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B7AE43F-185A-4FFF-901A-F410C8F683E2}"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<sst xmlns="http://schemas.openxmlformats.org/spreadsheetml/2006/main" count="24457" uniqueCount="2388">
  <si>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</si>
  <si>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</si>
  <si>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</si>
  <si>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</si>
  <si>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</si>
  <si>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</si>
  <si>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</si>
  <si>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</si>
  <si>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</si>
  <si>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</si>
  <si>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</si>
  <si>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</si>
  <si>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</si>
  <si>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</si>
  <si>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</si>
  <si>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</si>
  <si>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</si>
  <si>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</si>
  <si>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</si>
  <si>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</si>
  <si>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</si>
  <si>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</si>
  <si>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</si>
  <si>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</si>
  <si>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</si>
  <si>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</si>
  <si>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</si>
  <si>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</si>
  <si>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</si>
  <si>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</si>
  <si>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</si>
  <si>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</si>
  <si>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</si>
  <si>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</si>
  <si>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</si>
  <si>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</si>
  <si>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</si>
  <si>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</si>
  <si>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</si>
  <si>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</si>
  <si>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</si>
  <si>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</si>
  <si>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</si>
  <si>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</si>
  <si>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</si>
  <si>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</si>
  <si>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</si>
  <si>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</si>
  <si>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</si>
  <si>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</si>
  <si>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</si>
  <si>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</si>
  <si>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</si>
  <si>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</si>
  <si>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</si>
  <si>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</si>
  <si>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</si>
  <si>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</si>
  <si>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</si>
  <si>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</si>
  <si>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</si>
  <si>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</si>
  <si>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</si>
  <si>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</si>
  <si>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</si>
  <si>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</si>
  <si>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</si>
  <si>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</si>
  <si>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</si>
  <si>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</si>
  <si>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</si>
  <si>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</si>
  <si>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</si>
  <si>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</si>
  <si>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</si>
  <si>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</si>
  <si>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</si>
  <si>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</si>
  <si>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</si>
  <si>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</si>
  <si>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</si>
  <si>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</si>
  <si>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</si>
  <si>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</si>
  <si>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</si>
  <si>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</si>
  <si>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</si>
  <si>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</si>
  <si>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</si>
  <si>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</si>
  <si>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</si>
  <si>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</si>
  <si>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</si>
  <si>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</si>
  <si>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</si>
  <si>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</si>
  <si>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</si>
  <si>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</si>
  <si>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</si>
  <si>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</si>
  <si>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</si>
  <si>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</si>
  <si>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</si>
  <si>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</si>
  <si>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</si>
  <si>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</si>
  <si>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</si>
  <si>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</si>
  <si>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</si>
  <si>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</si>
  <si>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</si>
  <si>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</si>
  <si>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</si>
  <si>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</si>
  <si>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</si>
  <si>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</si>
  <si>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</si>
  <si>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</si>
  <si>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</si>
  <si>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</si>
  <si>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</si>
  <si>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</si>
  <si>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</si>
  <si>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</si>
  <si>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</si>
  <si>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</si>
  <si>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</si>
  <si>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</si>
  <si>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</si>
  <si>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</si>
  <si>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</si>
  <si>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</si>
  <si>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</si>
  <si>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</si>
  <si>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</si>
  <si>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</si>
  <si>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</si>
  <si>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</si>
  <si>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</si>
  <si>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</si>
  <si>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</si>
  <si>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</si>
  <si>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</si>
  <si>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</si>
  <si>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</si>
  <si>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</si>
  <si>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</si>
  <si>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</si>
  <si>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</si>
  <si>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</si>
  <si>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</si>
  <si>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</si>
  <si>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</si>
  <si>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</si>
  <si>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</si>
  <si>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</si>
  <si>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</si>
  <si>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</si>
  <si>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</si>
  <si>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</si>
  <si>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</si>
  <si>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</si>
  <si>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</si>
  <si>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</si>
  <si>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</si>
  <si>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</si>
  <si>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</si>
  <si>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</si>
  <si>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</si>
  <si>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</si>
  <si>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</si>
  <si>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</si>
  <si>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</si>
  <si>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</si>
  <si>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</si>
  <si>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</si>
  <si>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</si>
  <si>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</si>
  <si>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</si>
  <si>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</si>
  <si>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</si>
  <si>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</si>
  <si>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</si>
  <si>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</si>
  <si>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</si>
  <si>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</si>
  <si>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</si>
  <si>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</si>
  <si>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</si>
  <si>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</si>
  <si>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</si>
  <si>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</si>
  <si>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</si>
  <si>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</si>
  <si>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</si>
  <si>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</si>
  <si>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</si>
  <si>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</si>
  <si>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</si>
  <si>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</si>
  <si>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</si>
  <si>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</si>
  <si>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</si>
  <si>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</si>
  <si>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</si>
  <si>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</si>
  <si>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</si>
  <si>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</si>
  <si>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</si>
  <si>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</si>
  <si>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</si>
  <si>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</si>
  <si>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</si>
  <si>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</si>
  <si>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</si>
  <si>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</si>
  <si>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</si>
  <si>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</si>
  <si>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</si>
  <si>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</si>
  <si>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</si>
  <si>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</si>
  <si>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</si>
  <si>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</si>
  <si>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</si>
  <si>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</si>
  <si>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</si>
  <si>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</si>
  <si>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</si>
  <si>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</si>
  <si>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</si>
  <si>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</si>
  <si>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</si>
  <si>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</si>
  <si>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</si>
  <si>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</si>
  <si>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</si>
  <si>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</si>
  <si>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</si>
  <si>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</si>
  <si>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</si>
  <si>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</si>
  <si>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</si>
  <si>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</si>
  <si>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</si>
  <si>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</si>
  <si>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</si>
  <si>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</si>
  <si>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</si>
  <si>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</si>
  <si>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</si>
  <si>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</si>
  <si>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</si>
  <si>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</si>
  <si>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</si>
  <si>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</si>
  <si>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</si>
  <si>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</si>
  <si>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</si>
  <si>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</si>
  <si>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</si>
  <si>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</si>
  <si>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</si>
  <si>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</si>
  <si>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</si>
  <si>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</si>
  <si>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</si>
  <si>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</si>
  <si>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</si>
  <si>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</si>
  <si>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</si>
  <si>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</si>
  <si>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</si>
  <si>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</si>
  <si>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</si>
  <si>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</si>
  <si>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</si>
  <si>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</si>
  <si>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</si>
  <si>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</si>
  <si>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</si>
  <si>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</si>
  <si>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</si>
  <si>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</si>
  <si>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</si>
  <si>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</si>
  <si>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</si>
  <si>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</si>
  <si>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</si>
  <si>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</si>
  <si>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</si>
  <si>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</si>
  <si>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</si>
  <si>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</si>
  <si>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</si>
  <si>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</si>
  <si>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</si>
  <si>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</si>
  <si>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</si>
  <si>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</si>
  <si>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</si>
  <si>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</si>
  <si>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</si>
  <si>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</si>
  <si>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</si>
  <si>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</si>
  <si>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</si>
  <si>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</si>
  <si>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</si>
  <si>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</si>
  <si>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</si>
  <si>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</si>
  <si>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</si>
  <si>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</si>
  <si>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</si>
  <si>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</si>
  <si>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</si>
  <si>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</si>
  <si>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</si>
  <si>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</si>
  <si>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</si>
  <si>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</si>
  <si>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</si>
  <si>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</si>
  <si>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</si>
  <si>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</si>
  <si>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</si>
  <si>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</si>
  <si>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</si>
  <si>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</si>
  <si>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</si>
  <si>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</si>
  <si>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</si>
  <si>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</si>
  <si>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</si>
  <si>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</si>
  <si>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</si>
  <si>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</si>
  <si>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</si>
  <si>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</si>
  <si>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</si>
  <si>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</si>
  <si>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</si>
  <si>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</si>
  <si>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</si>
  <si>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</si>
  <si>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</si>
  <si>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</si>
  <si>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</si>
  <si>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</si>
  <si>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</si>
  <si>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</si>
  <si>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</si>
  <si>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</si>
  <si>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</si>
  <si>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</si>
  <si>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</si>
  <si>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</si>
  <si>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</si>
  <si>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</si>
  <si>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</si>
  <si>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</si>
  <si>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</si>
  <si>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</si>
  <si>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</si>
  <si>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</si>
  <si>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</si>
  <si>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</si>
  <si>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</si>
  <si>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</si>
  <si>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</si>
  <si>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</si>
  <si>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</si>
  <si>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</si>
  <si>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</si>
  <si>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</si>
  <si>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</si>
  <si>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</si>
  <si>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</si>
  <si>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</si>
  <si>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</si>
  <si>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</si>
  <si>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</si>
  <si>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</si>
  <si>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</si>
  <si>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</si>
  <si>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</si>
  <si>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</si>
  <si>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</si>
  <si>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</si>
  <si>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</si>
  <si>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</si>
  <si>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</si>
  <si>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</si>
  <si>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</si>
  <si>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</si>
  <si>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</si>
  <si>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</si>
  <si>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</si>
  <si>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</si>
  <si>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</si>
  <si>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</si>
  <si>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</si>
  <si>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</si>
  <si>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</si>
  <si>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</si>
  <si>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</si>
  <si>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</si>
  <si>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</si>
  <si>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</si>
  <si>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</si>
  <si>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</si>
  <si>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</si>
  <si>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</si>
  <si>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</si>
  <si>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</si>
  <si>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</si>
  <si>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</si>
  <si>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</si>
  <si>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</si>
  <si>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</si>
  <si>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</si>
  <si>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</si>
  <si>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</si>
  <si>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</si>
  <si>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</si>
  <si>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</si>
  <si>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</si>
  <si>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</si>
  <si>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</si>
  <si>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</si>
  <si>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</si>
  <si>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</si>
  <si>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</si>
  <si>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</si>
  <si>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</si>
  <si>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</si>
  <si>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</si>
  <si>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</si>
  <si>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</si>
  <si>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</si>
  <si>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</si>
  <si>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</si>
  <si>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</si>
  <si>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</si>
  <si>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</si>
  <si>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</si>
  <si>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</si>
  <si>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</si>
  <si>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</si>
  <si>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</si>
  <si>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</si>
  <si>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</si>
  <si>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</si>
  <si>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</si>
  <si>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</si>
  <si>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</si>
  <si>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</si>
  <si>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</si>
  <si>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</si>
  <si>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</si>
  <si>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</si>
  <si>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</si>
  <si>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</si>
  <si>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</si>
  <si>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</si>
  <si>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</si>
  <si>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</si>
  <si>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</si>
  <si>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</si>
  <si>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</si>
  <si>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</si>
  <si>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</si>
  <si>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</si>
  <si>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</si>
  <si>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</si>
  <si>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</si>
  <si>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</si>
  <si>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</si>
  <si>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</si>
  <si>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</si>
  <si>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</si>
  <si>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</si>
  <si>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</si>
  <si>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</si>
  <si>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</si>
  <si>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</si>
  <si>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</si>
  <si>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</si>
  <si>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</si>
  <si>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</si>
  <si>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</si>
  <si>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</si>
  <si>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</si>
  <si>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</si>
  <si>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</si>
  <si>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</si>
  <si>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</si>
  <si>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</si>
  <si>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</si>
  <si>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</si>
  <si>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</si>
  <si>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</si>
  <si>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</si>
  <si>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</si>
  <si>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</si>
  <si>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</si>
  <si>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</si>
  <si>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</si>
  <si>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</si>
  <si>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</si>
  <si>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</si>
  <si>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</si>
  <si>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</si>
  <si>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</si>
  <si>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</si>
  <si>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</si>
  <si>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</si>
  <si>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</si>
  <si>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</si>
  <si>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</si>
  <si>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</si>
  <si>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</si>
  <si>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</si>
  <si>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</si>
  <si>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</si>
  <si>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</si>
  <si>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</si>
  <si>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</si>
  <si>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</si>
  <si>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</si>
  <si>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</si>
  <si>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</si>
  <si>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</si>
  <si>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</si>
  <si>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</si>
  <si>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</si>
  <si>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</si>
  <si>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</si>
  <si>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</si>
  <si>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</si>
  <si>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</si>
  <si>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</si>
  <si>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</si>
  <si>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</si>
  <si>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</si>
  <si>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</si>
  <si>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</si>
  <si>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</si>
  <si>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</si>
  <si>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</si>
  <si>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</si>
  <si>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</si>
  <si>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</si>
  <si>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</si>
  <si>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</si>
  <si>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</si>
  <si>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</si>
  <si>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</si>
  <si>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</si>
  <si>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</si>
  <si>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</si>
  <si>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</si>
  <si>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</si>
  <si>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</si>
  <si>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</si>
  <si>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</si>
  <si>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</si>
  <si>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</si>
  <si>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</si>
  <si>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</si>
  <si>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</si>
  <si>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</si>
  <si>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</si>
  <si>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</si>
  <si>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</si>
  <si>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</si>
  <si>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</si>
  <si>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</si>
  <si>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</si>
  <si>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</si>
  <si>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</si>
  <si>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</si>
  <si>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</si>
  <si>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</si>
  <si>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</si>
  <si>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</si>
  <si>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</si>
  <si>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</si>
  <si>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</si>
  <si>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</si>
  <si>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</si>
  <si>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</si>
  <si>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</si>
  <si>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</si>
  <si>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</si>
  <si>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</si>
  <si>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</si>
  <si>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</si>
  <si>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</si>
  <si>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</si>
  <si>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</si>
  <si>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</si>
  <si>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</si>
  <si>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</si>
  <si>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</si>
  <si>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</si>
  <si>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</si>
  <si>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</si>
  <si>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</si>
  <si>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</si>
  <si>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</si>
  <si>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</si>
  <si>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</si>
  <si>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</si>
  <si>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</si>
  <si>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</si>
  <si>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</si>
  <si>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</si>
  <si>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</si>
  <si>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</si>
  <si>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</si>
  <si>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</si>
  <si>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</si>
  <si>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</si>
  <si>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</si>
  <si>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</si>
  <si>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</si>
  <si>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</si>
  <si>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</si>
  <si>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</si>
  <si>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</si>
  <si>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</si>
  <si>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</si>
  <si>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</si>
  <si>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</si>
  <si>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</si>
  <si>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</si>
  <si>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</si>
  <si>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</si>
  <si>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</si>
  <si>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</si>
  <si>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</si>
  <si>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</si>
  <si>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</si>
  <si>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</si>
  <si>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</si>
  <si>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</si>
  <si>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</si>
  <si>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</si>
  <si>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</si>
  <si>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</si>
  <si>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</si>
  <si>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</si>
  <si>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</si>
  <si>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</si>
  <si>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</si>
  <si>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</si>
  <si>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</si>
  <si>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</si>
  <si>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</si>
  <si>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</si>
  <si>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</si>
  <si>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</si>
  <si>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</si>
  <si>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</si>
  <si>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</si>
  <si>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</si>
  <si>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</si>
  <si>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</si>
  <si>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</si>
  <si>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</si>
  <si>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</si>
  <si>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</si>
  <si>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</si>
  <si>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</si>
  <si>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</si>
  <si>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</si>
  <si>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</si>
  <si>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</si>
  <si>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</si>
  <si>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</si>
  <si>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</si>
  <si>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</si>
  <si>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</si>
  <si>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</si>
  <si>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</si>
  <si>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</si>
  <si>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</si>
  <si>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</si>
  <si>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</si>
  <si>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</si>
  <si>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</si>
  <si>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</si>
  <si>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</si>
  <si>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</si>
  <si>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</si>
  <si>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</si>
  <si>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</si>
  <si>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</si>
  <si>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</si>
  <si>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</si>
  <si>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</si>
  <si>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</si>
  <si>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</si>
  <si>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</si>
  <si>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</si>
  <si>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</si>
  <si>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</si>
  <si>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</si>
  <si>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</si>
  <si>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</si>
  <si>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</si>
  <si>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</si>
  <si>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</si>
  <si>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</si>
  <si>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</si>
  <si>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</si>
  <si>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</si>
  <si>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</si>
  <si>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</si>
  <si>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</si>
  <si>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</si>
  <si>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</si>
  <si>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</si>
  <si>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</si>
  <si>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</si>
  <si>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</si>
  <si>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</si>
  <si>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</si>
  <si>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</si>
  <si>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</si>
  <si>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</si>
  <si>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</si>
  <si>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</si>
  <si>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</si>
  <si>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</si>
  <si>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</si>
  <si>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</si>
  <si>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</si>
  <si>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</si>
  <si>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</si>
  <si>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</si>
  <si>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</si>
  <si>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</si>
  <si>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</si>
  <si>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</si>
  <si>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</si>
  <si>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</si>
  <si>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</si>
  <si>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</si>
  <si>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</si>
  <si>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</si>
  <si>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</si>
  <si>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</si>
  <si>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</si>
  <si>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</si>
  <si>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</si>
  <si>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</si>
  <si>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</si>
  <si>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</si>
  <si>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</si>
  <si>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</si>
  <si>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</si>
  <si>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</si>
  <si>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</si>
  <si>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</si>
  <si>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</si>
  <si>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</si>
  <si>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</si>
  <si>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</si>
  <si>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</si>
  <si>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</si>
  <si>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</si>
  <si>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</si>
  <si>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</si>
  <si>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</si>
  <si>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</si>
  <si>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</si>
  <si>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</si>
  <si>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</si>
  <si>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</si>
  <si>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</si>
  <si>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</si>
  <si>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</si>
  <si>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</si>
  <si>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</si>
  <si>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</si>
  <si>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</si>
  <si>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</si>
  <si>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</si>
  <si>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</si>
  <si>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</si>
  <si>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</si>
  <si>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</si>
  <si>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</si>
  <si>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</si>
  <si>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</si>
  <si>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</si>
  <si>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</si>
  <si>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</si>
  <si>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</si>
  <si>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</si>
  <si>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</si>
  <si>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</si>
  <si>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</si>
  <si>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</si>
  <si>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</si>
  <si>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</si>
  <si>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</si>
  <si>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</si>
  <si>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</si>
  <si>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</si>
  <si>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</si>
  <si>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</si>
  <si>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</si>
  <si>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</si>
  <si>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</si>
  <si>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</si>
  <si>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</si>
  <si>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</si>
  <si>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</si>
  <si>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</si>
  <si>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</si>
  <si>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</si>
  <si>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</si>
  <si>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</si>
  <si>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</si>
  <si>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</si>
  <si>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</si>
  <si>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</si>
  <si>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</si>
  <si>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</si>
  <si>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</si>
  <si>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</si>
  <si>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</si>
  <si>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</si>
  <si>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</si>
  <si>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</si>
  <si>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</si>
  <si>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</si>
  <si>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</si>
  <si>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</si>
  <si>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</si>
  <si>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</si>
  <si>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</si>
  <si>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</si>
  <si>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</si>
  <si>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</si>
  <si>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</si>
  <si>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</si>
  <si>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</si>
  <si>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</si>
  <si>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</si>
  <si>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</si>
  <si>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</si>
  <si>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</si>
  <si>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</si>
  <si>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</si>
  <si>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</si>
  <si>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</si>
  <si>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</si>
  <si>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</si>
  <si>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</si>
  <si>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</si>
  <si>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</si>
  <si>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</si>
  <si>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</si>
  <si>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</si>
  <si>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</si>
  <si>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</si>
  <si>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</si>
  <si>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</si>
  <si>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</si>
  <si>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</si>
  <si>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</si>
  <si>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</si>
  <si>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</si>
  <si>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</si>
  <si>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</si>
  <si>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</si>
  <si>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</si>
  <si>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</si>
  <si>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</si>
  <si>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</si>
  <si>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</si>
  <si>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</si>
  <si>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</si>
  <si>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</si>
  <si>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</si>
  <si>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</si>
  <si>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</si>
  <si>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</si>
  <si>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</si>
  <si>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</si>
  <si>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</si>
  <si>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</si>
  <si>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</si>
  <si>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</si>
  <si>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</si>
  <si>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</si>
  <si>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</si>
  <si>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</si>
  <si>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</si>
  <si>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</si>
  <si>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</si>
  <si>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</si>
  <si>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</si>
  <si>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</si>
  <si>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</si>
  <si>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</si>
  <si>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</si>
  <si>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</si>
  <si>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</si>
  <si>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</si>
  <si>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</si>
  <si>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</si>
  <si>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</si>
  <si>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</si>
  <si>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</si>
  <si>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</si>
  <si>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</si>
  <si>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</si>
  <si>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</si>
  <si>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</si>
  <si>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</si>
  <si>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</si>
  <si>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</si>
  <si>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</si>
  <si>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</si>
  <si>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</si>
  <si>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</si>
  <si>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</si>
  <si>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</si>
  <si>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</si>
  <si>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</si>
  <si>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</si>
  <si>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</si>
  <si>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</si>
  <si>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</si>
  <si>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</si>
  <si>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</si>
  <si>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</si>
  <si>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</si>
  <si>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</si>
  <si>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</si>
  <si>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</si>
  <si>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</si>
  <si>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</si>
  <si>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</si>
  <si>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</si>
  <si>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</si>
  <si>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</si>
  <si>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</si>
  <si>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</si>
  <si>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</si>
  <si>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</si>
  <si>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</si>
  <si>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</si>
  <si>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</si>
  <si>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</si>
  <si>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</si>
  <si>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</si>
  <si>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</si>
  <si>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</si>
  <si>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</si>
  <si>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</si>
  <si>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</si>
  <si>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</si>
  <si>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</si>
  <si>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</si>
  <si>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</si>
  <si>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</si>
  <si>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</si>
  <si>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</si>
  <si>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</si>
  <si>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</si>
  <si>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</si>
  <si>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</si>
  <si>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</si>
  <si>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</si>
  <si>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</si>
  <si>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</si>
  <si>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</si>
  <si>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</si>
  <si>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</si>
  <si>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</si>
  <si>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</si>
  <si>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</si>
  <si>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</si>
  <si>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</si>
  <si>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</si>
  <si>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</si>
  <si>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</si>
  <si>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</si>
  <si>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</si>
  <si>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</si>
  <si>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</si>
  <si>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</si>
  <si>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</si>
  <si>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</si>
  <si>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</si>
  <si>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</si>
  <si>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</si>
  <si>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</si>
  <si>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</si>
  <si>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</si>
  <si>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</si>
  <si>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</si>
  <si>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</si>
  <si>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</si>
  <si>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</si>
  <si>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</si>
  <si>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</si>
  <si>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</si>
  <si>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</si>
  <si>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</si>
  <si>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</si>
  <si>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</si>
  <si>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</si>
  <si>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</si>
  <si>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</si>
  <si>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</si>
  <si>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</si>
  <si>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</si>
  <si>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</si>
  <si>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</si>
  <si>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</si>
  <si>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</si>
  <si>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</si>
  <si>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</si>
  <si>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</si>
  <si>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</si>
  <si>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</si>
  <si>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</si>
  <si>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</si>
  <si>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</si>
  <si>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</si>
  <si>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</si>
  <si>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</si>
  <si>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</si>
  <si>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</si>
  <si>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</si>
  <si>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</si>
  <si>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</si>
  <si>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</si>
  <si>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</si>
  <si>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</si>
  <si>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</si>
  <si>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</si>
  <si>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</si>
  <si>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</si>
  <si>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</si>
  <si>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</si>
  <si>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</si>
  <si>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</si>
  <si>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</si>
  <si>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</si>
  <si>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</si>
  <si>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</si>
  <si>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</si>
  <si>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</si>
  <si>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</si>
  <si>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</si>
  <si>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</si>
  <si>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</si>
  <si>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</si>
  <si>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</si>
  <si>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</si>
  <si>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</si>
  <si>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</si>
  <si>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</si>
  <si>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</si>
  <si>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</si>
  <si>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</si>
  <si>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</si>
  <si>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</si>
  <si>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</si>
  <si>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</si>
  <si>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</si>
  <si>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</si>
  <si>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</si>
  <si>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</si>
  <si>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</si>
  <si>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</si>
  <si>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</si>
  <si>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</si>
  <si>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</si>
  <si>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</si>
  <si>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</si>
  <si>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</si>
  <si>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</si>
  <si>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</si>
  <si>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</si>
  <si>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</si>
  <si>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</si>
  <si>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</si>
  <si>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</si>
  <si>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</si>
  <si>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</si>
  <si>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</si>
  <si>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</si>
  <si>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</si>
  <si>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</si>
  <si>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</si>
  <si>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</si>
  <si>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</si>
  <si>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</si>
  <si>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</si>
  <si>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</si>
  <si>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</si>
  <si>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</si>
  <si>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</si>
  <si>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</si>
  <si>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</si>
  <si>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</si>
  <si>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</si>
  <si>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</si>
  <si>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</si>
  <si>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</si>
  <si>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</si>
  <si>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</si>
  <si>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</si>
  <si>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</si>
  <si>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</si>
  <si>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</si>
  <si>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</si>
  <si>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</si>
  <si>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</si>
  <si>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</si>
  <si>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</si>
  <si>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</si>
  <si>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</si>
  <si>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</si>
  <si>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</si>
  <si>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</si>
  <si>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</si>
  <si>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</si>
  <si>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</si>
  <si>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</si>
  <si>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</si>
  <si>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</si>
  <si>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</si>
  <si>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</si>
  <si>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</si>
  <si>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</si>
  <si>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</si>
  <si>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</si>
  <si>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</si>
  <si>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</si>
  <si>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</si>
  <si>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</si>
  <si>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</si>
  <si>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</si>
  <si>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</si>
  <si>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</si>
  <si>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</si>
  <si>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</si>
  <si>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</si>
  <si>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</si>
  <si>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</si>
  <si>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</si>
  <si>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</si>
  <si>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</si>
  <si>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</si>
  <si>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</si>
  <si>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</si>
  <si>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</si>
  <si>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</si>
  <si>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</si>
  <si>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</si>
  <si>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</si>
  <si>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</si>
  <si>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</si>
  <si>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</si>
  <si>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</si>
  <si>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</si>
  <si>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</si>
  <si>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</si>
  <si>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</si>
  <si>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</si>
  <si>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</si>
  <si>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</si>
  <si>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</si>
  <si>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</si>
  <si>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</si>
  <si>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</si>
  <si>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</si>
  <si>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</si>
  <si>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</si>
  <si>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</si>
  <si>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</si>
  <si>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</si>
  <si>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</si>
  <si>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</si>
  <si>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</si>
  <si>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</si>
  <si>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</si>
  <si>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</si>
  <si>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</si>
  <si>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</si>
  <si>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</si>
  <si>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</si>
  <si>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</si>
  <si>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</si>
  <si>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</si>
  <si>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</si>
  <si>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</si>
  <si>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</si>
  <si>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</si>
  <si>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</si>
  <si>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</si>
  <si>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</si>
  <si>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</si>
  <si>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</si>
  <si>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</si>
  <si>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</si>
  <si>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</si>
  <si>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</si>
  <si>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</si>
  <si>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</si>
  <si>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</si>
  <si>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</si>
  <si>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</si>
  <si>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</si>
  <si>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</si>
  <si>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</si>
  <si>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</si>
  <si>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</si>
  <si>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</si>
  <si>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</si>
  <si>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</si>
  <si>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</si>
  <si>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</si>
  <si>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</si>
  <si>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</si>
  <si>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</si>
  <si>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</si>
  <si>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</si>
  <si>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</si>
  <si>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</si>
  <si>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</si>
  <si>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</si>
  <si>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</si>
  <si>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</si>
  <si>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</si>
  <si>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</si>
  <si>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</si>
  <si>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</si>
  <si>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</si>
  <si>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</si>
  <si>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</si>
  <si>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</si>
  <si>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</si>
  <si>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</si>
  <si>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</si>
  <si>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</si>
  <si>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</si>
  <si>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</si>
  <si>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</si>
  <si>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</si>
  <si>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</si>
  <si>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</si>
  <si>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</si>
  <si>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</si>
  <si>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</si>
  <si>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</si>
  <si>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</si>
  <si>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</si>
  <si>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</si>
  <si>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</si>
  <si>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</si>
  <si>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</si>
  <si>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</si>
  <si>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</si>
  <si>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</si>
  <si>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</si>
  <si>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</si>
  <si>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</si>
  <si>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</si>
  <si>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</si>
  <si>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</si>
  <si>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</si>
  <si>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</si>
  <si>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</si>
  <si>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</si>
  <si>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</si>
  <si>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</si>
  <si>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</si>
  <si>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</si>
  <si>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</si>
  <si>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</si>
  <si>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</si>
  <si>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</si>
  <si>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</si>
  <si>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</si>
  <si>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</si>
  <si>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</si>
  <si>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</si>
  <si>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</si>
  <si>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</si>
  <si>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</si>
  <si>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</si>
  <si>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</si>
  <si>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</si>
  <si>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</si>
  <si>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</si>
  <si>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</si>
  <si>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</si>
  <si>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</si>
  <si>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</si>
  <si>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</si>
  <si>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</si>
  <si>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</si>
  <si>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</si>
  <si>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</si>
  <si>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</si>
  <si>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</si>
  <si>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</si>
  <si>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</si>
  <si>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</si>
  <si>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</si>
  <si>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</si>
  <si>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</si>
  <si>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</si>
  <si>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</si>
  <si>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</si>
  <si>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</si>
  <si>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</si>
  <si>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</si>
  <si>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</si>
  <si>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</si>
  <si>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</si>
  <si>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</si>
  <si>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</si>
  <si>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</si>
  <si>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</si>
  <si>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</si>
  <si>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</si>
  <si>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</si>
  <si>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</si>
  <si>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</si>
  <si>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</si>
  <si>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</si>
  <si>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</si>
  <si>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</si>
  <si>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</si>
  <si>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</si>
  <si>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</si>
  <si>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</si>
  <si>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</si>
  <si>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</si>
  <si>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</si>
  <si>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</si>
  <si>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</si>
  <si>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</si>
  <si>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</si>
  <si>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</si>
  <si>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</si>
  <si>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</si>
  <si>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</si>
  <si>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</si>
  <si>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</si>
  <si>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</si>
  <si>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</si>
  <si>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</si>
  <si>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</si>
  <si>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</si>
  <si>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</si>
  <si>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</si>
  <si>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</si>
  <si>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</si>
  <si>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</si>
  <si>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</si>
  <si>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</si>
  <si>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</si>
  <si>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</si>
  <si>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</si>
  <si>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</si>
  <si>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</si>
  <si>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</si>
  <si>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</si>
  <si>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</si>
  <si>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</si>
  <si>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</si>
  <si>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</si>
  <si>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</si>
  <si>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</si>
  <si>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</si>
  <si>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</si>
  <si>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</si>
  <si>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</si>
  <si>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</si>
  <si>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</si>
  <si>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</si>
  <si>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</si>
  <si>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</si>
  <si>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</si>
  <si>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</si>
  <si>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</si>
  <si>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</si>
  <si>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</si>
  <si>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</si>
  <si>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</si>
  <si>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</si>
  <si>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</si>
  <si>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</si>
  <si>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</si>
  <si>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</si>
  <si>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</si>
  <si>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</si>
  <si>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</si>
  <si>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</si>
  <si>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</si>
  <si>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</si>
  <si>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</si>
  <si>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</si>
  <si>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</si>
  <si>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</si>
  <si>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</si>
  <si>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</si>
  <si>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</si>
  <si>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</si>
  <si>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</si>
  <si>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</si>
  <si>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</si>
  <si>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</si>
  <si>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</si>
  <si>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</si>
  <si>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</si>
  <si>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</si>
  <si>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</si>
  <si>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</si>
  <si>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</si>
  <si>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</si>
  <si>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</si>
  <si>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</si>
  <si>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</si>
  <si>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</si>
  <si>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</si>
  <si>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</si>
  <si>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</si>
  <si>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</si>
  <si>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</si>
  <si>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</si>
  <si>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</si>
  <si>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</si>
  <si>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</si>
  <si>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</si>
  <si>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</si>
  <si>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</si>
  <si>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</si>
  <si>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</si>
  <si>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</si>
  <si>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</si>
  <si>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</si>
  <si>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</si>
  <si>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</si>
  <si>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</si>
  <si>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</si>
  <si>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</si>
  <si>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</si>
  <si>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</si>
  <si>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</si>
  <si>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</si>
  <si>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</si>
  <si>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</si>
  <si>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</si>
  <si>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</si>
  <si>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</si>
  <si>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</si>
  <si>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</si>
  <si>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</si>
  <si>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</si>
  <si>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</si>
  <si>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</si>
  <si>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</si>
  <si>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</si>
  <si>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</si>
  <si>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</si>
  <si>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</si>
  <si>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</si>
  <si>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</si>
  <si>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</si>
  <si>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</si>
  <si>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</si>
  <si>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</si>
  <si>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</si>
  <si>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</si>
  <si>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</si>
  <si>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</si>
  <si>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</si>
  <si>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</si>
  <si>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</si>
  <si>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</si>
  <si>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</si>
  <si>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</si>
  <si>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</si>
  <si>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</si>
  <si>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</si>
  <si>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</si>
  <si>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</si>
  <si>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</si>
  <si>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</si>
  <si>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</si>
  <si>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</si>
  <si>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</si>
  <si>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</si>
  <si>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</si>
  <si>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</si>
  <si>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</si>
  <si>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</si>
  <si>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</si>
  <si>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</si>
  <si>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</si>
  <si>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</si>
  <si>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</si>
  <si>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</si>
  <si>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</si>
  <si>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</si>
  <si>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</si>
  <si>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</si>
  <si>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</si>
  <si>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</si>
  <si>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</si>
  <si>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</si>
  <si>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</si>
  <si>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</si>
  <si>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</si>
  <si>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</si>
  <si>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</si>
  <si>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</si>
  <si>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</si>
  <si>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</si>
  <si>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</si>
  <si>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</si>
  <si>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</si>
  <si>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</si>
  <si>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</si>
  <si>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</si>
  <si>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</si>
  <si>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</si>
  <si>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</si>
  <si>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</si>
  <si>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</si>
  <si>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</si>
  <si>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</si>
  <si>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</si>
  <si>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</si>
  <si>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</si>
  <si>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</si>
  <si>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</si>
  <si>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</si>
  <si>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</si>
  <si>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</si>
  <si>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</si>
  <si>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</si>
  <si>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</si>
  <si>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</si>
  <si>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</si>
  <si>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</si>
  <si>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</si>
  <si>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</si>
  <si>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</si>
  <si>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</si>
  <si>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</si>
  <si>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</si>
  <si>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</si>
  <si>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</si>
  <si>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</si>
  <si>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</si>
  <si>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</si>
  <si>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</si>
  <si>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</si>
  <si>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</si>
  <si>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</si>
  <si>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</si>
  <si>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</si>
  <si>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</si>
  <si>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</si>
  <si>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</si>
  <si>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</si>
  <si>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</si>
  <si>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</si>
  <si>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</si>
  <si>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</si>
  <si>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</si>
  <si>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</si>
  <si>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</si>
  <si>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</si>
  <si>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</si>
  <si>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</si>
  <si>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</si>
  <si>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</si>
  <si>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</si>
  <si>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</si>
  <si>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</si>
  <si>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</si>
  <si>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</si>
  <si>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</si>
  <si>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</si>
  <si>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</si>
  <si>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</si>
  <si>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</si>
  <si>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</si>
  <si>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</si>
  <si>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</si>
  <si>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</si>
  <si>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</si>
  <si>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</si>
  <si>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</si>
  <si>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</si>
  <si>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</si>
  <si>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</si>
  <si>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</si>
  <si>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</si>
  <si>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</si>
  <si>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</si>
  <si>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</si>
  <si>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</si>
  <si>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</si>
  <si>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</si>
  <si>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</si>
  <si>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</si>
  <si>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</si>
  <si>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</si>
  <si>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</si>
  <si>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</si>
  <si>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</si>
  <si>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</si>
  <si>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</si>
  <si>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</si>
  <si>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</si>
  <si>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</si>
  <si>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</si>
  <si>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</si>
  <si>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</si>
  <si>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</si>
  <si>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</si>
  <si>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</si>
  <si>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</si>
  <si>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</si>
  <si>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</si>
  <si>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</si>
  <si>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</si>
  <si>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</si>
  <si>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</si>
  <si>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</si>
  <si>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</si>
  <si>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</si>
  <si>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</si>
  <si>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</si>
  <si>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</si>
  <si>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</si>
  <si>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33100</t>
  </si>
  <si>
    <t>岡山市</t>
  </si>
  <si>
    <t>33100_令和3年度</t>
  </si>
  <si>
    <t>33100_令和4年度</t>
  </si>
  <si>
    <t>33203</t>
  </si>
  <si>
    <t>津山市</t>
  </si>
  <si>
    <t>33203_令和3年度</t>
  </si>
  <si>
    <t>33203_令和4年度</t>
  </si>
  <si>
    <t>33216</t>
  </si>
  <si>
    <t>浅口市</t>
  </si>
  <si>
    <t>33216_令和3年度</t>
  </si>
  <si>
    <t>33216_令和4年度</t>
  </si>
  <si>
    <t>33211</t>
  </si>
  <si>
    <t>備前市</t>
  </si>
  <si>
    <t>33211_令和3年度</t>
  </si>
  <si>
    <t>33211_令和4年度</t>
  </si>
  <si>
    <t>33215</t>
  </si>
  <si>
    <t>美作市</t>
  </si>
  <si>
    <t>33215_令和3年度</t>
  </si>
  <si>
    <t>33215_令和4年度</t>
  </si>
  <si>
    <t>33207</t>
  </si>
  <si>
    <t>井原市</t>
  </si>
  <si>
    <t>33207_令和3年度</t>
  </si>
  <si>
    <t>33207_令和4年度</t>
  </si>
  <si>
    <t>33212</t>
  </si>
  <si>
    <t>瀬戸内市</t>
  </si>
  <si>
    <t>33212_令和3年度</t>
  </si>
  <si>
    <t>33212_令和4年度</t>
  </si>
  <si>
    <t>33205</t>
  </si>
  <si>
    <t>笠岡市</t>
  </si>
  <si>
    <t>33205_令和3年度</t>
  </si>
  <si>
    <t>33205_令和4年度</t>
  </si>
  <si>
    <t>33208</t>
  </si>
  <si>
    <t>総社市</t>
  </si>
  <si>
    <t>33208_令和3年度</t>
  </si>
  <si>
    <t>33208_令和4年度</t>
  </si>
  <si>
    <t>33204</t>
  </si>
  <si>
    <t>玉野市</t>
  </si>
  <si>
    <t>33204_令和3年度</t>
  </si>
  <si>
    <t>33204_令和4年度</t>
  </si>
  <si>
    <t>33213</t>
  </si>
  <si>
    <t>赤磐市</t>
  </si>
  <si>
    <t>33213_令和3年度</t>
  </si>
  <si>
    <t>33213_令和4年度</t>
  </si>
  <si>
    <t>33214</t>
  </si>
  <si>
    <t>真庭市</t>
  </si>
  <si>
    <t>33214_令和3年度</t>
  </si>
  <si>
    <t>33214_令和4年度</t>
  </si>
  <si>
    <t>33209</t>
  </si>
  <si>
    <t>高梁市</t>
  </si>
  <si>
    <t>33209_令和3年度</t>
  </si>
  <si>
    <t>33209_令和4年度</t>
  </si>
  <si>
    <t>33210</t>
  </si>
  <si>
    <t>新見市</t>
  </si>
  <si>
    <t>33210_令和3年度</t>
  </si>
  <si>
    <t>33210_令和4年度</t>
  </si>
  <si>
    <t>33461</t>
  </si>
  <si>
    <t>矢掛町</t>
  </si>
  <si>
    <t>33461_令和3年度</t>
  </si>
  <si>
    <t>33461_令和4年度</t>
  </si>
  <si>
    <t>33346</t>
  </si>
  <si>
    <t>和気町</t>
  </si>
  <si>
    <t>33346_令和3年度</t>
  </si>
  <si>
    <t>33346_令和4年度</t>
  </si>
  <si>
    <t>33663</t>
  </si>
  <si>
    <t>久米南町</t>
  </si>
  <si>
    <t>33663_令和3年度</t>
  </si>
  <si>
    <t>33663_令和4年度</t>
  </si>
  <si>
    <t>33643</t>
  </si>
  <si>
    <t>西粟倉村</t>
  </si>
  <si>
    <t>33643_令和3年度</t>
  </si>
  <si>
    <t>33643_令和4年度</t>
  </si>
  <si>
    <t>33586</t>
  </si>
  <si>
    <t>新庄村</t>
  </si>
  <si>
    <t>33586_令和3年度</t>
  </si>
  <si>
    <t>33586_令和4年度</t>
  </si>
  <si>
    <t>33681</t>
  </si>
  <si>
    <t>吉備中央町</t>
  </si>
  <si>
    <t>33681_令和3年度</t>
  </si>
  <si>
    <t>33681_令和4年度</t>
  </si>
  <si>
    <t>33445</t>
  </si>
  <si>
    <t>里庄町</t>
  </si>
  <si>
    <t>33445_令和3年度</t>
  </si>
  <si>
    <t>33445_令和4年度</t>
  </si>
  <si>
    <t>33622</t>
  </si>
  <si>
    <t>勝央町</t>
  </si>
  <si>
    <t>33622_令和3年度</t>
  </si>
  <si>
    <t>33622_令和4年度</t>
  </si>
  <si>
    <t>33623</t>
  </si>
  <si>
    <t>奈義町</t>
  </si>
  <si>
    <t>33623_令和3年度</t>
  </si>
  <si>
    <t>33623_令和4年度</t>
  </si>
  <si>
    <t>33666</t>
  </si>
  <si>
    <t>美咲町</t>
  </si>
  <si>
    <t>33666_令和3年度</t>
  </si>
  <si>
    <t>33666_令和4年度</t>
  </si>
  <si>
    <t>33423</t>
  </si>
  <si>
    <t>早島町</t>
  </si>
  <si>
    <t>33423_令和3年度</t>
  </si>
  <si>
    <t>33423_令和4年度</t>
  </si>
  <si>
    <t>33606</t>
  </si>
  <si>
    <t>鏡野町</t>
  </si>
  <si>
    <t>33606_令和3年度</t>
  </si>
  <si>
    <t>33606_令和4年度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</si>
  <si>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</si>
  <si>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</si>
  <si>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</si>
  <si>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</si>
  <si>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</si>
  <si>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</si>
  <si>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</si>
  <si>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</si>
  <si>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</si>
  <si>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</si>
  <si>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</si>
  <si>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</si>
  <si>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</si>
  <si>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</si>
  <si>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</si>
  <si>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</si>
  <si>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</si>
  <si>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</si>
  <si>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</si>
  <si>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</si>
  <si>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</si>
  <si>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</si>
  <si>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</si>
  <si>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</si>
  <si>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</si>
  <si>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</si>
  <si>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</si>
  <si>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</si>
  <si>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</si>
  <si>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</si>
  <si>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</si>
  <si>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</si>
  <si>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</si>
  <si>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</si>
  <si>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</si>
  <si>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</si>
  <si>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</si>
  <si>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</si>
  <si>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</si>
  <si>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</si>
  <si>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</si>
  <si>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</si>
  <si>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</si>
  <si>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</si>
  <si>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</si>
  <si>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</si>
  <si>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</si>
  <si>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</si>
  <si>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</si>
  <si>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</si>
  <si>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</si>
  <si>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</si>
  <si>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</si>
  <si>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</si>
  <si>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</si>
  <si>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</si>
  <si>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</si>
  <si>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</si>
  <si>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</si>
  <si>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</si>
  <si>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</si>
  <si>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</si>
  <si>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</si>
  <si>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</si>
  <si>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</si>
  <si>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</si>
  <si>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</si>
  <si>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</si>
  <si>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</si>
  <si>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</si>
  <si>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</si>
  <si>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</si>
  <si>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</si>
  <si>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</si>
  <si>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</si>
  <si>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</si>
  <si>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</si>
  <si>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</si>
  <si>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</si>
  <si>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</si>
  <si>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</si>
  <si>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</si>
  <si>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</si>
  <si>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</si>
  <si>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</si>
  <si>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</si>
  <si>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</si>
  <si>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</si>
  <si>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</si>
  <si>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</si>
  <si>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</si>
  <si>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</si>
  <si>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</si>
  <si>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</si>
  <si>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</si>
  <si>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</si>
  <si>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</si>
  <si>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</si>
  <si>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</si>
  <si>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</si>
  <si>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</si>
  <si>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</si>
  <si>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</si>
  <si>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</si>
  <si>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</si>
  <si>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</si>
  <si>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</si>
  <si>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</si>
  <si>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</si>
  <si>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</si>
  <si>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</si>
  <si>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</si>
  <si>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</si>
  <si>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</si>
  <si>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</si>
  <si>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</si>
  <si>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</si>
  <si>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</si>
  <si>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</si>
  <si>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</si>
  <si>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</si>
  <si>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</si>
  <si>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</si>
  <si>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</si>
  <si>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</si>
  <si>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</si>
  <si>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</si>
  <si>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</si>
  <si>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</si>
  <si>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</si>
  <si>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</si>
  <si>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</si>
  <si>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</si>
  <si>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</si>
  <si>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</si>
  <si>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</si>
  <si>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</si>
  <si>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</si>
  <si>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</si>
  <si>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</si>
  <si>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</si>
  <si>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</si>
  <si>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</si>
  <si>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</si>
  <si>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</si>
  <si>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</si>
  <si>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</si>
  <si>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</si>
  <si>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</si>
  <si>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</si>
  <si>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</si>
  <si>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</si>
  <si>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</si>
  <si>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</si>
  <si>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</si>
  <si>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</si>
  <si>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</si>
  <si>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</si>
  <si>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</si>
  <si>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</si>
  <si>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</si>
  <si>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</si>
  <si>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</si>
  <si>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</si>
  <si>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</si>
  <si>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</si>
  <si>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</si>
  <si>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</si>
  <si>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</si>
  <si>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</si>
  <si>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</si>
  <si>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</si>
  <si>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</si>
  <si>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</si>
  <si>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</si>
  <si>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</si>
  <si>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</si>
  <si>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</si>
  <si>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</si>
  <si>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</si>
  <si>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</si>
  <si>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</si>
  <si>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</si>
  <si>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</si>
  <si>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</si>
  <si>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</si>
  <si>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</si>
  <si>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</si>
  <si>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</si>
  <si>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</si>
  <si>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</si>
  <si>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</si>
  <si>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</si>
  <si>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</si>
  <si>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</si>
  <si>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</si>
  <si>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</si>
  <si>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</si>
  <si>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</si>
  <si>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</si>
  <si>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</si>
  <si>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</si>
  <si>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</si>
  <si>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</si>
  <si>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</si>
  <si>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</si>
  <si>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</si>
  <si>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</si>
  <si>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</si>
  <si>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</si>
  <si>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</si>
  <si>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</si>
  <si>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</si>
  <si>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</si>
  <si>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</si>
  <si>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</si>
  <si>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</si>
  <si>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</si>
  <si>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</si>
  <si>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</si>
  <si>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</si>
  <si>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</si>
  <si>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</si>
  <si>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</si>
  <si>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</si>
  <si>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</si>
  <si>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</si>
  <si>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</si>
  <si>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</si>
  <si>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</si>
  <si>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</si>
  <si>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</si>
  <si>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</si>
  <si>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</si>
  <si>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</si>
  <si>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</si>
  <si>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</si>
  <si>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</si>
  <si>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</si>
  <si>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</si>
  <si>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</si>
  <si>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</si>
  <si>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</si>
  <si>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</si>
  <si>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</si>
  <si>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</si>
  <si>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</si>
  <si>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</si>
  <si>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</si>
  <si>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</si>
  <si>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</si>
  <si>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</si>
  <si>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</si>
  <si>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</si>
  <si>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</si>
  <si>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</si>
  <si>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</si>
  <si>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</si>
  <si>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</si>
  <si>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</si>
  <si>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</si>
  <si>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</si>
  <si>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</si>
  <si>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</si>
  <si>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</si>
  <si>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</si>
  <si>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</si>
  <si>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</si>
  <si>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</si>
  <si>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</si>
  <si>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</si>
  <si>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</si>
  <si>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</si>
  <si>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</si>
  <si>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</si>
  <si>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</si>
  <si>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</si>
  <si>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</si>
  <si>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</si>
  <si>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</si>
  <si>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</si>
  <si>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</si>
  <si>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</si>
  <si>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</si>
  <si>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</si>
  <si>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</si>
  <si>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</si>
  <si>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</si>
  <si>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</si>
  <si>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</si>
  <si>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</si>
  <si>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</si>
  <si>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</si>
  <si>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</si>
  <si>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</si>
  <si>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</si>
  <si>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</si>
  <si>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</si>
  <si>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</si>
  <si>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</si>
  <si>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</si>
  <si>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</si>
  <si>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</si>
  <si>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</si>
  <si>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</si>
  <si>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</si>
  <si>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</si>
  <si>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</si>
  <si>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</si>
  <si>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</si>
  <si>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</si>
  <si>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</si>
  <si>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</si>
  <si>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</si>
  <si>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</si>
  <si>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</si>
  <si>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</si>
  <si>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</si>
  <si>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</si>
  <si>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</si>
  <si>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</si>
  <si>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</si>
  <si>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</si>
  <si>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</si>
  <si>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</si>
  <si>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</si>
  <si>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</si>
  <si>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</si>
  <si>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</si>
  <si>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</si>
  <si>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</si>
  <si>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</si>
  <si>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</si>
  <si>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</si>
  <si>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</si>
  <si>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</si>
  <si>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</si>
  <si>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</si>
  <si>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</si>
  <si>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</si>
  <si>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</si>
  <si>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</si>
  <si>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</si>
  <si>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</si>
  <si>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</si>
  <si>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</si>
  <si>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</si>
  <si>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</si>
  <si>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</si>
  <si>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</si>
  <si>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</si>
  <si>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</si>
  <si>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</si>
  <si>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</si>
  <si>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</si>
  <si>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</si>
  <si>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</si>
  <si>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</si>
  <si>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</si>
  <si>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</si>
  <si>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</si>
  <si>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</si>
  <si>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</si>
  <si>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</si>
  <si>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</si>
  <si>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</si>
  <si>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</si>
  <si>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</si>
  <si>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</si>
  <si>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</si>
  <si>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</si>
  <si>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</si>
  <si>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</si>
  <si>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</si>
  <si>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</si>
  <si>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</si>
  <si>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</si>
  <si>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</si>
  <si>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</si>
  <si>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</si>
  <si>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</si>
  <si>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</si>
  <si>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</si>
  <si>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</si>
  <si>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</si>
  <si>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</si>
  <si>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</si>
  <si>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</si>
  <si>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</si>
  <si>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</si>
  <si>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</si>
  <si>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</si>
  <si>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</si>
  <si>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</si>
  <si>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</si>
  <si>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</si>
  <si>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</si>
  <si>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</si>
  <si>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</si>
  <si>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</si>
  <si>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</si>
  <si>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</si>
  <si>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</si>
  <si>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</si>
  <si>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</si>
  <si>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</si>
  <si>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</si>
  <si>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</si>
  <si>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</si>
  <si>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</si>
  <si>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</si>
  <si>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</si>
  <si>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</si>
  <si>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</si>
  <si>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</si>
  <si>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</si>
  <si>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</si>
  <si>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</si>
  <si>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</si>
  <si>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</si>
  <si>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</si>
  <si>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</si>
  <si>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</si>
  <si>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</si>
  <si>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</si>
  <si>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</si>
  <si>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</si>
  <si>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</si>
  <si>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</si>
  <si>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</si>
  <si>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</si>
  <si>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</si>
  <si>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</si>
  <si>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</si>
  <si>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</si>
  <si>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</si>
  <si>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</si>
  <si>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</si>
  <si>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</si>
  <si>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</si>
  <si>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</si>
  <si>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</si>
  <si>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</si>
  <si>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</si>
  <si>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</si>
  <si>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</si>
  <si>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</si>
  <si>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</si>
  <si>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</si>
  <si>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</si>
  <si>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</si>
  <si>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</si>
  <si>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</si>
  <si>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</si>
  <si>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</si>
  <si>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</si>
  <si>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</si>
  <si>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</si>
  <si>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</si>
  <si>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</si>
  <si>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</si>
  <si>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</si>
  <si>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</si>
  <si>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</si>
  <si>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</si>
  <si>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</si>
  <si>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</si>
  <si>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</si>
  <si>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</si>
  <si>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</si>
  <si>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</si>
  <si>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</si>
  <si>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</si>
  <si>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</si>
  <si>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</si>
  <si>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</si>
  <si>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</si>
  <si>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</si>
  <si>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</si>
  <si>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</si>
  <si>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</si>
  <si>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</si>
  <si>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</si>
  <si>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</si>
  <si>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</si>
  <si>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</si>
  <si>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</si>
  <si>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</si>
  <si>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</si>
  <si>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</si>
  <si>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</si>
  <si>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</si>
  <si>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</si>
  <si>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</si>
  <si>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</si>
  <si>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</si>
  <si>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</si>
  <si>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</si>
  <si>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</si>
  <si>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</si>
  <si>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</si>
  <si>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</si>
  <si>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</si>
  <si>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</si>
  <si>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</si>
  <si>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</si>
  <si>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</si>
  <si>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</si>
  <si>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</si>
  <si>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</si>
  <si>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</si>
  <si>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</si>
  <si>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</si>
  <si>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</si>
  <si>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</si>
  <si>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</si>
  <si>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</si>
  <si>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</si>
  <si>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</si>
  <si>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</si>
  <si>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</si>
  <si>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</si>
  <si>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</si>
  <si>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</si>
  <si>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</si>
  <si>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</si>
  <si>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</si>
  <si>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</si>
  <si>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</si>
  <si>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</si>
  <si>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</si>
  <si>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</si>
  <si>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</si>
  <si>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</si>
  <si>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</si>
  <si>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</si>
  <si>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</si>
  <si>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</si>
  <si>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</si>
  <si>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</si>
  <si>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</si>
  <si>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</si>
  <si>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</si>
  <si>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</si>
  <si>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</si>
  <si>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</si>
  <si>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</si>
  <si>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</si>
  <si>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</si>
  <si>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</si>
  <si>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</si>
  <si>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</si>
  <si>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</si>
  <si>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</si>
  <si>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</si>
  <si>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</si>
  <si>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</si>
  <si>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</si>
  <si>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</si>
  <si>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</si>
  <si>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</si>
  <si>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</si>
  <si>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</si>
  <si>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</si>
  <si>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</si>
  <si>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</si>
  <si>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</si>
  <si>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</si>
  <si>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</si>
  <si>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</si>
  <si>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</si>
  <si>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</si>
  <si>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</si>
  <si>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</si>
  <si>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</si>
  <si>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</si>
  <si>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</si>
  <si>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</si>
  <si>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</si>
  <si>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</si>
  <si>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</si>
  <si>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</si>
  <si>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</si>
  <si>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</si>
  <si>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</si>
  <si>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</si>
  <si>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</si>
  <si>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</si>
  <si>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</si>
  <si>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</si>
  <si>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</si>
  <si>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</si>
  <si>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</si>
  <si>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</si>
  <si>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</si>
  <si>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</si>
  <si>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</si>
  <si>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</si>
  <si>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</si>
  <si>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</si>
  <si>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</si>
  <si>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</si>
  <si>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</si>
  <si>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</si>
  <si>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</si>
  <si>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</si>
  <si>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</si>
  <si>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</si>
  <si>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</si>
  <si>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33_平成2年度</t>
  </si>
  <si>
    <t>33</t>
  </si>
  <si>
    <t>岡山県</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</si>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</sst>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55.648767506766902</c:v>
                </c:pt>
                <c:pt idx="1">
                  <c:v>44.106532631487852</c:v>
                </c:pt>
                <c:pt idx="2">
                  <c:v>51.266601849347992</c:v>
                </c:pt>
                <c:pt idx="3">
                  <c:v>48.197252442859678</c:v>
                </c:pt>
                <c:pt idx="4">
                  <c:v>49.035095884439031</c:v>
                </c:pt>
                <c:pt idx="5">
                  <c:v>42.61826937937203</c:v>
                </c:pt>
                <c:pt idx="6">
                  <c:v>57.915641608336436</c:v>
                </c:pt>
                <c:pt idx="7">
                  <c:v>55.686685813100254</c:v>
                </c:pt>
                <c:pt idx="8">
                  <c:v>58.260926523658902</c:v>
                </c:pt>
                <c:pt idx="9">
                  <c:v>55.99942242573038</c:v>
                </c:pt>
                <c:pt idx="10">
                  <c:v>66.013713575096816</c:v>
                </c:pt>
                <c:pt idx="11">
                  <c:v>67.86275300227075</c:v>
                </c:pt>
                <c:pt idx="12">
                  <c:v>56.851053489203437</c:v>
                </c:pt>
                <c:pt idx="13">
                  <c:v>57.982142541529377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1079.975873671053</c:v>
                </c:pt>
                <c:pt idx="1">
                  <c:v>1057.5792683864679</c:v>
                </c:pt>
                <c:pt idx="2">
                  <c:v>1083.1966905292597</c:v>
                </c:pt>
                <c:pt idx="3">
                  <c:v>1066.3263973370888</c:v>
                </c:pt>
                <c:pt idx="4">
                  <c:v>1057.7269684753176</c:v>
                </c:pt>
                <c:pt idx="5">
                  <c:v>1055.3443077425002</c:v>
                </c:pt>
                <c:pt idx="6">
                  <c:v>1052.4229268996394</c:v>
                </c:pt>
                <c:pt idx="7">
                  <c:v>1034.439251640224</c:v>
                </c:pt>
                <c:pt idx="8">
                  <c:v>1025.813977141846</c:v>
                </c:pt>
                <c:pt idx="9">
                  <c:v>1010.7780516874693</c:v>
                </c:pt>
                <c:pt idx="10">
                  <c:v>1008.8788450404182</c:v>
                </c:pt>
                <c:pt idx="11">
                  <c:v>996.16939963877451</c:v>
                </c:pt>
                <c:pt idx="12">
                  <c:v>908.98039189787289</c:v>
                </c:pt>
                <c:pt idx="13">
                  <c:v>911.74276548098123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916.5412487053253</c:v>
                </c:pt>
                <c:pt idx="1">
                  <c:v>851.93379670938714</c:v>
                </c:pt>
                <c:pt idx="2">
                  <c:v>927.04652878498155</c:v>
                </c:pt>
                <c:pt idx="3">
                  <c:v>824.30717586907156</c:v>
                </c:pt>
                <c:pt idx="4">
                  <c:v>936.66914614122754</c:v>
                </c:pt>
                <c:pt idx="5">
                  <c:v>947.12229302460707</c:v>
                </c:pt>
                <c:pt idx="6">
                  <c:v>877.98882859700302</c:v>
                </c:pt>
                <c:pt idx="7">
                  <c:v>941.60465781072241</c:v>
                </c:pt>
                <c:pt idx="8">
                  <c:v>824.07320826355226</c:v>
                </c:pt>
                <c:pt idx="9">
                  <c:v>833.61311310561484</c:v>
                </c:pt>
                <c:pt idx="10">
                  <c:v>673.82639676177189</c:v>
                </c:pt>
                <c:pt idx="11">
                  <c:v>593.47923821710151</c:v>
                </c:pt>
                <c:pt idx="12">
                  <c:v>666.03472331611204</c:v>
                </c:pt>
                <c:pt idx="13">
                  <c:v>643.49218876235648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891.68700718686773</c:v>
                </c:pt>
                <c:pt idx="1">
                  <c:v>860.15452274560596</c:v>
                </c:pt>
                <c:pt idx="2">
                  <c:v>972.2617419319015</c:v>
                </c:pt>
                <c:pt idx="3">
                  <c:v>924.48482994631684</c:v>
                </c:pt>
                <c:pt idx="4">
                  <c:v>893.08973855378395</c:v>
                </c:pt>
                <c:pt idx="5">
                  <c:v>882.6490894314145</c:v>
                </c:pt>
                <c:pt idx="6">
                  <c:v>887.75966844681102</c:v>
                </c:pt>
                <c:pt idx="7">
                  <c:v>807.6510675603173</c:v>
                </c:pt>
                <c:pt idx="8">
                  <c:v>806.89732572804121</c:v>
                </c:pt>
                <c:pt idx="9">
                  <c:v>763.31808441946191</c:v>
                </c:pt>
                <c:pt idx="10">
                  <c:v>709.775593696084</c:v>
                </c:pt>
                <c:pt idx="11">
                  <c:v>644.58988964712842</c:v>
                </c:pt>
                <c:pt idx="12">
                  <c:v>589.79714724820815</c:v>
                </c:pt>
                <c:pt idx="13">
                  <c:v>665.51664628824585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19061.853919661658</c:v>
                </c:pt>
                <c:pt idx="1">
                  <c:v>15452.038740177768</c:v>
                </c:pt>
                <c:pt idx="2">
                  <c:v>19360.416170758857</c:v>
                </c:pt>
                <c:pt idx="3">
                  <c:v>19541.708861300012</c:v>
                </c:pt>
                <c:pt idx="4">
                  <c:v>18549.392865149068</c:v>
                </c:pt>
                <c:pt idx="5">
                  <c:v>20121.985173674217</c:v>
                </c:pt>
                <c:pt idx="6">
                  <c:v>20394.342238193709</c:v>
                </c:pt>
                <c:pt idx="7">
                  <c:v>17979.905972854216</c:v>
                </c:pt>
                <c:pt idx="8">
                  <c:v>15764.552084760904</c:v>
                </c:pt>
                <c:pt idx="9">
                  <c:v>15607.289811351218</c:v>
                </c:pt>
                <c:pt idx="10">
                  <c:v>16134.099066717412</c:v>
                </c:pt>
                <c:pt idx="11">
                  <c:v>14639.673642799082</c:v>
                </c:pt>
                <c:pt idx="12">
                  <c:v>12552.378719160944</c:v>
                </c:pt>
                <c:pt idx="13">
                  <c:v>15221.692470330534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272809</c:v>
                </c:pt>
                <c:pt idx="1">
                  <c:v>274578</c:v>
                </c:pt>
                <c:pt idx="2">
                  <c:v>277005</c:v>
                </c:pt>
                <c:pt idx="3">
                  <c:v>280876</c:v>
                </c:pt>
                <c:pt idx="4">
                  <c:v>284932</c:v>
                </c:pt>
                <c:pt idx="5">
                  <c:v>289572</c:v>
                </c:pt>
                <c:pt idx="6">
                  <c:v>293254</c:v>
                </c:pt>
                <c:pt idx="7">
                  <c:v>296692</c:v>
                </c:pt>
                <c:pt idx="8">
                  <c:v>300648</c:v>
                </c:pt>
                <c:pt idx="9">
                  <c:v>303669</c:v>
                </c:pt>
                <c:pt idx="10">
                  <c:v>305377</c:v>
                </c:pt>
                <c:pt idx="11">
                  <c:v>307287</c:v>
                </c:pt>
                <c:pt idx="12">
                  <c:v>308867</c:v>
                </c:pt>
                <c:pt idx="13">
                  <c:v>309094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73124</c:v>
                </c:pt>
                <c:pt idx="1">
                  <c:v>71247</c:v>
                </c:pt>
                <c:pt idx="2">
                  <c:v>70299</c:v>
                </c:pt>
                <c:pt idx="3">
                  <c:v>69613</c:v>
                </c:pt>
                <c:pt idx="4">
                  <c:v>68862</c:v>
                </c:pt>
                <c:pt idx="5">
                  <c:v>68233</c:v>
                </c:pt>
                <c:pt idx="6">
                  <c:v>67625</c:v>
                </c:pt>
                <c:pt idx="7">
                  <c:v>67409</c:v>
                </c:pt>
                <c:pt idx="8">
                  <c:v>68308</c:v>
                </c:pt>
                <c:pt idx="9">
                  <c:v>68089</c:v>
                </c:pt>
                <c:pt idx="10">
                  <c:v>68367</c:v>
                </c:pt>
                <c:pt idx="11">
                  <c:v>68007</c:v>
                </c:pt>
                <c:pt idx="12">
                  <c:v>69471</c:v>
                </c:pt>
                <c:pt idx="13">
                  <c:v>69885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187581</c:v>
                </c:pt>
                <c:pt idx="1">
                  <c:v>189362</c:v>
                </c:pt>
                <c:pt idx="2">
                  <c:v>191468</c:v>
                </c:pt>
                <c:pt idx="3">
                  <c:v>193796</c:v>
                </c:pt>
                <c:pt idx="4">
                  <c:v>198936</c:v>
                </c:pt>
                <c:pt idx="5">
                  <c:v>200366</c:v>
                </c:pt>
                <c:pt idx="6">
                  <c:v>202105</c:v>
                </c:pt>
                <c:pt idx="7">
                  <c:v>204373</c:v>
                </c:pt>
                <c:pt idx="8">
                  <c:v>206492</c:v>
                </c:pt>
                <c:pt idx="9">
                  <c:v>208502</c:v>
                </c:pt>
                <c:pt idx="10">
                  <c:v>210277</c:v>
                </c:pt>
                <c:pt idx="11">
                  <c:v>212691</c:v>
                </c:pt>
                <c:pt idx="12">
                  <c:v>214992</c:v>
                </c:pt>
                <c:pt idx="13">
                  <c:v>216270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153</c:v>
                </c:pt>
                <c:pt idx="1">
                  <c:v>365</c:v>
                </c:pt>
                <c:pt idx="2">
                  <c:v>365</c:v>
                </c:pt>
                <c:pt idx="3">
                  <c:v>365</c:v>
                </c:pt>
                <c:pt idx="4">
                  <c:v>365</c:v>
                </c:pt>
                <c:pt idx="5">
                  <c:v>365</c:v>
                </c:pt>
                <c:pt idx="6">
                  <c:v>220</c:v>
                </c:pt>
                <c:pt idx="7">
                  <c:v>220</c:v>
                </c:pt>
                <c:pt idx="8">
                  <c:v>220</c:v>
                </c:pt>
                <c:pt idx="9">
                  <c:v>220</c:v>
                </c:pt>
                <c:pt idx="10">
                  <c:v>220</c:v>
                </c:pt>
                <c:pt idx="11">
                  <c:v>220</c:v>
                </c:pt>
                <c:pt idx="12">
                  <c:v>408</c:v>
                </c:pt>
                <c:pt idx="13">
                  <c:v>408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16476</c:v>
                </c:pt>
                <c:pt idx="1">
                  <c:v>19067</c:v>
                </c:pt>
                <c:pt idx="2">
                  <c:v>19067</c:v>
                </c:pt>
                <c:pt idx="3">
                  <c:v>19067</c:v>
                </c:pt>
                <c:pt idx="4">
                  <c:v>19067</c:v>
                </c:pt>
                <c:pt idx="5">
                  <c:v>19067</c:v>
                </c:pt>
                <c:pt idx="6">
                  <c:v>16415</c:v>
                </c:pt>
                <c:pt idx="7">
                  <c:v>16415</c:v>
                </c:pt>
                <c:pt idx="8">
                  <c:v>16415</c:v>
                </c:pt>
                <c:pt idx="9">
                  <c:v>16415</c:v>
                </c:pt>
                <c:pt idx="10">
                  <c:v>16415</c:v>
                </c:pt>
                <c:pt idx="11">
                  <c:v>16415</c:v>
                </c:pt>
                <c:pt idx="12">
                  <c:v>17224</c:v>
                </c:pt>
                <c:pt idx="13">
                  <c:v>17224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48309.206599999998</c:v>
                </c:pt>
                <c:pt idx="1">
                  <c:v>33221.801200000002</c:v>
                </c:pt>
                <c:pt idx="2">
                  <c:v>43402.694300000003</c:v>
                </c:pt>
                <c:pt idx="3">
                  <c:v>43950.6014</c:v>
                </c:pt>
                <c:pt idx="4">
                  <c:v>41439.6345</c:v>
                </c:pt>
                <c:pt idx="5">
                  <c:v>43040.021399999998</c:v>
                </c:pt>
                <c:pt idx="6">
                  <c:v>46592.5726</c:v>
                </c:pt>
                <c:pt idx="7">
                  <c:v>40186.126400000001</c:v>
                </c:pt>
                <c:pt idx="8">
                  <c:v>33854.356899999999</c:v>
                </c:pt>
                <c:pt idx="9">
                  <c:v>36839.351000000002</c:v>
                </c:pt>
                <c:pt idx="10">
                  <c:v>43772.965799999998</c:v>
                </c:pt>
                <c:pt idx="11">
                  <c:v>38786.107000000004</c:v>
                </c:pt>
                <c:pt idx="12">
                  <c:v>34736.129000000001</c:v>
                </c:pt>
                <c:pt idx="13">
                  <c:v>46185.039700000001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6.3E-2</c:v>
                </c:pt>
                <c:pt idx="9">
                  <c:v>2.7E-2</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0.13</c:v>
                </c:pt>
                <c:pt idx="9">
                  <c:v>0.05</c:v>
                </c:pt>
                <c:pt idx="10">
                  <c:v>1.9E-2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48.457999999999998</c:v>
                </c:pt>
                <c:pt idx="1">
                  <c:v>61.188000000000002</c:v>
                </c:pt>
                <c:pt idx="2">
                  <c:v>58.898000000000003</c:v>
                </c:pt>
                <c:pt idx="3">
                  <c:v>39.18</c:v>
                </c:pt>
                <c:pt idx="4">
                  <c:v>57.841000000000001</c:v>
                </c:pt>
                <c:pt idx="5">
                  <c:v>65.658000000000001</c:v>
                </c:pt>
                <c:pt idx="6">
                  <c:v>60.673000000000002</c:v>
                </c:pt>
                <c:pt idx="7">
                  <c:v>69.899000000000001</c:v>
                </c:pt>
                <c:pt idx="8">
                  <c:v>68.870999999999995</c:v>
                </c:pt>
                <c:pt idx="9">
                  <c:v>57.798999999999999</c:v>
                </c:pt>
                <c:pt idx="10">
                  <c:v>48.877000000000002</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22.792999999999999</c:v>
                </c:pt>
                <c:pt idx="1">
                  <c:v>24.114000000000001</c:v>
                </c:pt>
                <c:pt idx="2">
                  <c:v>21.416</c:v>
                </c:pt>
                <c:pt idx="3">
                  <c:v>22.013999999999999</c:v>
                </c:pt>
                <c:pt idx="4">
                  <c:v>23.376999999999999</c:v>
                </c:pt>
                <c:pt idx="5">
                  <c:v>26.853999999999999</c:v>
                </c:pt>
                <c:pt idx="6">
                  <c:v>28.704999999999998</c:v>
                </c:pt>
                <c:pt idx="7">
                  <c:v>27.731999999999999</c:v>
                </c:pt>
                <c:pt idx="8">
                  <c:v>28.978000000000002</c:v>
                </c:pt>
                <c:pt idx="9">
                  <c:v>2.3959999999999999</c:v>
                </c:pt>
                <c:pt idx="10">
                  <c:v>20.838999999999999</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1106.164</c:v>
                </c:pt>
                <c:pt idx="1">
                  <c:v>1143.4660000000001</c:v>
                </c:pt>
                <c:pt idx="2">
                  <c:v>1219.8709999999999</c:v>
                </c:pt>
                <c:pt idx="3">
                  <c:v>1217.1569999999999</c:v>
                </c:pt>
                <c:pt idx="4">
                  <c:v>901.08600000000001</c:v>
                </c:pt>
                <c:pt idx="5">
                  <c:v>936.90800000000002</c:v>
                </c:pt>
                <c:pt idx="6">
                  <c:v>910.61500000000001</c:v>
                </c:pt>
                <c:pt idx="7">
                  <c:v>1279.242</c:v>
                </c:pt>
                <c:pt idx="8">
                  <c:v>1254.5730000000001</c:v>
                </c:pt>
                <c:pt idx="9">
                  <c:v>495.839</c:v>
                </c:pt>
                <c:pt idx="10">
                  <c:v>1014.032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28669.991000000002</c:v>
                </c:pt>
                <c:pt idx="1">
                  <c:v>29026.732</c:v>
                </c:pt>
                <c:pt idx="2">
                  <c:v>28578.305</c:v>
                </c:pt>
                <c:pt idx="3">
                  <c:v>29454.884999999998</c:v>
                </c:pt>
                <c:pt idx="4">
                  <c:v>29392.62</c:v>
                </c:pt>
                <c:pt idx="5">
                  <c:v>26417.124</c:v>
                </c:pt>
                <c:pt idx="6">
                  <c:v>26447.592000000001</c:v>
                </c:pt>
                <c:pt idx="7">
                  <c:v>27352.043000000001</c:v>
                </c:pt>
                <c:pt idx="8">
                  <c:v>25999.758999999998</c:v>
                </c:pt>
                <c:pt idx="9">
                  <c:v>25226.14</c:v>
                </c:pt>
                <c:pt idx="10">
                  <c:v>21879.87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4.4349999999999996</c:v>
                </c:pt>
                <c:pt idx="5">
                  <c:v>4.4880000000000004</c:v>
                </c:pt>
                <c:pt idx="6">
                  <c:v>6.4459999999999997</c:v>
                </c:pt>
                <c:pt idx="7">
                  <c:v>4.2469999999999999</c:v>
                </c:pt>
                <c:pt idx="8">
                  <c:v>3.5009999999999999</c:v>
                </c:pt>
                <c:pt idx="9">
                  <c:v>3.1309999999999998</c:v>
                </c:pt>
                <c:pt idx="10">
                  <c:v>2.762</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3359.9870000000001</c:v>
                </c:pt>
                <c:pt idx="1">
                  <c:v>4210.924</c:v>
                </c:pt>
                <c:pt idx="2">
                  <c:v>3645.261</c:v>
                </c:pt>
                <c:pt idx="3">
                  <c:v>3957.105</c:v>
                </c:pt>
                <c:pt idx="4">
                  <c:v>4096.8419999999996</c:v>
                </c:pt>
                <c:pt idx="5">
                  <c:v>3866.8710000000001</c:v>
                </c:pt>
                <c:pt idx="6">
                  <c:v>4330.2579999999998</c:v>
                </c:pt>
                <c:pt idx="7">
                  <c:v>4020.8719999999998</c:v>
                </c:pt>
                <c:pt idx="8">
                  <c:v>4411.3239999999996</c:v>
                </c:pt>
                <c:pt idx="9">
                  <c:v>3772.1039999999998</c:v>
                </c:pt>
                <c:pt idx="10">
                  <c:v>3911.6990000000001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147.92499999999998</c:v>
                </c:pt>
                <c:pt idx="1">
                  <c:v>242.934</c:v>
                </c:pt>
                <c:pt idx="2">
                  <c:v>242.17099999999999</c:v>
                </c:pt>
                <c:pt idx="3">
                  <c:v>177.76499999999999</c:v>
                </c:pt>
                <c:pt idx="4">
                  <c:v>184.42500000000001</c:v>
                </c:pt>
                <c:pt idx="5">
                  <c:v>245.43299999999999</c:v>
                </c:pt>
                <c:pt idx="6">
                  <c:v>255.45100000000002</c:v>
                </c:pt>
                <c:pt idx="7">
                  <c:v>275.00400000000002</c:v>
                </c:pt>
                <c:pt idx="8">
                  <c:v>265.161</c:v>
                </c:pt>
                <c:pt idx="9">
                  <c:v>258.35300000000001</c:v>
                </c:pt>
                <c:pt idx="10">
                  <c:v>237.38900000000001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26339.493999999999</c:v>
                </c:pt>
                <c:pt idx="1">
                  <c:v>25801.642</c:v>
                </c:pt>
                <c:pt idx="2">
                  <c:v>25991.058000000001</c:v>
                </c:pt>
                <c:pt idx="3">
                  <c:v>26598.366000000002</c:v>
                </c:pt>
                <c:pt idx="4">
                  <c:v>26089.222000000002</c:v>
                </c:pt>
                <c:pt idx="5">
                  <c:v>23329.752</c:v>
                </c:pt>
                <c:pt idx="6">
                  <c:v>22855.43</c:v>
                </c:pt>
                <c:pt idx="7">
                  <c:v>24428.793000000001</c:v>
                </c:pt>
                <c:pt idx="8">
                  <c:v>22672.387999999999</c:v>
                </c:pt>
                <c:pt idx="9">
                  <c:v>21748.663</c:v>
                </c:pt>
                <c:pt idx="10">
                  <c:v>18811.787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972.2617419319015</c:v>
                </c:pt>
                <c:pt idx="1">
                  <c:v>924.48482994631684</c:v>
                </c:pt>
                <c:pt idx="2">
                  <c:v>893.08973855378395</c:v>
                </c:pt>
                <c:pt idx="3">
                  <c:v>882.6490894314145</c:v>
                </c:pt>
                <c:pt idx="4">
                  <c:v>887.75966844681102</c:v>
                </c:pt>
                <c:pt idx="5">
                  <c:v>807.6510675603173</c:v>
                </c:pt>
                <c:pt idx="6">
                  <c:v>806.89732572804121</c:v>
                </c:pt>
                <c:pt idx="7">
                  <c:v>763.31808441946191</c:v>
                </c:pt>
                <c:pt idx="8">
                  <c:v>709.775593696084</c:v>
                </c:pt>
                <c:pt idx="9">
                  <c:v>644.58988964712842</c:v>
                </c:pt>
                <c:pt idx="10">
                  <c:v>589.79714724820815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19360.416170758857</c:v>
                </c:pt>
                <c:pt idx="1">
                  <c:v>19541.708861300012</c:v>
                </c:pt>
                <c:pt idx="2">
                  <c:v>18549.392865149068</c:v>
                </c:pt>
                <c:pt idx="3">
                  <c:v>20121.985173674217</c:v>
                </c:pt>
                <c:pt idx="4">
                  <c:v>20394.342238193709</c:v>
                </c:pt>
                <c:pt idx="5">
                  <c:v>17979.905972854216</c:v>
                </c:pt>
                <c:pt idx="6">
                  <c:v>15764.552084760904</c:v>
                </c:pt>
                <c:pt idx="7">
                  <c:v>15607.289811351218</c:v>
                </c:pt>
                <c:pt idx="8">
                  <c:v>16134.099066717412</c:v>
                </c:pt>
                <c:pt idx="9">
                  <c:v>14639.673642799082</c:v>
                </c:pt>
                <c:pt idx="10">
                  <c:v>12552.378719160944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0.15214524404310137</c:v>
                </c:pt>
                <c:pt idx="1">
                  <c:v>0.26277770292250952</c:v>
                </c:pt>
                <c:pt idx="2">
                  <c:v>0.27116088064359267</c:v>
                </c:pt>
                <c:pt idx="3">
                  <c:v>0.20139940337389661</c:v>
                </c:pt>
                <c:pt idx="4">
                  <c:v>0.20774203487151274</c:v>
                </c:pt>
                <c:pt idx="5">
                  <c:v>0.30388494469695043</c:v>
                </c:pt>
                <c:pt idx="6">
                  <c:v>0.31658426897066938</c:v>
                </c:pt>
                <c:pt idx="7">
                  <c:v>0.36027444601833725</c:v>
                </c:pt>
                <c:pt idx="8">
                  <c:v>0.37358427417770335</c:v>
                </c:pt>
                <c:pt idx="9">
                  <c:v>0.40080212884107086</c:v>
                </c:pt>
                <c:pt idx="10">
                  <c:v>0.40249262158621135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18811.787</c:v>
                </c:pt>
                <c:pt idx="2">
                  <c:v>0</c:v>
                </c:pt>
                <c:pt idx="3">
                  <c:v>0</c:v>
                </c:pt>
                <c:pt idx="4">
                  <c:v>237.38900000000001</c:v>
                </c:pt>
                <c:pt idx="5">
                  <c:v>3911.6990000000001</c:v>
                </c:pt>
                <c:pt idx="6">
                  <c:v>2.762</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18811.787</c:v>
                </c:pt>
                <c:pt idx="4" formatCode="#,##0">
                  <c:v>237.38900000000001</c:v>
                </c:pt>
                <c:pt idx="5" formatCode="#,##0">
                  <c:v>3911.6990000000001</c:v>
                </c:pt>
                <c:pt idx="6" formatCode="#,##0">
                  <c:v>2.762</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16：化学工業(N=20)</c:v>
                </c:pt>
                <c:pt idx="2">
                  <c:v>17：石油製品・石炭製品製造業(N=1)</c:v>
                </c:pt>
                <c:pt idx="3">
                  <c:v>21：窯業・土石製品製造業(N=3)</c:v>
                </c:pt>
                <c:pt idx="4">
                  <c:v>22：鉄鋼業(N=8)</c:v>
                </c:pt>
                <c:pt idx="5">
                  <c:v>9：食料品製造業(N=5)</c:v>
                </c:pt>
                <c:pt idx="6">
                  <c:v>10：飲料・たばこ・飼料製造業(N=4)</c:v>
                </c:pt>
                <c:pt idx="7">
                  <c:v>12：木材・木製品製造業(N=0)</c:v>
                </c:pt>
                <c:pt idx="8">
                  <c:v>13：家具・装備品製造業(N=0)</c:v>
                </c:pt>
                <c:pt idx="9">
                  <c:v>15：印刷・同関連業(N=0)</c:v>
                </c:pt>
                <c:pt idx="10">
                  <c:v>18：プラスチック製品製造業(N=1)</c:v>
                </c:pt>
                <c:pt idx="11">
                  <c:v>19：ゴム製品製造業(N=2)</c:v>
                </c:pt>
                <c:pt idx="12">
                  <c:v>20：なめし革・同製品・毛皮製造業(N=0)</c:v>
                </c:pt>
                <c:pt idx="13">
                  <c:v>23：非鉄金属製造業(N=1)</c:v>
                </c:pt>
                <c:pt idx="14">
                  <c:v>24：金属製品製造業(N=1)</c:v>
                </c:pt>
                <c:pt idx="15">
                  <c:v>25：はん用機械器具製造業(N=0)</c:v>
                </c:pt>
                <c:pt idx="16">
                  <c:v>26：生産用機械器具製造業(N=1)</c:v>
                </c:pt>
                <c:pt idx="17">
                  <c:v>27：業務用機械器具製造業(N=0)</c:v>
                </c:pt>
                <c:pt idx="18">
                  <c:v>28：電子部品等製造業(N=1)</c:v>
                </c:pt>
                <c:pt idx="19">
                  <c:v>29：電気機械器具製造業(N=0)</c:v>
                </c:pt>
                <c:pt idx="20">
                  <c:v>30：情報通信機械器具製造業(N=0)</c:v>
                </c:pt>
                <c:pt idx="21">
                  <c:v>31：輸送用機械器具製造業(N=5)</c:v>
                </c:pt>
                <c:pt idx="22">
                  <c:v>32：その他の製造業(N=0)</c:v>
                </c:pt>
                <c:pt idx="23">
                  <c:v>F：電気・ガス・熱供給・水道業(N=3)</c:v>
                </c:pt>
                <c:pt idx="24">
                  <c:v>G：情報通信業(N=0)</c:v>
                </c:pt>
                <c:pt idx="25">
                  <c:v>H：運輸業，郵便業(N=0)</c:v>
                </c:pt>
                <c:pt idx="26">
                  <c:v>I：卸売業，小売業(N=2)</c:v>
                </c:pt>
                <c:pt idx="27">
                  <c:v>J：金融業，保険業(N=0)</c:v>
                </c:pt>
                <c:pt idx="28">
                  <c:v>K：不動産業，物品賃貸業(N=2)</c:v>
                </c:pt>
                <c:pt idx="29">
                  <c:v>L：学術研究,専門･技術ｻｰﾋﾞｽ業(N=0)</c:v>
                </c:pt>
                <c:pt idx="30">
                  <c:v>M：宿泊業，飲食サービス業(N=0)</c:v>
                </c:pt>
                <c:pt idx="31">
                  <c:v>N：生活関連ｻｰﾋﾞｽ業,娯楽業(N=0)</c:v>
                </c:pt>
                <c:pt idx="32">
                  <c:v>O：教育，学習支援業(N=1)</c:v>
                </c:pt>
                <c:pt idx="33">
                  <c:v>P：医療，福祉(N=2)</c:v>
                </c:pt>
                <c:pt idx="34">
                  <c:v>Q：複合サービス事業(N=0)</c:v>
                </c:pt>
                <c:pt idx="35">
                  <c:v>R：ｻｰﾋﾞｽ業(他に分類されない)(N=5)</c:v>
                </c:pt>
                <c:pt idx="36">
                  <c:v>S：公務(N=0)</c:v>
                </c:pt>
                <c:pt idx="37">
                  <c:v>石油精製業・コークス製造業(N=1)</c:v>
                </c:pt>
                <c:pt idx="38">
                  <c:v>発電所・変電所(N=4)</c:v>
                </c:pt>
                <c:pt idx="39">
                  <c:v>ガス製造工場(N=1)</c:v>
                </c:pt>
                <c:pt idx="40">
                  <c:v>熱供給業(N=0)</c:v>
                </c:pt>
              </c:strCache>
            </c:strRef>
          </c:cat>
          <c:val>
            <c:numRef>
              <c:f>③特定事業所の現状把握!$BF$16:$BF$56</c:f>
              <c:numCache>
                <c:formatCode>[=0]#,##0;[&lt;1]0.00;#,##0</c:formatCode>
                <c:ptCount val="41"/>
                <c:pt idx="0">
                  <c:v>0</c:v>
                </c:pt>
                <c:pt idx="1">
                  <c:v>3692.0889999999999</c:v>
                </c:pt>
                <c:pt idx="2">
                  <c:v>6.0640000000000001</c:v>
                </c:pt>
                <c:pt idx="3">
                  <c:v>323.06799999999998</c:v>
                </c:pt>
                <c:pt idx="4">
                  <c:v>14490.69</c:v>
                </c:pt>
                <c:pt idx="5">
                  <c:v>106.60299999999999</c:v>
                </c:pt>
                <c:pt idx="6">
                  <c:v>30.931000000000001</c:v>
                </c:pt>
                <c:pt idx="7">
                  <c:v>0</c:v>
                </c:pt>
                <c:pt idx="8">
                  <c:v>0</c:v>
                </c:pt>
                <c:pt idx="9">
                  <c:v>0</c:v>
                </c:pt>
                <c:pt idx="10">
                  <c:v>5.0919999999999996</c:v>
                </c:pt>
                <c:pt idx="11">
                  <c:v>14.003</c:v>
                </c:pt>
                <c:pt idx="12">
                  <c:v>0</c:v>
                </c:pt>
                <c:pt idx="13">
                  <c:v>11.566000000000001</c:v>
                </c:pt>
                <c:pt idx="14">
                  <c:v>7.024</c:v>
                </c:pt>
                <c:pt idx="15">
                  <c:v>0</c:v>
                </c:pt>
                <c:pt idx="16">
                  <c:v>5.0199999999999996</c:v>
                </c:pt>
                <c:pt idx="17">
                  <c:v>0</c:v>
                </c:pt>
                <c:pt idx="18">
                  <c:v>3.3980000000000001</c:v>
                </c:pt>
                <c:pt idx="19">
                  <c:v>0</c:v>
                </c:pt>
                <c:pt idx="20">
                  <c:v>0</c:v>
                </c:pt>
                <c:pt idx="21">
                  <c:v>107.41800000000001</c:v>
                </c:pt>
                <c:pt idx="22">
                  <c:v>0</c:v>
                </c:pt>
                <c:pt idx="23">
                  <c:v>13.223000000000001</c:v>
                </c:pt>
                <c:pt idx="24">
                  <c:v>0</c:v>
                </c:pt>
                <c:pt idx="25">
                  <c:v>0</c:v>
                </c:pt>
                <c:pt idx="26">
                  <c:v>3.6309999999999998</c:v>
                </c:pt>
                <c:pt idx="27">
                  <c:v>0</c:v>
                </c:pt>
                <c:pt idx="28">
                  <c:v>7.2119999999999997</c:v>
                </c:pt>
                <c:pt idx="29">
                  <c:v>0</c:v>
                </c:pt>
                <c:pt idx="30">
                  <c:v>0</c:v>
                </c:pt>
                <c:pt idx="31">
                  <c:v>0</c:v>
                </c:pt>
                <c:pt idx="32">
                  <c:v>29.866</c:v>
                </c:pt>
                <c:pt idx="33">
                  <c:v>28.725999999999999</c:v>
                </c:pt>
                <c:pt idx="34">
                  <c:v>0</c:v>
                </c:pt>
                <c:pt idx="35">
                  <c:v>154.73099999999999</c:v>
                </c:pt>
                <c:pt idx="36">
                  <c:v>0</c:v>
                </c:pt>
                <c:pt idx="37">
                  <c:v>3521.835</c:v>
                </c:pt>
                <c:pt idx="38">
                  <c:v>389.86399999999998</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19338.063122873609</c:v>
                </c:pt>
                <c:pt idx="2">
                  <c:v>59.026668025565385</c:v>
                </c:pt>
                <c:pt idx="3">
                  <c:v>12.618761489430444</c:v>
                </c:pt>
                <c:pt idx="4">
                  <c:v>838.0234809127553</c:v>
                </c:pt>
                <c:pt idx="5">
                  <c:v>970.20613321833514</c:v>
                </c:pt>
                <c:pt idx="7">
                  <c:v>940.18600155689114</c:v>
                </c:pt>
                <c:pt idx="8">
                  <c:v>27.698735665606918</c:v>
                </c:pt>
                <c:pt idx="9">
                  <c:v>152.6914764615691</c:v>
                </c:pt>
                <c:pt idx="10">
                  <c:v>65.965158598971982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19409.708552388605</c:v>
                </c:pt>
                <c:pt idx="4" formatCode="#,##0">
                  <c:v>838.0234809127553</c:v>
                </c:pt>
                <c:pt idx="5" formatCode="#,##0">
                  <c:v>970.20613321833514</c:v>
                </c:pt>
                <c:pt idx="6" formatCode="#,##0">
                  <c:v>1120.5762136840672</c:v>
                </c:pt>
                <c:pt idx="10" formatCode="#,##0">
                  <c:v>65.965158598971982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21879.87</c:v>
                </c:pt>
                <c:pt idx="2" formatCode="#,##0_);[Red]\(#,##0\)">
                  <c:v>897.56500000000005</c:v>
                </c:pt>
                <c:pt idx="3" formatCode="#,##0_);[Red]\(#,##0\)">
                  <c:v>116.467</c:v>
                </c:pt>
                <c:pt idx="4" formatCode="#,##0_);[Red]\(#,##0\)">
                  <c:v>20.838999999999999</c:v>
                </c:pt>
                <c:pt idx="5" formatCode="#,##0_);[Red]\(#,##0\)">
                  <c:v>48.877000000000002</c:v>
                </c:pt>
                <c:pt idx="6" formatCode="#,##0_);[Red]\(#,##0\)">
                  <c:v>1.9E-2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21879.87</c:v>
                </c:pt>
                <c:pt idx="1">
                  <c:v>1014.032</c:v>
                </c:pt>
                <c:pt idx="4" formatCode="#,##0_);[Red]\(#,##0\)">
                  <c:v>20.838999999999999</c:v>
                </c:pt>
                <c:pt idx="5" formatCode="#,##0_);[Red]\(#,##0\)">
                  <c:v>48.877000000000002</c:v>
                </c:pt>
                <c:pt idx="6" formatCode="#,##0_);[Red]\(#,##0\)">
                  <c:v>1.9E-2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③特定事業所の現状把握!$BD$21:$BD$38</c:f>
              <c:strCache>
                <c:ptCount val="18"/>
                <c:pt idx="0">
                  <c:v>9：食料品製造業(N=5)</c:v>
                </c:pt>
                <c:pt idx="1">
                  <c:v>10：飲料・たばこ・飼料製造業(N=4)</c:v>
                </c:pt>
                <c:pt idx="2">
                  <c:v>12：木材・木製品製造業(N=0)</c:v>
                </c:pt>
                <c:pt idx="3">
                  <c:v>13：家具・装備品製造業(N=0)</c:v>
                </c:pt>
                <c:pt idx="4">
                  <c:v>15：印刷・同関連業(N=0)</c:v>
                </c:pt>
                <c:pt idx="5">
                  <c:v>18：プラスチック製品製造業(N=1)</c:v>
                </c:pt>
                <c:pt idx="6">
                  <c:v>19：ゴム製品製造業(N=2)</c:v>
                </c:pt>
                <c:pt idx="7">
                  <c:v>20：なめし革・同製品・毛皮製造業(N=0)</c:v>
                </c:pt>
                <c:pt idx="8">
                  <c:v>23：非鉄金属製造業(N=1)</c:v>
                </c:pt>
                <c:pt idx="9">
                  <c:v>24：金属製品製造業(N=1)</c:v>
                </c:pt>
                <c:pt idx="10">
                  <c:v>25：はん用機械器具製造業(N=0)</c:v>
                </c:pt>
                <c:pt idx="11">
                  <c:v>26：生産用機械器具製造業(N=1)</c:v>
                </c:pt>
                <c:pt idx="12">
                  <c:v>27：業務用機械器具製造業(N=0)</c:v>
                </c:pt>
                <c:pt idx="13">
                  <c:v>28：電子部品等製造業(N=1)</c:v>
                </c:pt>
                <c:pt idx="14">
                  <c:v>29：電気機械器具製造業(N=0)</c:v>
                </c:pt>
                <c:pt idx="15">
                  <c:v>30：情報通信機械器具製造業(N=0)</c:v>
                </c:pt>
                <c:pt idx="16">
                  <c:v>31：輸送用機械器具製造業(N=5)</c:v>
                </c:pt>
                <c:pt idx="17">
                  <c:v>32：その他の製造業(N=0)</c:v>
                </c:pt>
              </c:strCache>
            </c:strRef>
          </c:cat>
          <c:val>
            <c:numRef>
              <c:f>③特定事業所の現状把握!$BG$21:$BG$38</c:f>
              <c:numCache>
                <c:formatCode>[=0]#,##0;[&lt;1]0.00;#,##0</c:formatCode>
                <c:ptCount val="18"/>
                <c:pt idx="0">
                  <c:v>21.320599999999999</c:v>
                </c:pt>
                <c:pt idx="1">
                  <c:v>7.7327500000000002</c:v>
                </c:pt>
                <c:pt idx="2">
                  <c:v>0</c:v>
                </c:pt>
                <c:pt idx="3">
                  <c:v>0</c:v>
                </c:pt>
                <c:pt idx="4">
                  <c:v>0</c:v>
                </c:pt>
                <c:pt idx="5">
                  <c:v>5.0919999999999996</c:v>
                </c:pt>
                <c:pt idx="6">
                  <c:v>7.0015000000000001</c:v>
                </c:pt>
                <c:pt idx="7">
                  <c:v>0</c:v>
                </c:pt>
                <c:pt idx="8">
                  <c:v>11.566000000000001</c:v>
                </c:pt>
                <c:pt idx="9">
                  <c:v>7.024</c:v>
                </c:pt>
                <c:pt idx="10">
                  <c:v>0</c:v>
                </c:pt>
                <c:pt idx="11">
                  <c:v>5.0199999999999996</c:v>
                </c:pt>
                <c:pt idx="12">
                  <c:v>0</c:v>
                </c:pt>
                <c:pt idx="13">
                  <c:v>3.3980000000000001</c:v>
                </c:pt>
                <c:pt idx="14">
                  <c:v>0</c:v>
                </c:pt>
                <c:pt idx="15">
                  <c:v>0</c:v>
                </c:pt>
                <c:pt idx="16">
                  <c:v>21.483600000000003</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9：食料品製造業(N=5)</c:v>
                </c:pt>
                <c:pt idx="1">
                  <c:v>10：飲料・たばこ・飼料製造業(N=4)</c:v>
                </c:pt>
                <c:pt idx="2">
                  <c:v>12：木材・木製品製造業(N=0)</c:v>
                </c:pt>
                <c:pt idx="3">
                  <c:v>13：家具・装備品製造業(N=0)</c:v>
                </c:pt>
                <c:pt idx="4">
                  <c:v>15：印刷・同関連業(N=0)</c:v>
                </c:pt>
                <c:pt idx="5">
                  <c:v>18：プラスチック製品製造業(N=1)</c:v>
                </c:pt>
                <c:pt idx="6">
                  <c:v>19：ゴム製品製造業(N=2)</c:v>
                </c:pt>
                <c:pt idx="7">
                  <c:v>20：なめし革・同製品・毛皮製造業(N=0)</c:v>
                </c:pt>
                <c:pt idx="8">
                  <c:v>23：非鉄金属製造業(N=1)</c:v>
                </c:pt>
                <c:pt idx="9">
                  <c:v>24：金属製品製造業(N=1)</c:v>
                </c:pt>
                <c:pt idx="10">
                  <c:v>25：はん用機械器具製造業(N=0)</c:v>
                </c:pt>
                <c:pt idx="11">
                  <c:v>26：生産用機械器具製造業(N=1)</c:v>
                </c:pt>
                <c:pt idx="12">
                  <c:v>27：業務用機械器具製造業(N=0)</c:v>
                </c:pt>
                <c:pt idx="13">
                  <c:v>28：電子部品等製造業(N=1)</c:v>
                </c:pt>
                <c:pt idx="14">
                  <c:v>29：電気機械器具製造業(N=0)</c:v>
                </c:pt>
                <c:pt idx="15">
                  <c:v>30：情報通信機械器具製造業(N=0)</c:v>
                </c:pt>
                <c:pt idx="16">
                  <c:v>31：輸送用機械器具製造業(N=5)</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③特定事業所の現状把握!$BD$39:$BD$52</c:f>
              <c:strCache>
                <c:ptCount val="14"/>
                <c:pt idx="0">
                  <c:v>F：電気・ガス・熱供給・水道業(N=3)</c:v>
                </c:pt>
                <c:pt idx="1">
                  <c:v>G：情報通信業(N=0)</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R：ｻｰﾋﾞｽ業(他に分類されない)(N=5)</c:v>
                </c:pt>
                <c:pt idx="13">
                  <c:v>S：公務(N=0)</c:v>
                </c:pt>
              </c:strCache>
            </c:strRef>
          </c:cat>
          <c:val>
            <c:numRef>
              <c:f>③特定事業所の現状把握!$BG$39:$BG$52</c:f>
              <c:numCache>
                <c:formatCode>[=0]#,##0;[&lt;1]0.00;#,##0</c:formatCode>
                <c:ptCount val="14"/>
                <c:pt idx="0">
                  <c:v>4.4076666666666666</c:v>
                </c:pt>
                <c:pt idx="1">
                  <c:v>0</c:v>
                </c:pt>
                <c:pt idx="2">
                  <c:v>0</c:v>
                </c:pt>
                <c:pt idx="3">
                  <c:v>1.8154999999999999</c:v>
                </c:pt>
                <c:pt idx="4">
                  <c:v>0</c:v>
                </c:pt>
                <c:pt idx="5">
                  <c:v>3.6059999999999999</c:v>
                </c:pt>
                <c:pt idx="6">
                  <c:v>0</c:v>
                </c:pt>
                <c:pt idx="7">
                  <c:v>0</c:v>
                </c:pt>
                <c:pt idx="8">
                  <c:v>0</c:v>
                </c:pt>
                <c:pt idx="9">
                  <c:v>29.866</c:v>
                </c:pt>
                <c:pt idx="10">
                  <c:v>14.363</c:v>
                </c:pt>
                <c:pt idx="11">
                  <c:v>0</c:v>
                </c:pt>
                <c:pt idx="12">
                  <c:v>30.946199999999997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F：電気・ガス・熱供給・水道業(N=3)</c:v>
                </c:pt>
                <c:pt idx="1">
                  <c:v>G：情報通信業(N=0)</c:v>
                </c:pt>
                <c:pt idx="2">
                  <c:v>H：運輸業，郵便業(N=0)</c:v>
                </c:pt>
                <c:pt idx="3">
                  <c:v>I：卸売業，小売業(N=2)</c:v>
                </c:pt>
                <c:pt idx="4">
                  <c:v>J：金融業，保険業(N=0)</c:v>
                </c:pt>
                <c:pt idx="5">
                  <c:v>K：不動産業，物品賃貸業(N=2)</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R：ｻｰﾋﾞｽ業(他に分類されない)(N=5)</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③特定事業所の現状把握!$BD$53:$BD$56</c:f>
              <c:strCache>
                <c:ptCount val="4"/>
                <c:pt idx="0">
                  <c:v>石油精製業・コークス製造業(N=1)</c:v>
                </c:pt>
                <c:pt idx="1">
                  <c:v>発電所・変電所(N=4)</c:v>
                </c:pt>
                <c:pt idx="2">
                  <c:v>ガス製造工場(N=1)</c:v>
                </c:pt>
                <c:pt idx="3">
                  <c:v>熱供給業(N=0)</c:v>
                </c:pt>
              </c:strCache>
            </c:strRef>
          </c:cat>
          <c:val>
            <c:numRef>
              <c:f>③特定事業所の現状把握!$BG$53:$BG$56</c:f>
              <c:numCache>
                <c:formatCode>[=0]#,##0;[&lt;1]0.00;#,##0</c:formatCode>
                <c:ptCount val="4"/>
                <c:pt idx="0">
                  <c:v>3521.835</c:v>
                </c:pt>
                <c:pt idx="1">
                  <c:v>97.465999999999994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石油精製業・コークス製造業(N=1)</c:v>
                </c:pt>
                <c:pt idx="1">
                  <c:v>発電所・変電所(N=4)</c:v>
                </c:pt>
                <c:pt idx="2">
                  <c:v>ガス製造工場(N=1)</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倉敷市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16：化学工業(N=20)</c:v>
                </c:pt>
                <c:pt idx="2">
                  <c:v>17：石油製品・石炭製品製造業(N=1)</c:v>
                </c:pt>
                <c:pt idx="3">
                  <c:v>21：窯業・土石製品製造業(N=3)</c:v>
                </c:pt>
                <c:pt idx="4">
                  <c:v>22：鉄鋼業(N=8)</c:v>
                </c:pt>
              </c:strCache>
            </c:strRef>
          </c:cat>
          <c:val>
            <c:numRef>
              <c:f>③特定事業所の現状把握!$BG$16:$BG$20</c:f>
              <c:numCache>
                <c:formatCode>[=0]#,##0;[&lt;1]0.00;#,##0</c:formatCode>
                <c:ptCount val="5"/>
                <c:pt idx="0">
                  <c:v>0</c:v>
                </c:pt>
                <c:pt idx="1">
                  <c:v>184.60444999999999</c:v>
                </c:pt>
                <c:pt idx="2">
                  <c:v>6.0640000000000001</c:v>
                </c:pt>
                <c:pt idx="3">
                  <c:v>107.68933333333332</c:v>
                </c:pt>
                <c:pt idx="4">
                  <c:v>1811.3362500000001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16：化学工業(N=20)</c:v>
                </c:pt>
                <c:pt idx="2">
                  <c:v>17：石油製品・石炭製品製造業(N=1)</c:v>
                </c:pt>
                <c:pt idx="3">
                  <c:v>21：窯業・土石製品製造業(N=3)</c:v>
                </c:pt>
                <c:pt idx="4">
                  <c:v>22：鉄鋼業(N=8)</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259,010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100193.84600000147</c:v>
                </c:pt>
                <c:pt idx="1">
                  <c:v>158816.38199999931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330,321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120244.63846152175</c:v>
                </c:pt>
                <c:pt idx="1">
                  <c:v>210075.95745431908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倉敷市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137.994599088</c:v>
                </c:pt>
                <c:pt idx="1">
                  <c:v>0.87938553599999991</c:v>
                </c:pt>
                <c:pt idx="2">
                  <c:v>0</c:v>
                </c:pt>
                <c:pt idx="3">
                  <c:v>0</c:v>
                </c:pt>
                <c:pt idx="4">
                  <c:v>47.633182230000003</c:v>
                </c:pt>
                <c:pt idx="5">
                  <c:v>103.63094028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2,801,658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倉敷市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2788758</c:v>
                </c:pt>
                <c:pt idx="1">
                  <c:v>12900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72500.101999999999</c:v>
                </c:pt>
                <c:pt idx="1">
                  <c:v>94987.482000000004</c:v>
                </c:pt>
                <c:pt idx="2">
                  <c:v>114645.482</c:v>
                </c:pt>
                <c:pt idx="3">
                  <c:v>135442.18199999991</c:v>
                </c:pt>
                <c:pt idx="4">
                  <c:v>143501.28200000001</c:v>
                </c:pt>
                <c:pt idx="5">
                  <c:v>147802.3819999999</c:v>
                </c:pt>
                <c:pt idx="6">
                  <c:v>153122.3819999994</c:v>
                </c:pt>
                <c:pt idx="7">
                  <c:v>156741.28199999931</c:v>
                </c:pt>
                <c:pt idx="8">
                  <c:v>158816.38199999931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55920.845000000001</c:v>
                </c:pt>
                <c:pt idx="1">
                  <c:v>61212.385999999999</c:v>
                </c:pt>
                <c:pt idx="2">
                  <c:v>66913.650999999998</c:v>
                </c:pt>
                <c:pt idx="3">
                  <c:v>71705.557000000001</c:v>
                </c:pt>
                <c:pt idx="4">
                  <c:v>76794.044000000154</c:v>
                </c:pt>
                <c:pt idx="5">
                  <c:v>82682.158000000083</c:v>
                </c:pt>
                <c:pt idx="6">
                  <c:v>88062.593000000663</c:v>
                </c:pt>
                <c:pt idx="7">
                  <c:v>93716.603000001094</c:v>
                </c:pt>
                <c:pt idx="8">
                  <c:v>100193.84600000147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2.0510483026850386E-2</c:v>
                </c:pt>
                <c:pt idx="1">
                  <c:v>2.7452980569069092E-2</c:v>
                </c:pt>
                <c:pt idx="2">
                  <c:v>3.4786219481884699E-2</c:v>
                </c:pt>
                <c:pt idx="3">
                  <c:v>3.8157759617137472E-2</c:v>
                </c:pt>
                <c:pt idx="4">
                  <c:v>3.8896070754302688E-2</c:v>
                </c:pt>
                <c:pt idx="5">
                  <c:v>4.3126591596014327E-2</c:v>
                </c:pt>
                <c:pt idx="6">
                  <c:v>4.7145760872820991E-2</c:v>
                </c:pt>
                <c:pt idx="7">
                  <c:v>4.3238607513420887E-2</c:v>
                </c:pt>
                <c:pt idx="8">
                  <c:v>4.466072958133592E-2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20060.503118088909</c:v>
                </c:pt>
                <c:pt idx="2">
                  <c:v>47.784852114752425</c:v>
                </c:pt>
                <c:pt idx="3">
                  <c:v>13.697203470553781</c:v>
                </c:pt>
                <c:pt idx="4">
                  <c:v>882.6490894314145</c:v>
                </c:pt>
                <c:pt idx="5">
                  <c:v>947.12229302460707</c:v>
                </c:pt>
                <c:pt idx="7">
                  <c:v>870.8364689666646</c:v>
                </c:pt>
                <c:pt idx="8">
                  <c:v>37.389972112731456</c:v>
                </c:pt>
                <c:pt idx="9">
                  <c:v>147.11786666310402</c:v>
                </c:pt>
                <c:pt idx="10">
                  <c:v>42.61826937937203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20121.985173674217</c:v>
                </c:pt>
                <c:pt idx="4" formatCode="#,##0">
                  <c:v>882.6490894314145</c:v>
                </c:pt>
                <c:pt idx="5" formatCode="#,##0">
                  <c:v>947.12229302460707</c:v>
                </c:pt>
                <c:pt idx="6" formatCode="#,##0">
                  <c:v>1055.3443077425002</c:v>
                </c:pt>
                <c:pt idx="10" formatCode="#,##0">
                  <c:v>42.61826937937203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13206</c:v>
                </c:pt>
                <c:pt idx="1">
                  <c:v>14264</c:v>
                </c:pt>
                <c:pt idx="2">
                  <c:v>15397</c:v>
                </c:pt>
                <c:pt idx="3">
                  <c:v>16410</c:v>
                </c:pt>
                <c:pt idx="4">
                  <c:v>17446</c:v>
                </c:pt>
                <c:pt idx="5">
                  <c:v>18642</c:v>
                </c:pt>
                <c:pt idx="6">
                  <c:v>19698</c:v>
                </c:pt>
                <c:pt idx="7">
                  <c:v>20740</c:v>
                </c:pt>
                <c:pt idx="8">
                  <c:v>21973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7396220.32627708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330320.59591584082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3857610.6840000004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3833183.3080000002</c:v>
                </c:pt>
                <c:pt idx="1">
                  <c:v>24427.376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330320.59591584082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排出量比較シート!$DN$21:$DN$50</c:f>
              <c:numCache>
                <c:formatCode>0.0%;;</c:formatCode>
                <c:ptCount val="30"/>
                <c:pt idx="0">
                  <c:v>0.33</c:v>
                </c:pt>
                <c:pt idx="1">
                  <c:v>0.39</c:v>
                </c:pt>
                <c:pt idx="2">
                  <c:v>0.04</c:v>
                </c:pt>
                <c:pt idx="3">
                  <c:v>0.89</c:v>
                </c:pt>
                <c:pt idx="4">
                  <c:v>0.86</c:v>
                </c:pt>
                <c:pt idx="5">
                  <c:v>0.84</c:v>
                </c:pt>
                <c:pt idx="6">
                  <c:v>0.78</c:v>
                </c:pt>
                <c:pt idx="7">
                  <c:v>0.64</c:v>
                </c:pt>
                <c:pt idx="8">
                  <c:v>0.43</c:v>
                </c:pt>
                <c:pt idx="9">
                  <c:v>0.28000000000000003</c:v>
                </c:pt>
                <c:pt idx="10">
                  <c:v>0.82</c:v>
                </c:pt>
                <c:pt idx="11">
                  <c:v>0.94</c:v>
                </c:pt>
                <c:pt idx="12">
                  <c:v>0.13</c:v>
                </c:pt>
                <c:pt idx="13">
                  <c:v>0.98</c:v>
                </c:pt>
                <c:pt idx="14">
                  <c:v>0.82</c:v>
                </c:pt>
                <c:pt idx="15">
                  <c:v>0.27</c:v>
                </c:pt>
                <c:pt idx="16">
                  <c:v>0.74</c:v>
                </c:pt>
                <c:pt idx="17">
                  <c:v>0.54</c:v>
                </c:pt>
                <c:pt idx="18">
                  <c:v>0.04</c:v>
                </c:pt>
                <c:pt idx="19">
                  <c:v>0.28999999999999998</c:v>
                </c:pt>
                <c:pt idx="20">
                  <c:v>0.92</c:v>
                </c:pt>
                <c:pt idx="21">
                  <c:v>0.81</c:v>
                </c:pt>
                <c:pt idx="22">
                  <c:v>0.18</c:v>
                </c:pt>
                <c:pt idx="23">
                  <c:v>0.06</c:v>
                </c:pt>
                <c:pt idx="24">
                  <c:v>0.52</c:v>
                </c:pt>
                <c:pt idx="25">
                  <c:v>0.35</c:v>
                </c:pt>
                <c:pt idx="26">
                  <c:v>0.7</c:v>
                </c:pt>
                <c:pt idx="27">
                  <c:v>0.55000000000000004</c:v>
                </c:pt>
                <c:pt idx="28">
                  <c:v>0.51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排出量比較シート!$DQ$21:$DQ$50</c:f>
              <c:numCache>
                <c:formatCode>0.0%;;</c:formatCode>
                <c:ptCount val="30"/>
                <c:pt idx="0">
                  <c:v>0.66</c:v>
                </c:pt>
                <c:pt idx="1">
                  <c:v>0.59</c:v>
                </c:pt>
                <c:pt idx="2">
                  <c:v>0.96</c:v>
                </c:pt>
                <c:pt idx="3">
                  <c:v>0.06</c:v>
                </c:pt>
                <c:pt idx="4">
                  <c:v>0.14000000000000001</c:v>
                </c:pt>
                <c:pt idx="5">
                  <c:v>0.16</c:v>
                </c:pt>
                <c:pt idx="6">
                  <c:v>0.22</c:v>
                </c:pt>
                <c:pt idx="7">
                  <c:v>0.31</c:v>
                </c:pt>
                <c:pt idx="8">
                  <c:v>0.56999999999999995</c:v>
                </c:pt>
                <c:pt idx="9">
                  <c:v>0.72</c:v>
                </c:pt>
                <c:pt idx="10">
                  <c:v>0.01</c:v>
                </c:pt>
                <c:pt idx="11">
                  <c:v>0.01</c:v>
                </c:pt>
                <c:pt idx="12">
                  <c:v>0.87</c:v>
                </c:pt>
                <c:pt idx="13">
                  <c:v>0.01</c:v>
                </c:pt>
                <c:pt idx="14">
                  <c:v>0.17</c:v>
                </c:pt>
                <c:pt idx="15">
                  <c:v>0.73</c:v>
                </c:pt>
                <c:pt idx="16">
                  <c:v>0.26</c:v>
                </c:pt>
                <c:pt idx="17">
                  <c:v>0.46</c:v>
                </c:pt>
                <c:pt idx="18">
                  <c:v>0.96</c:v>
                </c:pt>
                <c:pt idx="19">
                  <c:v>0.71</c:v>
                </c:pt>
                <c:pt idx="20">
                  <c:v>0.08</c:v>
                </c:pt>
                <c:pt idx="21">
                  <c:v>0.16</c:v>
                </c:pt>
                <c:pt idx="22">
                  <c:v>0.8</c:v>
                </c:pt>
                <c:pt idx="23">
                  <c:v>0.83</c:v>
                </c:pt>
                <c:pt idx="24">
                  <c:v>0.48</c:v>
                </c:pt>
                <c:pt idx="25">
                  <c:v>0.65</c:v>
                </c:pt>
                <c:pt idx="26">
                  <c:v>0.3</c:v>
                </c:pt>
                <c:pt idx="27">
                  <c:v>0.45</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排出量比較シート!$DR$21:$DR$50</c:f>
              <c:numCache>
                <c:formatCode>0.0%;;</c:formatCode>
                <c:ptCount val="30"/>
                <c:pt idx="0">
                  <c:v>0</c:v>
                </c:pt>
                <c:pt idx="1">
                  <c:v>0</c:v>
                </c:pt>
                <c:pt idx="2">
                  <c:v>0</c:v>
                </c:pt>
                <c:pt idx="3">
                  <c:v>0.05</c:v>
                </c:pt>
                <c:pt idx="4">
                  <c:v>0</c:v>
                </c:pt>
                <c:pt idx="5">
                  <c:v>0</c:v>
                </c:pt>
                <c:pt idx="6">
                  <c:v>0</c:v>
                </c:pt>
                <c:pt idx="7">
                  <c:v>0.05</c:v>
                </c:pt>
                <c:pt idx="8">
                  <c:v>0</c:v>
                </c:pt>
                <c:pt idx="9">
                  <c:v>0</c:v>
                </c:pt>
                <c:pt idx="10">
                  <c:v>0.17</c:v>
                </c:pt>
                <c:pt idx="11">
                  <c:v>0.05</c:v>
                </c:pt>
                <c:pt idx="12">
                  <c:v>0</c:v>
                </c:pt>
                <c:pt idx="13">
                  <c:v>0.01</c:v>
                </c:pt>
                <c:pt idx="14">
                  <c:v>0.01</c:v>
                </c:pt>
                <c:pt idx="15">
                  <c:v>0</c:v>
                </c:pt>
                <c:pt idx="16">
                  <c:v>0</c:v>
                </c:pt>
                <c:pt idx="17">
                  <c:v>0</c:v>
                </c:pt>
                <c:pt idx="18">
                  <c:v>0</c:v>
                </c:pt>
                <c:pt idx="19">
                  <c:v>0</c:v>
                </c:pt>
                <c:pt idx="20">
                  <c:v>0</c:v>
                </c:pt>
                <c:pt idx="21">
                  <c:v>0.02</c:v>
                </c:pt>
                <c:pt idx="22">
                  <c:v>0.02</c:v>
                </c:pt>
                <c:pt idx="23">
                  <c:v>0.12</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排出量比較シート!$DF$21:$DF$50</c:f>
              <c:numCache>
                <c:formatCode>#,##0;;</c:formatCode>
                <c:ptCount val="30"/>
                <c:pt idx="0">
                  <c:v>9</c:v>
                </c:pt>
                <c:pt idx="1">
                  <c:v>15</c:v>
                </c:pt>
                <c:pt idx="2">
                  <c:v>11</c:v>
                </c:pt>
                <c:pt idx="3">
                  <c:v>69</c:v>
                </c:pt>
                <c:pt idx="4">
                  <c:v>46</c:v>
                </c:pt>
                <c:pt idx="5">
                  <c:v>14</c:v>
                </c:pt>
                <c:pt idx="6">
                  <c:v>9</c:v>
                </c:pt>
                <c:pt idx="7">
                  <c:v>18</c:v>
                </c:pt>
                <c:pt idx="8">
                  <c:v>12</c:v>
                </c:pt>
                <c:pt idx="9">
                  <c:v>19</c:v>
                </c:pt>
                <c:pt idx="10">
                  <c:v>55</c:v>
                </c:pt>
                <c:pt idx="11">
                  <c:v>39</c:v>
                </c:pt>
                <c:pt idx="12">
                  <c:v>3</c:v>
                </c:pt>
                <c:pt idx="13">
                  <c:v>30</c:v>
                </c:pt>
                <c:pt idx="14">
                  <c:v>40</c:v>
                </c:pt>
                <c:pt idx="15">
                  <c:v>11</c:v>
                </c:pt>
                <c:pt idx="16">
                  <c:v>18</c:v>
                </c:pt>
                <c:pt idx="17">
                  <c:v>15</c:v>
                </c:pt>
                <c:pt idx="18">
                  <c:v>1</c:v>
                </c:pt>
                <c:pt idx="19">
                  <c:v>6</c:v>
                </c:pt>
                <c:pt idx="20">
                  <c:v>66</c:v>
                </c:pt>
                <c:pt idx="21">
                  <c:v>62</c:v>
                </c:pt>
                <c:pt idx="22">
                  <c:v>6</c:v>
                </c:pt>
                <c:pt idx="23">
                  <c:v>3</c:v>
                </c:pt>
                <c:pt idx="24">
                  <c:v>7</c:v>
                </c:pt>
                <c:pt idx="25">
                  <c:v>4</c:v>
                </c:pt>
                <c:pt idx="26">
                  <c:v>13</c:v>
                </c:pt>
                <c:pt idx="27">
                  <c:v>18</c:v>
                </c:pt>
                <c:pt idx="28">
                  <c:v>14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排出量比較シート!$DI$21:$DI$50</c:f>
              <c:numCache>
                <c:formatCode>#,##0;;</c:formatCode>
                <c:ptCount val="30"/>
                <c:pt idx="0">
                  <c:v>13</c:v>
                </c:pt>
                <c:pt idx="1">
                  <c:v>28</c:v>
                </c:pt>
                <c:pt idx="2">
                  <c:v>96</c:v>
                </c:pt>
                <c:pt idx="3">
                  <c:v>24</c:v>
                </c:pt>
                <c:pt idx="4">
                  <c:v>24</c:v>
                </c:pt>
                <c:pt idx="5">
                  <c:v>19</c:v>
                </c:pt>
                <c:pt idx="6">
                  <c:v>11</c:v>
                </c:pt>
                <c:pt idx="7">
                  <c:v>10</c:v>
                </c:pt>
                <c:pt idx="8">
                  <c:v>20</c:v>
                </c:pt>
                <c:pt idx="9">
                  <c:v>11</c:v>
                </c:pt>
                <c:pt idx="10">
                  <c:v>15</c:v>
                </c:pt>
                <c:pt idx="11">
                  <c:v>19</c:v>
                </c:pt>
                <c:pt idx="12">
                  <c:v>8</c:v>
                </c:pt>
                <c:pt idx="13">
                  <c:v>21</c:v>
                </c:pt>
                <c:pt idx="14">
                  <c:v>18</c:v>
                </c:pt>
                <c:pt idx="15">
                  <c:v>27</c:v>
                </c:pt>
                <c:pt idx="16">
                  <c:v>15</c:v>
                </c:pt>
                <c:pt idx="17">
                  <c:v>21</c:v>
                </c:pt>
                <c:pt idx="18">
                  <c:v>13</c:v>
                </c:pt>
                <c:pt idx="19">
                  <c:v>18</c:v>
                </c:pt>
                <c:pt idx="20">
                  <c:v>15</c:v>
                </c:pt>
                <c:pt idx="21">
                  <c:v>18</c:v>
                </c:pt>
                <c:pt idx="22">
                  <c:v>22</c:v>
                </c:pt>
                <c:pt idx="23">
                  <c:v>44</c:v>
                </c:pt>
                <c:pt idx="24">
                  <c:v>14</c:v>
                </c:pt>
                <c:pt idx="25">
                  <c:v>12</c:v>
                </c:pt>
                <c:pt idx="26">
                  <c:v>16</c:v>
                </c:pt>
                <c:pt idx="27">
                  <c:v>18</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排出量比較シート!$DJ$21:$DJ$50</c:f>
              <c:numCache>
                <c:formatCode>#,##0;;</c:formatCode>
                <c:ptCount val="30"/>
                <c:pt idx="0">
                  <c:v>1</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1</c:v>
                </c:pt>
                <c:pt idx="22">
                  <c:v>1</c:v>
                </c:pt>
                <c:pt idx="23">
                  <c:v>4</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排出量比較シート!$DL$21:$DL$50</c:f>
              <c:numCache>
                <c:formatCode>#,##0;;</c:formatCode>
                <c:ptCount val="30"/>
                <c:pt idx="0">
                  <c:v>23</c:v>
                </c:pt>
                <c:pt idx="1">
                  <c:v>44</c:v>
                </c:pt>
                <c:pt idx="2">
                  <c:v>112</c:v>
                </c:pt>
                <c:pt idx="3">
                  <c:v>96</c:v>
                </c:pt>
                <c:pt idx="4">
                  <c:v>71</c:v>
                </c:pt>
                <c:pt idx="5">
                  <c:v>33</c:v>
                </c:pt>
                <c:pt idx="6">
                  <c:v>20</c:v>
                </c:pt>
                <c:pt idx="7">
                  <c:v>29</c:v>
                </c:pt>
                <c:pt idx="8">
                  <c:v>32</c:v>
                </c:pt>
                <c:pt idx="9">
                  <c:v>30</c:v>
                </c:pt>
                <c:pt idx="10">
                  <c:v>77</c:v>
                </c:pt>
                <c:pt idx="11">
                  <c:v>64</c:v>
                </c:pt>
                <c:pt idx="12">
                  <c:v>11</c:v>
                </c:pt>
                <c:pt idx="13">
                  <c:v>52</c:v>
                </c:pt>
                <c:pt idx="14">
                  <c:v>59</c:v>
                </c:pt>
                <c:pt idx="15">
                  <c:v>38</c:v>
                </c:pt>
                <c:pt idx="16">
                  <c:v>33</c:v>
                </c:pt>
                <c:pt idx="17">
                  <c:v>36</c:v>
                </c:pt>
                <c:pt idx="18">
                  <c:v>14</c:v>
                </c:pt>
                <c:pt idx="19">
                  <c:v>25</c:v>
                </c:pt>
                <c:pt idx="20">
                  <c:v>81</c:v>
                </c:pt>
                <c:pt idx="21">
                  <c:v>82</c:v>
                </c:pt>
                <c:pt idx="22">
                  <c:v>29</c:v>
                </c:pt>
                <c:pt idx="23">
                  <c:v>51</c:v>
                </c:pt>
                <c:pt idx="24">
                  <c:v>21</c:v>
                </c:pt>
                <c:pt idx="25">
                  <c:v>16</c:v>
                </c:pt>
                <c:pt idx="26">
                  <c:v>29</c:v>
                </c:pt>
                <c:pt idx="27">
                  <c:v>36</c:v>
                </c:pt>
                <c:pt idx="28">
                  <c:v>32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排出量比較シート!$CX$21:$CX$50</c:f>
              <c:numCache>
                <c:formatCode>[=0]#;[&lt;1]0.00;#,##0</c:formatCode>
                <c:ptCount val="30"/>
                <c:pt idx="0">
                  <c:v>101.509</c:v>
                </c:pt>
                <c:pt idx="1">
                  <c:v>101.96599999999999</c:v>
                </c:pt>
                <c:pt idx="2">
                  <c:v>46.776000000000003</c:v>
                </c:pt>
                <c:pt idx="3">
                  <c:v>4769.6450000000004</c:v>
                </c:pt>
                <c:pt idx="4">
                  <c:v>767.40700000000004</c:v>
                </c:pt>
                <c:pt idx="5">
                  <c:v>545.97299999999996</c:v>
                </c:pt>
                <c:pt idx="6">
                  <c:v>180.273</c:v>
                </c:pt>
                <c:pt idx="7">
                  <c:v>286.68400000000003</c:v>
                </c:pt>
                <c:pt idx="8">
                  <c:v>81.272999999999996</c:v>
                </c:pt>
                <c:pt idx="9">
                  <c:v>88.07</c:v>
                </c:pt>
                <c:pt idx="10">
                  <c:v>18811.787</c:v>
                </c:pt>
                <c:pt idx="11">
                  <c:v>19277.088</c:v>
                </c:pt>
                <c:pt idx="12">
                  <c:v>24.164000000000001</c:v>
                </c:pt>
                <c:pt idx="13">
                  <c:v>20927.616999999998</c:v>
                </c:pt>
                <c:pt idx="14">
                  <c:v>849.04600000000005</c:v>
                </c:pt>
                <c:pt idx="15">
                  <c:v>81.994</c:v>
                </c:pt>
                <c:pt idx="16">
                  <c:v>313.613</c:v>
                </c:pt>
                <c:pt idx="17">
                  <c:v>192.23400000000001</c:v>
                </c:pt>
                <c:pt idx="18">
                  <c:v>4.07</c:v>
                </c:pt>
                <c:pt idx="19">
                  <c:v>44.323</c:v>
                </c:pt>
                <c:pt idx="20">
                  <c:v>1262.3320000000001</c:v>
                </c:pt>
                <c:pt idx="21">
                  <c:v>1011.381</c:v>
                </c:pt>
                <c:pt idx="22">
                  <c:v>38.21</c:v>
                </c:pt>
                <c:pt idx="23">
                  <c:v>25.411000000000001</c:v>
                </c:pt>
                <c:pt idx="24">
                  <c:v>84.924000000000007</c:v>
                </c:pt>
                <c:pt idx="25">
                  <c:v>26.18</c:v>
                </c:pt>
                <c:pt idx="26">
                  <c:v>139.63399999999999</c:v>
                </c:pt>
                <c:pt idx="27">
                  <c:v>208.37700000000001</c:v>
                </c:pt>
                <c:pt idx="28">
                  <c:v>150.24199999999999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排出量比較シート!$CY$21:$CY$50</c:f>
              <c:numCache>
                <c:formatCode>[=0]#;[&lt;1]0.00;#,##0</c:formatCode>
                <c:ptCount val="30"/>
                <c:pt idx="0">
                  <c:v>0</c:v>
                </c:pt>
                <c:pt idx="1">
                  <c:v>5.9640000000000004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5.0730000000000004</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排出量比較シート!$DA$21:$DA$50</c:f>
              <c:numCache>
                <c:formatCode>[=0]#;[&lt;1]0.00;#,##0</c:formatCode>
                <c:ptCount val="30"/>
                <c:pt idx="0">
                  <c:v>201.51999999999998</c:v>
                </c:pt>
                <c:pt idx="1">
                  <c:v>155.32600000000002</c:v>
                </c:pt>
                <c:pt idx="2">
                  <c:v>1176.7269999999999</c:v>
                </c:pt>
                <c:pt idx="3">
                  <c:v>326.91500000000002</c:v>
                </c:pt>
                <c:pt idx="4">
                  <c:v>125.21599999999999</c:v>
                </c:pt>
                <c:pt idx="5">
                  <c:v>106.07600000000001</c:v>
                </c:pt>
                <c:pt idx="6">
                  <c:v>50.088000000000001</c:v>
                </c:pt>
                <c:pt idx="7">
                  <c:v>138.929</c:v>
                </c:pt>
                <c:pt idx="8">
                  <c:v>106.78200000000001</c:v>
                </c:pt>
                <c:pt idx="9">
                  <c:v>224.14100000000002</c:v>
                </c:pt>
                <c:pt idx="10">
                  <c:v>237.38900000000001</c:v>
                </c:pt>
                <c:pt idx="11">
                  <c:v>166.114</c:v>
                </c:pt>
                <c:pt idx="12">
                  <c:v>155.34199999999998</c:v>
                </c:pt>
                <c:pt idx="13">
                  <c:v>127.059</c:v>
                </c:pt>
                <c:pt idx="14">
                  <c:v>180.18</c:v>
                </c:pt>
                <c:pt idx="15">
                  <c:v>217.97899999999998</c:v>
                </c:pt>
                <c:pt idx="16">
                  <c:v>109.672</c:v>
                </c:pt>
                <c:pt idx="17">
                  <c:v>165.91399999999999</c:v>
                </c:pt>
                <c:pt idx="18">
                  <c:v>100.55999999999999</c:v>
                </c:pt>
                <c:pt idx="19">
                  <c:v>108.145</c:v>
                </c:pt>
                <c:pt idx="20">
                  <c:v>113.983</c:v>
                </c:pt>
                <c:pt idx="21">
                  <c:v>204.73599999999999</c:v>
                </c:pt>
                <c:pt idx="22">
                  <c:v>173.58800000000002</c:v>
                </c:pt>
                <c:pt idx="23">
                  <c:v>367.23799999999994</c:v>
                </c:pt>
                <c:pt idx="24">
                  <c:v>78.912999999999997</c:v>
                </c:pt>
                <c:pt idx="25">
                  <c:v>49.144999999999996</c:v>
                </c:pt>
                <c:pt idx="26">
                  <c:v>58.613</c:v>
                </c:pt>
                <c:pt idx="27">
                  <c:v>167.441</c:v>
                </c:pt>
                <c:pt idx="28">
                  <c:v>133.44999999999999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排出量比較シート!$DB$21:$DB$50</c:f>
              <c:numCache>
                <c:formatCode>[=0]#;[&lt;1]0.00;#,##0</c:formatCode>
                <c:ptCount val="30"/>
                <c:pt idx="0">
                  <c:v>0.34899999999999998</c:v>
                </c:pt>
                <c:pt idx="1">
                  <c:v>0</c:v>
                </c:pt>
                <c:pt idx="2">
                  <c:v>5.7469999999999999</c:v>
                </c:pt>
                <c:pt idx="3">
                  <c:v>260.02100000000002</c:v>
                </c:pt>
                <c:pt idx="4">
                  <c:v>2.08</c:v>
                </c:pt>
                <c:pt idx="5">
                  <c:v>0</c:v>
                </c:pt>
                <c:pt idx="6">
                  <c:v>0</c:v>
                </c:pt>
                <c:pt idx="7">
                  <c:v>22.05</c:v>
                </c:pt>
                <c:pt idx="8">
                  <c:v>0</c:v>
                </c:pt>
                <c:pt idx="9">
                  <c:v>0</c:v>
                </c:pt>
                <c:pt idx="10">
                  <c:v>3911.6990000000001</c:v>
                </c:pt>
                <c:pt idx="11">
                  <c:v>998.01400000000001</c:v>
                </c:pt>
                <c:pt idx="12">
                  <c:v>0</c:v>
                </c:pt>
                <c:pt idx="13">
                  <c:v>196.11500000000001</c:v>
                </c:pt>
                <c:pt idx="14">
                  <c:v>8.4890000000000008</c:v>
                </c:pt>
                <c:pt idx="15">
                  <c:v>0</c:v>
                </c:pt>
                <c:pt idx="16">
                  <c:v>0</c:v>
                </c:pt>
                <c:pt idx="17">
                  <c:v>0</c:v>
                </c:pt>
                <c:pt idx="18">
                  <c:v>0</c:v>
                </c:pt>
                <c:pt idx="19">
                  <c:v>0.49399999999999999</c:v>
                </c:pt>
                <c:pt idx="20">
                  <c:v>0</c:v>
                </c:pt>
                <c:pt idx="21">
                  <c:v>25</c:v>
                </c:pt>
                <c:pt idx="22">
                  <c:v>4.1680000000000001</c:v>
                </c:pt>
                <c:pt idx="23">
                  <c:v>52.375999999999998</c:v>
                </c:pt>
                <c:pt idx="24">
                  <c:v>0</c:v>
                </c:pt>
                <c:pt idx="25">
                  <c:v>0</c:v>
                </c:pt>
                <c:pt idx="26">
                  <c:v>0</c:v>
                </c:pt>
                <c:pt idx="27">
                  <c:v>0</c:v>
                </c:pt>
                <c:pt idx="28">
                  <c:v>10.895</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2.762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排出量比較シート!$DD$21:$DD$50</c:f>
              <c:numCache>
                <c:formatCode>[=0]#;[&lt;1]0.00;#,##0</c:formatCode>
                <c:ptCount val="30"/>
                <c:pt idx="0">
                  <c:v>303.37799999999999</c:v>
                </c:pt>
                <c:pt idx="1">
                  <c:v>263.25600000000003</c:v>
                </c:pt>
                <c:pt idx="2">
                  <c:v>1229.25</c:v>
                </c:pt>
                <c:pt idx="3">
                  <c:v>5356.5810000000001</c:v>
                </c:pt>
                <c:pt idx="4">
                  <c:v>894.70300000000009</c:v>
                </c:pt>
                <c:pt idx="5">
                  <c:v>652.04899999999998</c:v>
                </c:pt>
                <c:pt idx="6">
                  <c:v>230.36099999999999</c:v>
                </c:pt>
                <c:pt idx="7">
                  <c:v>447.66300000000007</c:v>
                </c:pt>
                <c:pt idx="8">
                  <c:v>188.05500000000001</c:v>
                </c:pt>
                <c:pt idx="9">
                  <c:v>312.21100000000001</c:v>
                </c:pt>
                <c:pt idx="10">
                  <c:v>22963.636999999999</c:v>
                </c:pt>
                <c:pt idx="11">
                  <c:v>20441.216</c:v>
                </c:pt>
                <c:pt idx="12">
                  <c:v>179.50599999999997</c:v>
                </c:pt>
                <c:pt idx="13">
                  <c:v>21250.791000000001</c:v>
                </c:pt>
                <c:pt idx="14">
                  <c:v>1037.7150000000001</c:v>
                </c:pt>
                <c:pt idx="15">
                  <c:v>299.97299999999996</c:v>
                </c:pt>
                <c:pt idx="16">
                  <c:v>423.28499999999997</c:v>
                </c:pt>
                <c:pt idx="17">
                  <c:v>358.14800000000002</c:v>
                </c:pt>
                <c:pt idx="18">
                  <c:v>104.63</c:v>
                </c:pt>
                <c:pt idx="19">
                  <c:v>152.96199999999999</c:v>
                </c:pt>
                <c:pt idx="20">
                  <c:v>1376.3150000000001</c:v>
                </c:pt>
                <c:pt idx="21">
                  <c:v>1246.19</c:v>
                </c:pt>
                <c:pt idx="22">
                  <c:v>215.96600000000004</c:v>
                </c:pt>
                <c:pt idx="23">
                  <c:v>445.02499999999992</c:v>
                </c:pt>
                <c:pt idx="24">
                  <c:v>163.83699999999999</c:v>
                </c:pt>
                <c:pt idx="25">
                  <c:v>75.324999999999989</c:v>
                </c:pt>
                <c:pt idx="26">
                  <c:v>198.24699999999999</c:v>
                </c:pt>
                <c:pt idx="27">
                  <c:v>375.81799999999998</c:v>
                </c:pt>
                <c:pt idx="28">
                  <c:v>294.58699999999999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排出量比較シート!$CU$21:$CU$50</c:f>
              <c:numCache>
                <c:formatCode>\(0%\);;</c:formatCode>
                <c:ptCount val="30"/>
                <c:pt idx="0">
                  <c:v>0.37493766571355164</c:v>
                </c:pt>
                <c:pt idx="1">
                  <c:v>0.24595992648630186</c:v>
                </c:pt>
                <c:pt idx="2">
                  <c:v>1</c:v>
                </c:pt>
                <c:pt idx="3">
                  <c:v>0.52925023039545604</c:v>
                </c:pt>
                <c:pt idx="4">
                  <c:v>0.15753974390933503</c:v>
                </c:pt>
                <c:pt idx="5">
                  <c:v>0.12790376381985266</c:v>
                </c:pt>
                <c:pt idx="6">
                  <c:v>0.10232485490855588</c:v>
                </c:pt>
                <c:pt idx="7">
                  <c:v>0.29613575101689993</c:v>
                </c:pt>
                <c:pt idx="8">
                  <c:v>0.23988472095990115</c:v>
                </c:pt>
                <c:pt idx="9">
                  <c:v>0.45372162756738654</c:v>
                </c:pt>
                <c:pt idx="10">
                  <c:v>0.40249262158621135</c:v>
                </c:pt>
                <c:pt idx="11">
                  <c:v>0.2400061067535405</c:v>
                </c:pt>
                <c:pt idx="12">
                  <c:v>0.43682664643320573</c:v>
                </c:pt>
                <c:pt idx="13">
                  <c:v>0.17918234159014501</c:v>
                </c:pt>
                <c:pt idx="14">
                  <c:v>0.38363615638516979</c:v>
                </c:pt>
                <c:pt idx="15">
                  <c:v>0.24872977877394498</c:v>
                </c:pt>
                <c:pt idx="16">
                  <c:v>0.21995895094480863</c:v>
                </c:pt>
                <c:pt idx="17">
                  <c:v>0.29085670399606955</c:v>
                </c:pt>
                <c:pt idx="18">
                  <c:v>0.25160254946772009</c:v>
                </c:pt>
                <c:pt idx="19">
                  <c:v>0.13869668828827569</c:v>
                </c:pt>
                <c:pt idx="20">
                  <c:v>0.26158199509686447</c:v>
                </c:pt>
                <c:pt idx="21">
                  <c:v>0.31176662838145353</c:v>
                </c:pt>
                <c:pt idx="22">
                  <c:v>0.52308546458778415</c:v>
                </c:pt>
                <c:pt idx="23">
                  <c:v>0.30596012500130404</c:v>
                </c:pt>
                <c:pt idx="24">
                  <c:v>0.12089183515033107</c:v>
                </c:pt>
                <c:pt idx="25">
                  <c:v>8.7856942260707546E-2</c:v>
                </c:pt>
                <c:pt idx="26">
                  <c:v>9.6754584401298124E-2</c:v>
                </c:pt>
                <c:pt idx="27">
                  <c:v>0.57520677835922085</c:v>
                </c:pt>
                <c:pt idx="28">
                  <c:v>0.30722686877489064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排出量比較シート!$CM$21:$CM$50</c:f>
              <c:numCache>
                <c:formatCode>\(0%\);;</c:formatCode>
                <c:ptCount val="30"/>
                <c:pt idx="0">
                  <c:v>0.54705759882636096</c:v>
                </c:pt>
                <c:pt idx="1">
                  <c:v>0.43015245642913447</c:v>
                </c:pt>
                <c:pt idx="2">
                  <c:v>0.20695472191874129</c:v>
                </c:pt>
                <c:pt idx="3">
                  <c:v>1</c:v>
                </c:pt>
                <c:pt idx="4">
                  <c:v>0.70020443838098567</c:v>
                </c:pt>
                <c:pt idx="5">
                  <c:v>0.51645631997494368</c:v>
                </c:pt>
                <c:pt idx="6">
                  <c:v>0.16242913277810275</c:v>
                </c:pt>
                <c:pt idx="7">
                  <c:v>0.30398743092670027</c:v>
                </c:pt>
                <c:pt idx="8">
                  <c:v>0.17198070038464069</c:v>
                </c:pt>
                <c:pt idx="9">
                  <c:v>0.13888338578452453</c:v>
                </c:pt>
                <c:pt idx="10">
                  <c:v>1</c:v>
                </c:pt>
                <c:pt idx="11">
                  <c:v>1</c:v>
                </c:pt>
                <c:pt idx="12">
                  <c:v>0.23070111913863076</c:v>
                </c:pt>
                <c:pt idx="13">
                  <c:v>1</c:v>
                </c:pt>
                <c:pt idx="14">
                  <c:v>0.37142286558352272</c:v>
                </c:pt>
                <c:pt idx="15">
                  <c:v>0.20993500327609182</c:v>
                </c:pt>
                <c:pt idx="16">
                  <c:v>0.15924058786660394</c:v>
                </c:pt>
                <c:pt idx="17">
                  <c:v>0.25215870491864784</c:v>
                </c:pt>
                <c:pt idx="18">
                  <c:v>5.4786105730479456E-2</c:v>
                </c:pt>
                <c:pt idx="19">
                  <c:v>7.7537482606260838E-2</c:v>
                </c:pt>
                <c:pt idx="20">
                  <c:v>0.12713520051732125</c:v>
                </c:pt>
                <c:pt idx="21">
                  <c:v>0.79953049680845489</c:v>
                </c:pt>
                <c:pt idx="22">
                  <c:v>0.20169707528488018</c:v>
                </c:pt>
                <c:pt idx="23">
                  <c:v>0.25854628813208508</c:v>
                </c:pt>
                <c:pt idx="24">
                  <c:v>0.36168955335309527</c:v>
                </c:pt>
                <c:pt idx="25">
                  <c:v>8.5272546794514056E-2</c:v>
                </c:pt>
                <c:pt idx="26">
                  <c:v>0.28794690361070052</c:v>
                </c:pt>
                <c:pt idx="27">
                  <c:v>0.47652488824093997</c:v>
                </c:pt>
                <c:pt idx="28">
                  <c:v>0.19873765344861408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排出量比較シート!$BV$21:$BV$50</c:f>
              <c:numCache>
                <c:formatCode>0%</c:formatCode>
                <c:ptCount val="30"/>
                <c:pt idx="0">
                  <c:v>0.10064722492035584</c:v>
                </c:pt>
                <c:pt idx="1">
                  <c:v>0.11969711948721933</c:v>
                </c:pt>
                <c:pt idx="2">
                  <c:v>9.2580259234328707E-2</c:v>
                </c:pt>
                <c:pt idx="3">
                  <c:v>0.63504406669322955</c:v>
                </c:pt>
                <c:pt idx="4">
                  <c:v>0.31312230688144282</c:v>
                </c:pt>
                <c:pt idx="5">
                  <c:v>0.30141378185564843</c:v>
                </c:pt>
                <c:pt idx="6">
                  <c:v>0.42475012922852068</c:v>
                </c:pt>
                <c:pt idx="7">
                  <c:v>0.38315686321665882</c:v>
                </c:pt>
                <c:pt idx="8">
                  <c:v>0.26656995572300696</c:v>
                </c:pt>
                <c:pt idx="9">
                  <c:v>0.27475708921783859</c:v>
                </c:pt>
                <c:pt idx="10">
                  <c:v>0.84962386659850186</c:v>
                </c:pt>
                <c:pt idx="11">
                  <c:v>0.84342053123672867</c:v>
                </c:pt>
                <c:pt idx="12">
                  <c:v>7.6354364332321595E-2</c:v>
                </c:pt>
                <c:pt idx="13">
                  <c:v>0.67320743119645299</c:v>
                </c:pt>
                <c:pt idx="14">
                  <c:v>0.62178136933942818</c:v>
                </c:pt>
                <c:pt idx="15">
                  <c:v>0.1414440431319115</c:v>
                </c:pt>
                <c:pt idx="16">
                  <c:v>0.57763394047229932</c:v>
                </c:pt>
                <c:pt idx="17">
                  <c:v>0.33700148788375972</c:v>
                </c:pt>
                <c:pt idx="18">
                  <c:v>5.620566751114954E-2</c:v>
                </c:pt>
                <c:pt idx="19">
                  <c:v>0.19945372631441946</c:v>
                </c:pt>
                <c:pt idx="20">
                  <c:v>0.8577757260839618</c:v>
                </c:pt>
                <c:pt idx="21">
                  <c:v>0.36558616652844478</c:v>
                </c:pt>
                <c:pt idx="22">
                  <c:v>0.14459006305492642</c:v>
                </c:pt>
                <c:pt idx="23">
                  <c:v>4.6166968467493734E-2</c:v>
                </c:pt>
                <c:pt idx="24">
                  <c:v>0.11216476617525746</c:v>
                </c:pt>
                <c:pt idx="25">
                  <c:v>0.16896308069638394</c:v>
                </c:pt>
                <c:pt idx="26">
                  <c:v>0.22087224893411123</c:v>
                </c:pt>
                <c:pt idx="27">
                  <c:v>0.28737570532059875</c:v>
                </c:pt>
                <c:pt idx="28">
                  <c:v>0.34351251772118541</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排出量比較シート!$BZ$21:$BZ$50</c:f>
              <c:numCache>
                <c:formatCode>0%</c:formatCode>
                <c:ptCount val="30"/>
                <c:pt idx="0">
                  <c:v>0.29153412232417614</c:v>
                </c:pt>
                <c:pt idx="1">
                  <c:v>0.3012615687418066</c:v>
                </c:pt>
                <c:pt idx="2">
                  <c:v>0.46147922951847092</c:v>
                </c:pt>
                <c:pt idx="3">
                  <c:v>0.11235914728348671</c:v>
                </c:pt>
                <c:pt idx="4">
                  <c:v>0.22708204776860613</c:v>
                </c:pt>
                <c:pt idx="5">
                  <c:v>0.23646090444696893</c:v>
                </c:pt>
                <c:pt idx="6">
                  <c:v>0.1873351672743177</c:v>
                </c:pt>
                <c:pt idx="7">
                  <c:v>0.1906034905790277</c:v>
                </c:pt>
                <c:pt idx="8">
                  <c:v>0.25109616843873561</c:v>
                </c:pt>
                <c:pt idx="9">
                  <c:v>0.21404398593474397</c:v>
                </c:pt>
                <c:pt idx="10">
                  <c:v>3.9921177010765384E-2</c:v>
                </c:pt>
                <c:pt idx="11">
                  <c:v>4.9674385720289344E-2</c:v>
                </c:pt>
                <c:pt idx="12">
                  <c:v>0.25923552145531503</c:v>
                </c:pt>
                <c:pt idx="13">
                  <c:v>0.10884237910898645</c:v>
                </c:pt>
                <c:pt idx="14">
                  <c:v>0.12775037169676623</c:v>
                </c:pt>
                <c:pt idx="15">
                  <c:v>0.31737617149461295</c:v>
                </c:pt>
                <c:pt idx="16">
                  <c:v>0.14624012259093352</c:v>
                </c:pt>
                <c:pt idx="17">
                  <c:v>0.25216193951402388</c:v>
                </c:pt>
                <c:pt idx="18">
                  <c:v>0.30238925793839488</c:v>
                </c:pt>
                <c:pt idx="19">
                  <c:v>0.27206022750258213</c:v>
                </c:pt>
                <c:pt idx="20">
                  <c:v>3.7644211799548237E-2</c:v>
                </c:pt>
                <c:pt idx="21">
                  <c:v>0.18884332842721954</c:v>
                </c:pt>
                <c:pt idx="22">
                  <c:v>0.25328417575034173</c:v>
                </c:pt>
                <c:pt idx="23">
                  <c:v>0.56380729719752509</c:v>
                </c:pt>
                <c:pt idx="24">
                  <c:v>0.31182688959027111</c:v>
                </c:pt>
                <c:pt idx="25">
                  <c:v>0.30784681623354254</c:v>
                </c:pt>
                <c:pt idx="26">
                  <c:v>0.27592101920161355</c:v>
                </c:pt>
                <c:pt idx="27">
                  <c:v>0.19130383267459225</c:v>
                </c:pt>
                <c:pt idx="28">
                  <c:v>0.197374368054129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排出量比較シート!$CA$21:$CA$50</c:f>
              <c:numCache>
                <c:formatCode>0%</c:formatCode>
                <c:ptCount val="30"/>
                <c:pt idx="0">
                  <c:v>0.3928725841695121</c:v>
                </c:pt>
                <c:pt idx="1">
                  <c:v>0.29847483485571497</c:v>
                </c:pt>
                <c:pt idx="2">
                  <c:v>0.25813485664644359</c:v>
                </c:pt>
                <c:pt idx="3">
                  <c:v>8.638192210930884E-2</c:v>
                </c:pt>
                <c:pt idx="4">
                  <c:v>0.20276556142650351</c:v>
                </c:pt>
                <c:pt idx="5">
                  <c:v>0.23171714400756624</c:v>
                </c:pt>
                <c:pt idx="6">
                  <c:v>0.2178808686713713</c:v>
                </c:pt>
                <c:pt idx="7">
                  <c:v>0.23728442679225312</c:v>
                </c:pt>
                <c:pt idx="8">
                  <c:v>0.24761447300566908</c:v>
                </c:pt>
                <c:pt idx="9">
                  <c:v>0.24784607217018498</c:v>
                </c:pt>
                <c:pt idx="10">
                  <c:v>4.5081415210082527E-2</c:v>
                </c:pt>
                <c:pt idx="11">
                  <c:v>3.7562594880062555E-2</c:v>
                </c:pt>
                <c:pt idx="12">
                  <c:v>0.39877517157040776</c:v>
                </c:pt>
                <c:pt idx="13">
                  <c:v>9.5106347430328003E-2</c:v>
                </c:pt>
                <c:pt idx="14">
                  <c:v>0.12675174487771879</c:v>
                </c:pt>
                <c:pt idx="15">
                  <c:v>0.27161015295527485</c:v>
                </c:pt>
                <c:pt idx="16">
                  <c:v>0.15481347644146534</c:v>
                </c:pt>
                <c:pt idx="17">
                  <c:v>0.20404096519927092</c:v>
                </c:pt>
                <c:pt idx="18">
                  <c:v>0.34728932876388363</c:v>
                </c:pt>
                <c:pt idx="19">
                  <c:v>0.24869340365292833</c:v>
                </c:pt>
                <c:pt idx="20">
                  <c:v>4.0789902909349786E-2</c:v>
                </c:pt>
                <c:pt idx="21">
                  <c:v>0.23137313577137691</c:v>
                </c:pt>
                <c:pt idx="22">
                  <c:v>0.35056255995635871</c:v>
                </c:pt>
                <c:pt idx="23">
                  <c:v>0.24564572804305021</c:v>
                </c:pt>
                <c:pt idx="24">
                  <c:v>0.26166881927121916</c:v>
                </c:pt>
                <c:pt idx="25">
                  <c:v>0.24765924946545645</c:v>
                </c:pt>
                <c:pt idx="26">
                  <c:v>0.19354649687813982</c:v>
                </c:pt>
                <c:pt idx="27">
                  <c:v>0.28261118111342237</c:v>
                </c:pt>
                <c:pt idx="28">
                  <c:v>0.22545029732957275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排出量比較シート!$CB$21:$CB$50</c:f>
              <c:numCache>
                <c:formatCode>0%</c:formatCode>
                <c:ptCount val="30"/>
                <c:pt idx="0">
                  <c:v>0.17145374210595918</c:v>
                </c:pt>
                <c:pt idx="1">
                  <c:v>0.25632576304666321</c:v>
                </c:pt>
                <c:pt idx="2">
                  <c:v>0.16082481520805011</c:v>
                </c:pt>
                <c:pt idx="3">
                  <c:v>0.15244325421183971</c:v>
                </c:pt>
                <c:pt idx="4">
                  <c:v>0.23574291525693117</c:v>
                </c:pt>
                <c:pt idx="5">
                  <c:v>0.21941172145914742</c:v>
                </c:pt>
                <c:pt idx="6">
                  <c:v>0.15102486736078624</c:v>
                </c:pt>
                <c:pt idx="7">
                  <c:v>0.16088486523063467</c:v>
                </c:pt>
                <c:pt idx="8">
                  <c:v>0.19528496048422855</c:v>
                </c:pt>
                <c:pt idx="9">
                  <c:v>0.22471029106773091</c:v>
                </c:pt>
                <c:pt idx="10">
                  <c:v>6.1525504647784841E-2</c:v>
                </c:pt>
                <c:pt idx="11">
                  <c:v>6.4025520407382089E-2</c:v>
                </c:pt>
                <c:pt idx="12">
                  <c:v>0.21830186801883775</c:v>
                </c:pt>
                <c:pt idx="13">
                  <c:v>0.12075939677538898</c:v>
                </c:pt>
                <c:pt idx="14">
                  <c:v>0.10440830069170744</c:v>
                </c:pt>
                <c:pt idx="15">
                  <c:v>0.2530247166300762</c:v>
                </c:pt>
                <c:pt idx="16">
                  <c:v>0.11023479313146853</c:v>
                </c:pt>
                <c:pt idx="17">
                  <c:v>0.18442584268567291</c:v>
                </c:pt>
                <c:pt idx="18">
                  <c:v>0.26528876562465459</c:v>
                </c:pt>
                <c:pt idx="19">
                  <c:v>0.26736532243536443</c:v>
                </c:pt>
                <c:pt idx="20">
                  <c:v>5.907840073265163E-2</c:v>
                </c:pt>
                <c:pt idx="21">
                  <c:v>0.19696419601150969</c:v>
                </c:pt>
                <c:pt idx="22">
                  <c:v>0.21767077799477522</c:v>
                </c:pt>
                <c:pt idx="23">
                  <c:v>0.11683870532248991</c:v>
                </c:pt>
                <c:pt idx="24">
                  <c:v>0.284277026368984</c:v>
                </c:pt>
                <c:pt idx="25">
                  <c:v>0.25506581691592495</c:v>
                </c:pt>
                <c:pt idx="26">
                  <c:v>0.30966023498613549</c:v>
                </c:pt>
                <c:pt idx="27">
                  <c:v>0.21261310668858494</c:v>
                </c:pt>
                <c:pt idx="28">
                  <c:v>0.22247407746481013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排出量比較シート!$CH$21:$CH$50</c:f>
              <c:numCache>
                <c:formatCode>0%</c:formatCode>
                <c:ptCount val="30"/>
                <c:pt idx="0">
                  <c:v>4.3492326479996728E-2</c:v>
                </c:pt>
                <c:pt idx="1">
                  <c:v>2.4240713868595956E-2</c:v>
                </c:pt>
                <c:pt idx="2">
                  <c:v>2.6980839392706794E-2</c:v>
                </c:pt>
                <c:pt idx="3">
                  <c:v>1.3771609702135248E-2</c:v>
                </c:pt>
                <c:pt idx="4">
                  <c:v>2.1287168666516462E-2</c:v>
                </c:pt>
                <c:pt idx="5">
                  <c:v>1.0996448230668967E-2</c:v>
                </c:pt>
                <c:pt idx="6">
                  <c:v>1.9008967465003995E-2</c:v>
                </c:pt>
                <c:pt idx="7">
                  <c:v>2.80703541814257E-2</c:v>
                </c:pt>
                <c:pt idx="8">
                  <c:v>3.9434442348359834E-2</c:v>
                </c:pt>
                <c:pt idx="9">
                  <c:v>3.8642561609501545E-2</c:v>
                </c:pt>
                <c:pt idx="10">
                  <c:v>3.8480365328655403E-3</c:v>
                </c:pt>
                <c:pt idx="11">
                  <c:v>5.3169677555373156E-3</c:v>
                </c:pt>
                <c:pt idx="12">
                  <c:v>4.7333074623117734E-2</c:v>
                </c:pt>
                <c:pt idx="13">
                  <c:v>2.0844454888435749E-3</c:v>
                </c:pt>
                <c:pt idx="14">
                  <c:v>1.9308213394379284E-2</c:v>
                </c:pt>
                <c:pt idx="15">
                  <c:v>1.6544915788124389E-2</c:v>
                </c:pt>
                <c:pt idx="16">
                  <c:v>1.1077667363833305E-2</c:v>
                </c:pt>
                <c:pt idx="17">
                  <c:v>2.2369764717272429E-2</c:v>
                </c:pt>
                <c:pt idx="18">
                  <c:v>2.8826980161917381E-2</c:v>
                </c:pt>
                <c:pt idx="19">
                  <c:v>1.2427320094705653E-2</c:v>
                </c:pt>
                <c:pt idx="20">
                  <c:v>4.7117584744885465E-3</c:v>
                </c:pt>
                <c:pt idx="21">
                  <c:v>1.7233173261449204E-2</c:v>
                </c:pt>
                <c:pt idx="22">
                  <c:v>3.3892423243597918E-2</c:v>
                </c:pt>
                <c:pt idx="23">
                  <c:v>2.7541300969441115E-2</c:v>
                </c:pt>
                <c:pt idx="24">
                  <c:v>3.0062498594268242E-2</c:v>
                </c:pt>
                <c:pt idx="25">
                  <c:v>2.0465036688692272E-2</c:v>
                </c:pt>
                <c:pt idx="26">
                  <c:v>0</c:v>
                </c:pt>
                <c:pt idx="27">
                  <c:v>2.609617420280173E-2</c:v>
                </c:pt>
                <c:pt idx="28">
                  <c:v>1.1188739430302729E-2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排出量比較シート!$BW$21:$BW$50</c15:sqref>
                        </c15:formulaRef>
                      </c:ext>
                    </c:extLst>
                    <c:numCache>
                      <c:formatCode>0%</c:formatCode>
                      <c:ptCount val="30"/>
                      <c:pt idx="0">
                        <c:v>8.5301689695556529E-2</c:v>
                      </c:pt>
                      <c:pt idx="1">
                        <c:v>9.6313563294730994E-2</c:v>
                      </c:pt>
                      <c:pt idx="2">
                        <c:v>6.7014090687849873E-2</c:v>
                      </c:pt>
                      <c:pt idx="3">
                        <c:v>0.62524032101444582</c:v>
                      </c:pt>
                      <c:pt idx="4">
                        <c:v>0.28917617147447261</c:v>
                      </c:pt>
                      <c:pt idx="5">
                        <c:v>0.28482946122508274</c:v>
                      </c:pt>
                      <c:pt idx="6">
                        <c:v>0.41386595316727914</c:v>
                      </c:pt>
                      <c:pt idx="7">
                        <c:v>0.37539095256165822</c:v>
                      </c:pt>
                      <c:pt idx="8">
                        <c:v>0.25721958715385418</c:v>
                      </c:pt>
                      <c:pt idx="9">
                        <c:v>0.26484320520679105</c:v>
                      </c:pt>
                      <c:pt idx="10">
                        <c:v>0.84605388902562539</c:v>
                      </c:pt>
                      <c:pt idx="11">
                        <c:v>0.83495142859900151</c:v>
                      </c:pt>
                      <c:pt idx="12">
                        <c:v>5.8000399473597641E-2</c:v>
                      </c:pt>
                      <c:pt idx="13">
                        <c:v>0.66632521475154705</c:v>
                      </c:pt>
                      <c:pt idx="14">
                        <c:v>0.61373685110788445</c:v>
                      </c:pt>
                      <c:pt idx="15">
                        <c:v>0.11060087783675383</c:v>
                      </c:pt>
                      <c:pt idx="16">
                        <c:v>0.56839563437945007</c:v>
                      </c:pt>
                      <c:pt idx="17">
                        <c:v>0.32291304882397975</c:v>
                      </c:pt>
                      <c:pt idx="18">
                        <c:v>3.3119542063196138E-2</c:v>
                      </c:pt>
                      <c:pt idx="19">
                        <c:v>0.17100052730360471</c:v>
                      </c:pt>
                      <c:pt idx="20">
                        <c:v>0.85211575926297323</c:v>
                      </c:pt>
                      <c:pt idx="21">
                        <c:v>0.33834514021519985</c:v>
                      </c:pt>
                      <c:pt idx="22">
                        <c:v>0.13153613661725927</c:v>
                      </c:pt>
                      <c:pt idx="23">
                        <c:v>2.8290915846657161E-2</c:v>
                      </c:pt>
                      <c:pt idx="24">
                        <c:v>9.2325392392506964E-2</c:v>
                      </c:pt>
                      <c:pt idx="25">
                        <c:v>0.11988150807112399</c:v>
                      </c:pt>
                      <c:pt idx="26">
                        <c:v>0.17358146987851911</c:v>
                      </c:pt>
                      <c:pt idx="27">
                        <c:v>0.27950903049763032</c:v>
                      </c:pt>
                      <c:pt idx="28">
                        <c:v>0.32247062753559746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1.1864207715423309E-2</c:v>
                      </c:pt>
                      <c:pt idx="1">
                        <c:v>1.0304705529981291E-2</c:v>
                      </c:pt>
                      <c:pt idx="2">
                        <c:v>1.8880152347214837E-2</c:v>
                      </c:pt>
                      <c:pt idx="3">
                        <c:v>5.9151777440296961E-3</c:v>
                      </c:pt>
                      <c:pt idx="4">
                        <c:v>1.2367375611067623E-2</c:v>
                      </c:pt>
                      <c:pt idx="5">
                        <c:v>8.5871471491546034E-3</c:v>
                      </c:pt>
                      <c:pt idx="6">
                        <c:v>7.1549356686246377E-3</c:v>
                      </c:pt>
                      <c:pt idx="7">
                        <c:v>7.0018985656495015E-3</c:v>
                      </c:pt>
                      <c:pt idx="8">
                        <c:v>6.1761244938204106E-3</c:v>
                      </c:pt>
                      <c:pt idx="9">
                        <c:v>7.5185758997178319E-3</c:v>
                      </c:pt>
                      <c:pt idx="10">
                        <c:v>2.6881199820993277E-3</c:v>
                      </c:pt>
                      <c:pt idx="11">
                        <c:v>5.1851973120289521E-3</c:v>
                      </c:pt>
                      <c:pt idx="12">
                        <c:v>1.563913791527706E-2</c:v>
                      </c:pt>
                      <c:pt idx="13">
                        <c:v>4.5532458008646585E-3</c:v>
                      </c:pt>
                      <c:pt idx="14">
                        <c:v>6.5055674803490985E-3</c:v>
                      </c:pt>
                      <c:pt idx="15">
                        <c:v>1.4327168845210896E-2</c:v>
                      </c:pt>
                      <c:pt idx="16">
                        <c:v>4.0758318004349607E-3</c:v>
                      </c:pt>
                      <c:pt idx="17">
                        <c:v>8.1939122384307589E-3</c:v>
                      </c:pt>
                      <c:pt idx="18">
                        <c:v>1.0436777470555474E-2</c:v>
                      </c:pt>
                      <c:pt idx="19">
                        <c:v>1.2600866014288612E-2</c:v>
                      </c:pt>
                      <c:pt idx="20">
                        <c:v>1.6953499014149003E-3</c:v>
                      </c:pt>
                      <c:pt idx="21">
                        <c:v>1.0652031204275537E-2</c:v>
                      </c:pt>
                      <c:pt idx="22">
                        <c:v>8.8345216684733979E-3</c:v>
                      </c:pt>
                      <c:pt idx="23">
                        <c:v>1.6201148407438581E-2</c:v>
                      </c:pt>
                      <c:pt idx="24">
                        <c:v>1.3977848017018872E-2</c:v>
                      </c:pt>
                      <c:pt idx="25">
                        <c:v>1.3392776923574138E-2</c:v>
                      </c:pt>
                      <c:pt idx="26">
                        <c:v>1.0294864818595137E-2</c:v>
                      </c:pt>
                      <c:pt idx="27">
                        <c:v>5.6868214256821578E-3</c:v>
                      </c:pt>
                      <c:pt idx="28">
                        <c:v>6.9452284298911569E-3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3.4813275093759886E-3</c:v>
                      </c:pt>
                      <c:pt idx="1">
                        <c:v>1.3078850662507042E-2</c:v>
                      </c:pt>
                      <c:pt idx="2">
                        <c:v>6.6860161992640015E-3</c:v>
                      </c:pt>
                      <c:pt idx="3">
                        <c:v>3.8885679347541026E-3</c:v>
                      </c:pt>
                      <c:pt idx="4">
                        <c:v>1.1578759795902567E-2</c:v>
                      </c:pt>
                      <c:pt idx="5">
                        <c:v>7.9971734814110913E-3</c:v>
                      </c:pt>
                      <c:pt idx="6">
                        <c:v>3.7292403926169498E-3</c:v>
                      </c:pt>
                      <c:pt idx="7">
                        <c:v>7.6401208935108827E-4</c:v>
                      </c:pt>
                      <c:pt idx="8">
                        <c:v>3.1742440753323676E-3</c:v>
                      </c:pt>
                      <c:pt idx="9">
                        <c:v>2.3953081113297033E-3</c:v>
                      </c:pt>
                      <c:pt idx="10">
                        <c:v>8.8185759077714703E-4</c:v>
                      </c:pt>
                      <c:pt idx="11">
                        <c:v>3.2839053256982021E-3</c:v>
                      </c:pt>
                      <c:pt idx="12">
                        <c:v>2.7148269434468936E-3</c:v>
                      </c:pt>
                      <c:pt idx="13">
                        <c:v>2.3289706440413017E-3</c:v>
                      </c:pt>
                      <c:pt idx="14">
                        <c:v>1.5389507511945567E-3</c:v>
                      </c:pt>
                      <c:pt idx="15">
                        <c:v>1.6515996449946779E-2</c:v>
                      </c:pt>
                      <c:pt idx="16">
                        <c:v>5.1624742924143369E-3</c:v>
                      </c:pt>
                      <c:pt idx="17">
                        <c:v>5.8945268213491603E-3</c:v>
                      </c:pt>
                      <c:pt idx="18">
                        <c:v>1.2649347977397928E-2</c:v>
                      </c:pt>
                      <c:pt idx="19">
                        <c:v>1.5852332996526136E-2</c:v>
                      </c:pt>
                      <c:pt idx="20">
                        <c:v>3.9646169195737884E-3</c:v>
                      </c:pt>
                      <c:pt idx="21">
                        <c:v>1.6588995108969429E-2</c:v>
                      </c:pt>
                      <c:pt idx="22">
                        <c:v>4.2194047691937291E-3</c:v>
                      </c:pt>
                      <c:pt idx="23">
                        <c:v>1.6749042133979973E-3</c:v>
                      </c:pt>
                      <c:pt idx="24">
                        <c:v>5.8615257657316268E-3</c:v>
                      </c:pt>
                      <c:pt idx="25">
                        <c:v>3.5688795701685809E-2</c:v>
                      </c:pt>
                      <c:pt idx="26">
                        <c:v>3.6995914236996975E-2</c:v>
                      </c:pt>
                      <c:pt idx="27">
                        <c:v>2.1798533972862658E-3</c:v>
                      </c:pt>
                      <c:pt idx="28">
                        <c:v>1.4096661755696797E-2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0.15321695800552132</c:v>
                      </c:pt>
                      <c:pt idx="1">
                        <c:v>0.24052245007983528</c:v>
                      </c:pt>
                      <c:pt idx="2">
                        <c:v>0.12763304628295941</c:v>
                      </c:pt>
                      <c:pt idx="3">
                        <c:v>0.13159303335790293</c:v>
                      </c:pt>
                      <c:pt idx="4">
                        <c:v>0.22696445495245821</c:v>
                      </c:pt>
                      <c:pt idx="5">
                        <c:v>0.18456012814317924</c:v>
                      </c:pt>
                      <c:pt idx="6">
                        <c:v>0.13977686780729412</c:v>
                      </c:pt>
                      <c:pt idx="7">
                        <c:v>0.13159701035321394</c:v>
                      </c:pt>
                      <c:pt idx="8">
                        <c:v>0.17389807347105926</c:v>
                      </c:pt>
                      <c:pt idx="9">
                        <c:v>0.21229594172348445</c:v>
                      </c:pt>
                      <c:pt idx="10">
                        <c:v>5.0099703692696493E-2</c:v>
                      </c:pt>
                      <c:pt idx="11">
                        <c:v>5.0771488548417704E-2</c:v>
                      </c:pt>
                      <c:pt idx="12">
                        <c:v>0.1983710906216381</c:v>
                      </c:pt>
                      <c:pt idx="13">
                        <c:v>0.10886092279810215</c:v>
                      </c:pt>
                      <c:pt idx="14">
                        <c:v>9.4438426709153991E-2</c:v>
                      </c:pt>
                      <c:pt idx="15">
                        <c:v>0.23886624929197367</c:v>
                      </c:pt>
                      <c:pt idx="16">
                        <c:v>0.10263460838455833</c:v>
                      </c:pt>
                      <c:pt idx="17">
                        <c:v>0.17325475639562901</c:v>
                      </c:pt>
                      <c:pt idx="18">
                        <c:v>0.24614408592401252</c:v>
                      </c:pt>
                      <c:pt idx="19">
                        <c:v>0.21607208481920376</c:v>
                      </c:pt>
                      <c:pt idx="20">
                        <c:v>5.6927646684089672E-2</c:v>
                      </c:pt>
                      <c:pt idx="21">
                        <c:v>0.18918241621766477</c:v>
                      </c:pt>
                      <c:pt idx="22">
                        <c:v>0.1992467138412925</c:v>
                      </c:pt>
                      <c:pt idx="23">
                        <c:v>8.2096055301102241E-2</c:v>
                      </c:pt>
                      <c:pt idx="24">
                        <c:v>0.27280209816044948</c:v>
                      </c:pt>
                      <c:pt idx="25">
                        <c:v>0.22099252814713791</c:v>
                      </c:pt>
                      <c:pt idx="26">
                        <c:v>0.28353250361623394</c:v>
                      </c:pt>
                      <c:pt idx="27">
                        <c:v>0.19712529813295665</c:v>
                      </c:pt>
                      <c:pt idx="28">
                        <c:v>0.15245615555025946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8.179982368995542E-2</c:v>
                      </c:pt>
                      <c:pt idx="1">
                        <c:v>0.14580049715210039</c:v>
                      </c:pt>
                      <c:pt idx="2">
                        <c:v>5.2075521275355523E-2</c:v>
                      </c:pt>
                      <c:pt idx="3">
                        <c:v>7.6376612672338348E-2</c:v>
                      </c:pt>
                      <c:pt idx="4">
                        <c:v>0.14309470147564371</c:v>
                      </c:pt>
                      <c:pt idx="5">
                        <c:v>0.10725523393410384</c:v>
                      </c:pt>
                      <c:pt idx="6">
                        <c:v>8.9736959690027679E-2</c:v>
                      </c:pt>
                      <c:pt idx="7">
                        <c:v>7.7541649530466092E-2</c:v>
                      </c:pt>
                      <c:pt idx="8">
                        <c:v>0.12030294910080597</c:v>
                      </c:pt>
                      <c:pt idx="9">
                        <c:v>9.9722187830363532E-2</c:v>
                      </c:pt>
                      <c:pt idx="10">
                        <c:v>2.9256647799951518E-2</c:v>
                      </c:pt>
                      <c:pt idx="11">
                        <c:v>2.9934238473309647E-2</c:v>
                      </c:pt>
                      <c:pt idx="12">
                        <c:v>0.10905583115765156</c:v>
                      </c:pt>
                      <c:pt idx="13">
                        <c:v>6.2785605304910772E-2</c:v>
                      </c:pt>
                      <c:pt idx="14">
                        <c:v>5.0306897556463989E-2</c:v>
                      </c:pt>
                      <c:pt idx="15">
                        <c:v>0.14750624811005553</c:v>
                      </c:pt>
                      <c:pt idx="16">
                        <c:v>6.5365256682805947E-2</c:v>
                      </c:pt>
                      <c:pt idx="17">
                        <c:v>0.10826197365002825</c:v>
                      </c:pt>
                      <c:pt idx="18">
                        <c:v>0.16542590759409462</c:v>
                      </c:pt>
                      <c:pt idx="19">
                        <c:v>0.12471979506232857</c:v>
                      </c:pt>
                      <c:pt idx="20">
                        <c:v>3.5563414377209772E-2</c:v>
                      </c:pt>
                      <c:pt idx="21">
                        <c:v>0.11467983544459355</c:v>
                      </c:pt>
                      <c:pt idx="22">
                        <c:v>0.12757857092703059</c:v>
                      </c:pt>
                      <c:pt idx="23">
                        <c:v>4.3437393262267934E-2</c:v>
                      </c:pt>
                      <c:pt idx="24">
                        <c:v>0.17050667822392332</c:v>
                      </c:pt>
                      <c:pt idx="25">
                        <c:v>0.13951308471347201</c:v>
                      </c:pt>
                      <c:pt idx="26">
                        <c:v>0.16272222465320779</c:v>
                      </c:pt>
                      <c:pt idx="27">
                        <c:v>0.13365939512686453</c:v>
                      </c:pt>
                      <c:pt idx="28">
                        <c:v>9.8263843514374338E-2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7.1417134315565886E-2</c:v>
                      </c:pt>
                      <c:pt idx="1">
                        <c:v>9.4721952927734901E-2</c:v>
                      </c:pt>
                      <c:pt idx="2">
                        <c:v>7.5557525007603876E-2</c:v>
                      </c:pt>
                      <c:pt idx="3">
                        <c:v>5.5216420685564579E-2</c:v>
                      </c:pt>
                      <c:pt idx="4">
                        <c:v>8.3869753476814482E-2</c:v>
                      </c:pt>
                      <c:pt idx="5">
                        <c:v>7.7304894209075381E-2</c:v>
                      </c:pt>
                      <c:pt idx="6">
                        <c:v>5.0039908117266434E-2</c:v>
                      </c:pt>
                      <c:pt idx="7">
                        <c:v>5.4055360822747874E-2</c:v>
                      </c:pt>
                      <c:pt idx="8">
                        <c:v>5.359512437025328E-2</c:v>
                      </c:pt>
                      <c:pt idx="9">
                        <c:v>0.11257375389312094</c:v>
                      </c:pt>
                      <c:pt idx="10">
                        <c:v>2.0843055892744978E-2</c:v>
                      </c:pt>
                      <c:pt idx="11">
                        <c:v>2.0837250075108057E-2</c:v>
                      </c:pt>
                      <c:pt idx="12">
                        <c:v>8.9315259463986552E-2</c:v>
                      </c:pt>
                      <c:pt idx="13">
                        <c:v>4.607531749319136E-2</c:v>
                      </c:pt>
                      <c:pt idx="14">
                        <c:v>4.4131529152689995E-2</c:v>
                      </c:pt>
                      <c:pt idx="15">
                        <c:v>9.1360001181918143E-2</c:v>
                      </c:pt>
                      <c:pt idx="16">
                        <c:v>3.7269351701752378E-2</c:v>
                      </c:pt>
                      <c:pt idx="17">
                        <c:v>6.4992782745600761E-2</c:v>
                      </c:pt>
                      <c:pt idx="18">
                        <c:v>8.0718178329917928E-2</c:v>
                      </c:pt>
                      <c:pt idx="19">
                        <c:v>9.1352289756875163E-2</c:v>
                      </c:pt>
                      <c:pt idx="20">
                        <c:v>2.1364232306879893E-2</c:v>
                      </c:pt>
                      <c:pt idx="21">
                        <c:v>7.4502580773071217E-2</c:v>
                      </c:pt>
                      <c:pt idx="22">
                        <c:v>7.166814291426192E-2</c:v>
                      </c:pt>
                      <c:pt idx="23">
                        <c:v>3.8658662038834307E-2</c:v>
                      </c:pt>
                      <c:pt idx="24">
                        <c:v>0.10229541993652617</c:v>
                      </c:pt>
                      <c:pt idx="25">
                        <c:v>8.1479443433665893E-2</c:v>
                      </c:pt>
                      <c:pt idx="26">
                        <c:v>0.12081027896302615</c:v>
                      </c:pt>
                      <c:pt idx="27">
                        <c:v>6.3465903006092145E-2</c:v>
                      </c:pt>
                      <c:pt idx="28">
                        <c:v>5.4192312035885107E-2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1.8236784100437858E-2</c:v>
                      </c:pt>
                      <c:pt idx="1">
                        <c:v>1.5803312966827944E-2</c:v>
                      </c:pt>
                      <c:pt idx="2">
                        <c:v>1.2711174436388811E-2</c:v>
                      </c:pt>
                      <c:pt idx="3">
                        <c:v>5.7287517946428843E-3</c:v>
                      </c:pt>
                      <c:pt idx="4">
                        <c:v>8.778460304472992E-3</c:v>
                      </c:pt>
                      <c:pt idx="5">
                        <c:v>8.5651715491572907E-3</c:v>
                      </c:pt>
                      <c:pt idx="6">
                        <c:v>1.1247999553492118E-2</c:v>
                      </c:pt>
                      <c:pt idx="7">
                        <c:v>1.1780571118688608E-2</c:v>
                      </c:pt>
                      <c:pt idx="8">
                        <c:v>1.610474404327682E-2</c:v>
                      </c:pt>
                      <c:pt idx="9">
                        <c:v>1.2414349344246449E-2</c:v>
                      </c:pt>
                      <c:pt idx="10">
                        <c:v>1.92181316605726E-3</c:v>
                      </c:pt>
                      <c:pt idx="11">
                        <c:v>2.0247795796570615E-3</c:v>
                      </c:pt>
                      <c:pt idx="12">
                        <c:v>1.9930777397199659E-2</c:v>
                      </c:pt>
                      <c:pt idx="13">
                        <c:v>4.2253052499952254E-3</c:v>
                      </c:pt>
                      <c:pt idx="14">
                        <c:v>7.422805330417788E-3</c:v>
                      </c:pt>
                      <c:pt idx="15">
                        <c:v>9.6307952830821889E-3</c:v>
                      </c:pt>
                      <c:pt idx="16">
                        <c:v>7.5992217394569034E-3</c:v>
                      </c:pt>
                      <c:pt idx="17">
                        <c:v>1.117108629004388E-2</c:v>
                      </c:pt>
                      <c:pt idx="18">
                        <c:v>1.914467970064206E-2</c:v>
                      </c:pt>
                      <c:pt idx="19">
                        <c:v>8.7696066861657745E-3</c:v>
                      </c:pt>
                      <c:pt idx="20">
                        <c:v>2.1507540485619539E-3</c:v>
                      </c:pt>
                      <c:pt idx="21">
                        <c:v>7.021424310467584E-3</c:v>
                      </c:pt>
                      <c:pt idx="22">
                        <c:v>1.8424064153482692E-2</c:v>
                      </c:pt>
                      <c:pt idx="23">
                        <c:v>1.1256068163853319E-2</c:v>
                      </c:pt>
                      <c:pt idx="24">
                        <c:v>1.1474928208534511E-2</c:v>
                      </c:pt>
                      <c:pt idx="25">
                        <c:v>1.3353261674260009E-2</c:v>
                      </c:pt>
                      <c:pt idx="26">
                        <c:v>1.0797179529473493E-2</c:v>
                      </c:pt>
                      <c:pt idx="27">
                        <c:v>1.5487808555628289E-2</c:v>
                      </c:pt>
                      <c:pt idx="28">
                        <c:v>1.063638272662088E-2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2.0480594488701907E-2</c:v>
                      </c:pt>
                      <c:pt idx="3">
                        <c:v>1.5121469059293914E-2</c:v>
                      </c:pt>
                      <c:pt idx="4">
                        <c:v>0</c:v>
                      </c:pt>
                      <c:pt idx="5">
                        <c:v>2.6286421766810897E-2</c:v>
                      </c:pt>
                      <c:pt idx="6">
                        <c:v>0</c:v>
                      </c:pt>
                      <c:pt idx="7">
                        <c:v>1.7507283758732117E-2</c:v>
                      </c:pt>
                      <c:pt idx="8">
                        <c:v>5.2821429698924746E-3</c:v>
                      </c:pt>
                      <c:pt idx="9">
                        <c:v>0</c:v>
                      </c:pt>
                      <c:pt idx="10">
                        <c:v>9.5039877890310924E-3</c:v>
                      </c:pt>
                      <c:pt idx="11">
                        <c:v>1.1229252279307321E-2</c:v>
                      </c:pt>
                      <c:pt idx="12">
                        <c:v>0</c:v>
                      </c:pt>
                      <c:pt idx="13">
                        <c:v>7.6731687272916004E-3</c:v>
                      </c:pt>
                      <c:pt idx="14">
                        <c:v>2.5470686521356562E-3</c:v>
                      </c:pt>
                      <c:pt idx="15">
                        <c:v>4.5276720550203693E-3</c:v>
                      </c:pt>
                      <c:pt idx="16">
                        <c:v>9.6300745328777242E-7</c:v>
                      </c:pt>
                      <c:pt idx="17">
                        <c:v>0</c:v>
                      </c:pt>
                      <c:pt idx="18">
                        <c:v>0</c:v>
                      </c:pt>
                      <c:pt idx="19">
                        <c:v>4.2523630929994893E-2</c:v>
                      </c:pt>
                      <c:pt idx="20">
                        <c:v>0</c:v>
                      </c:pt>
                      <c:pt idx="21">
                        <c:v>7.603554833773414E-4</c:v>
                      </c:pt>
                      <c:pt idx="22">
                        <c:v>0</c:v>
                      </c:pt>
                      <c:pt idx="23">
                        <c:v>2.3486581857534349E-2</c:v>
                      </c:pt>
                      <c:pt idx="24">
                        <c:v>0</c:v>
                      </c:pt>
                      <c:pt idx="25">
                        <c:v>2.0720027094527041E-2</c:v>
                      </c:pt>
                      <c:pt idx="26">
                        <c:v>1.5330551840428005E-2</c:v>
                      </c:pt>
                      <c:pt idx="27">
                        <c:v>0</c:v>
                      </c:pt>
                      <c:pt idx="28">
                        <c:v>5.9381539187929815E-2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排出量比較シート!$BE$21:$BE$50</c:f>
              <c:numCache>
                <c:formatCode>#,##0_);[Red]\(#,##0\)</c:formatCode>
                <c:ptCount val="30"/>
                <c:pt idx="0">
                  <c:v>185.55450142320296</c:v>
                </c:pt>
                <c:pt idx="1">
                  <c:v>250.91103953228486</c:v>
                </c:pt>
                <c:pt idx="2">
                  <c:v>226.02045300694388</c:v>
                </c:pt>
                <c:pt idx="3">
                  <c:v>3491.1557181269027</c:v>
                </c:pt>
                <c:pt idx="4">
                  <c:v>1095.9756293096345</c:v>
                </c:pt>
                <c:pt idx="5">
                  <c:v>1057.1523261182829</c:v>
                </c:pt>
                <c:pt idx="6">
                  <c:v>1109.8563226725717</c:v>
                </c:pt>
                <c:pt idx="7">
                  <c:v>943.0784658630422</c:v>
                </c:pt>
                <c:pt idx="8">
                  <c:v>472.57046760613349</c:v>
                </c:pt>
                <c:pt idx="9">
                  <c:v>634.12912568706577</c:v>
                </c:pt>
                <c:pt idx="10">
                  <c:v>12552.378719160944</c:v>
                </c:pt>
                <c:pt idx="11">
                  <c:v>11751.562304779522</c:v>
                </c:pt>
                <c:pt idx="12">
                  <c:v>104.7415811861736</c:v>
                </c:pt>
                <c:pt idx="13">
                  <c:v>4385.923984629394</c:v>
                </c:pt>
                <c:pt idx="14">
                  <c:v>2285.9281931017063</c:v>
                </c:pt>
                <c:pt idx="15">
                  <c:v>390.5685032055718</c:v>
                </c:pt>
                <c:pt idx="16">
                  <c:v>1969.4288007948956</c:v>
                </c:pt>
                <c:pt idx="17">
                  <c:v>762.35321743906911</c:v>
                </c:pt>
                <c:pt idx="18">
                  <c:v>74.288908578798925</c:v>
                </c:pt>
                <c:pt idx="19">
                  <c:v>571.6332090000185</c:v>
                </c:pt>
                <c:pt idx="20">
                  <c:v>9929.0518665443615</c:v>
                </c:pt>
                <c:pt idx="21">
                  <c:v>1271.3136072450702</c:v>
                </c:pt>
                <c:pt idx="22">
                  <c:v>189.44250900034908</c:v>
                </c:pt>
                <c:pt idx="23">
                  <c:v>98.284141627351971</c:v>
                </c:pt>
                <c:pt idx="24">
                  <c:v>234.79804493300898</c:v>
                </c:pt>
                <c:pt idx="25">
                  <c:v>307.01557516614798</c:v>
                </c:pt>
                <c:pt idx="26">
                  <c:v>484.92968060800149</c:v>
                </c:pt>
                <c:pt idx="27">
                  <c:v>437.28461018942767</c:v>
                </c:pt>
                <c:pt idx="28">
                  <c:v>755.98155353508184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排出量比較シート!$BI$21:$BI$50</c:f>
              <c:numCache>
                <c:formatCode>#,##0_);[Red]\(#,##0\)</c:formatCode>
                <c:ptCount val="30"/>
                <c:pt idx="0">
                  <c:v>537.47600848925936</c:v>
                </c:pt>
                <c:pt idx="1">
                  <c:v>631.50937723446805</c:v>
                </c:pt>
                <c:pt idx="2">
                  <c:v>1126.6305081848859</c:v>
                </c:pt>
                <c:pt idx="3">
                  <c:v>617.69458230699115</c:v>
                </c:pt>
                <c:pt idx="4">
                  <c:v>794.82165511239168</c:v>
                </c:pt>
                <c:pt idx="5">
                  <c:v>829.3422869822956</c:v>
                </c:pt>
                <c:pt idx="6">
                  <c:v>489.49983896641618</c:v>
                </c:pt>
                <c:pt idx="7">
                  <c:v>469.13957373580189</c:v>
                </c:pt>
                <c:pt idx="8">
                  <c:v>445.13881322958275</c:v>
                </c:pt>
                <c:pt idx="9">
                  <c:v>494.00554521001027</c:v>
                </c:pt>
                <c:pt idx="10">
                  <c:v>589.79714724820815</c:v>
                </c:pt>
                <c:pt idx="11">
                  <c:v>692.12405570405156</c:v>
                </c:pt>
                <c:pt idx="12">
                  <c:v>355.61475305685826</c:v>
                </c:pt>
                <c:pt idx="13">
                  <c:v>709.10447353473035</c:v>
                </c:pt>
                <c:pt idx="14">
                  <c:v>469.66376083462717</c:v>
                </c:pt>
                <c:pt idx="15">
                  <c:v>876.36872864389727</c:v>
                </c:pt>
                <c:pt idx="16">
                  <c:v>498.60212339128009</c:v>
                </c:pt>
                <c:pt idx="17">
                  <c:v>570.43209841999044</c:v>
                </c:pt>
                <c:pt idx="18">
                  <c:v>399.67798503131445</c:v>
                </c:pt>
                <c:pt idx="19">
                  <c:v>779.72301526929618</c:v>
                </c:pt>
                <c:pt idx="20">
                  <c:v>435.74482241330031</c:v>
                </c:pt>
                <c:pt idx="21">
                  <c:v>656.69632783628424</c:v>
                </c:pt>
                <c:pt idx="22">
                  <c:v>331.8539928017222</c:v>
                </c:pt>
                <c:pt idx="23">
                  <c:v>1200.2805921145271</c:v>
                </c:pt>
                <c:pt idx="24">
                  <c:v>652.75706917568357</c:v>
                </c:pt>
                <c:pt idx="25">
                  <c:v>559.37526091184282</c:v>
                </c:pt>
                <c:pt idx="26">
                  <c:v>605.79041667831927</c:v>
                </c:pt>
                <c:pt idx="27">
                  <c:v>291.09705639705078</c:v>
                </c:pt>
                <c:pt idx="28">
                  <c:v>434.36956061867312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排出量比較シート!$BJ$21:$BJ$50</c:f>
              <c:numCache>
                <c:formatCode>#,##0_);[Red]\(#,##0\)</c:formatCode>
                <c:ptCount val="30"/>
                <c:pt idx="0">
                  <c:v>724.30488308153372</c:v>
                </c:pt>
                <c:pt idx="1">
                  <c:v>625.66778055065015</c:v>
                </c:pt>
                <c:pt idx="2">
                  <c:v>630.19652049621675</c:v>
                </c:pt>
                <c:pt idx="3">
                  <c:v>474.88474758144122</c:v>
                </c:pt>
                <c:pt idx="4">
                  <c:v>709.71025986620236</c:v>
                </c:pt>
                <c:pt idx="5">
                  <c:v>812.70443667502548</c:v>
                </c:pt>
                <c:pt idx="6">
                  <c:v>569.31462298440761</c:v>
                </c:pt>
                <c:pt idx="7">
                  <c:v>584.03712597963465</c:v>
                </c:pt>
                <c:pt idx="8">
                  <c:v>438.96652560473103</c:v>
                </c:pt>
                <c:pt idx="9">
                  <c:v>572.01950092594291</c:v>
                </c:pt>
                <c:pt idx="10">
                  <c:v>666.03472331611204</c:v>
                </c:pt>
                <c:pt idx="11">
                  <c:v>523.36783100950049</c:v>
                </c:pt>
                <c:pt idx="12">
                  <c:v>547.03280386542622</c:v>
                </c:pt>
                <c:pt idx="13">
                  <c:v>619.614684799055</c:v>
                </c:pt>
                <c:pt idx="14">
                  <c:v>465.99239126227536</c:v>
                </c:pt>
                <c:pt idx="15">
                  <c:v>749.99532356583654</c:v>
                </c:pt>
                <c:pt idx="16">
                  <c:v>527.83276378411711</c:v>
                </c:pt>
                <c:pt idx="17">
                  <c:v>461.57447934678225</c:v>
                </c:pt>
                <c:pt idx="18">
                  <c:v>459.02390875110041</c:v>
                </c:pt>
                <c:pt idx="19">
                  <c:v>712.7538352587942</c:v>
                </c:pt>
                <c:pt idx="20">
                  <c:v>472.15728925698187</c:v>
                </c:pt>
                <c:pt idx="21">
                  <c:v>804.59230350617247</c:v>
                </c:pt>
                <c:pt idx="22">
                  <c:v>459.30854110278466</c:v>
                </c:pt>
                <c:pt idx="23">
                  <c:v>522.95137251943083</c:v>
                </c:pt>
                <c:pt idx="24">
                  <c:v>547.75959759780676</c:v>
                </c:pt>
                <c:pt idx="25">
                  <c:v>450.01101191143766</c:v>
                </c:pt>
                <c:pt idx="26">
                  <c:v>424.93541568416947</c:v>
                </c:pt>
                <c:pt idx="27">
                  <c:v>430.03468240465236</c:v>
                </c:pt>
                <c:pt idx="28">
                  <c:v>496.1573661152355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排出量比較シート!$BK$21:$BK$50</c:f>
              <c:numCache>
                <c:formatCode>#,##0_);[Red]\(#,##0\)</c:formatCode>
                <c:ptCount val="30"/>
                <c:pt idx="0">
                  <c:v>316.09429528522759</c:v>
                </c:pt>
                <c:pt idx="1">
                  <c:v>537.31421391315632</c:v>
                </c:pt>
                <c:pt idx="2">
                  <c:v>392.62903224409069</c:v>
                </c:pt>
                <c:pt idx="3">
                  <c:v>838.05702083447443</c:v>
                </c:pt>
                <c:pt idx="4">
                  <c:v>825.13600668453432</c:v>
                </c:pt>
                <c:pt idx="5">
                  <c:v>769.54547429831712</c:v>
                </c:pt>
                <c:pt idx="6">
                  <c:v>394.62237298337755</c:v>
                </c:pt>
                <c:pt idx="7">
                  <c:v>395.99199818194063</c:v>
                </c:pt>
                <c:pt idx="8">
                  <c:v>346.19769824462719</c:v>
                </c:pt>
                <c:pt idx="9">
                  <c:v>518.62298007783215</c:v>
                </c:pt>
                <c:pt idx="10">
                  <c:v>908.98039189787289</c:v>
                </c:pt>
                <c:pt idx="11">
                  <c:v>892.08154686490798</c:v>
                </c:pt>
                <c:pt idx="12">
                  <c:v>299.46268339908551</c:v>
                </c:pt>
                <c:pt idx="13">
                  <c:v>786.74344658563041</c:v>
                </c:pt>
                <c:pt idx="14">
                  <c:v>383.84855178046575</c:v>
                </c:pt>
                <c:pt idx="15">
                  <c:v>698.67548084764155</c:v>
                </c:pt>
                <c:pt idx="16">
                  <c:v>375.8428326861665</c:v>
                </c:pt>
                <c:pt idx="17">
                  <c:v>417.20182137246235</c:v>
                </c:pt>
                <c:pt idx="18">
                  <c:v>350.64102481414159</c:v>
                </c:pt>
                <c:pt idx="19">
                  <c:v>766.26744490159399</c:v>
                </c:pt>
                <c:pt idx="20">
                  <c:v>683.85300169892298</c:v>
                </c:pt>
                <c:pt idx="21">
                  <c:v>684.93637192925507</c:v>
                </c:pt>
                <c:pt idx="22">
                  <c:v>285.19316921331966</c:v>
                </c:pt>
                <c:pt idx="23">
                  <c:v>248.73610381321708</c:v>
                </c:pt>
                <c:pt idx="24">
                  <c:v>595.08607102620454</c:v>
                </c:pt>
                <c:pt idx="25">
                  <c:v>463.46916831128794</c:v>
                </c:pt>
                <c:pt idx="26">
                  <c:v>679.86557647457505</c:v>
                </c:pt>
                <c:pt idx="27">
                  <c:v>323.52226635080456</c:v>
                </c:pt>
                <c:pt idx="28">
                  <c:v>489.60748161044023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排出量比較シート!$BQ$21:$BQ$50</c:f>
              <c:numCache>
                <c:formatCode>#,##0_);[Red]\(#,##0\)</c:formatCode>
                <c:ptCount val="30"/>
                <c:pt idx="0">
                  <c:v>80.183005165985151</c:v>
                </c:pt>
                <c:pt idx="1">
                  <c:v>50.813776821283653</c:v>
                </c:pt>
                <c:pt idx="2">
                  <c:v>65.869566498102529</c:v>
                </c:pt>
                <c:pt idx="3">
                  <c:v>75.709445188229466</c:v>
                </c:pt>
                <c:pt idx="4">
                  <c:v>74.508323306199998</c:v>
                </c:pt>
                <c:pt idx="5">
                  <c:v>38.567980384050003</c:v>
                </c:pt>
                <c:pt idx="6">
                  <c:v>49.66972645030399</c:v>
                </c:pt>
                <c:pt idx="7">
                  <c:v>69.090623447039988</c:v>
                </c:pt>
                <c:pt idx="8">
                  <c:v>69.908676729180002</c:v>
                </c:pt>
                <c:pt idx="9">
                  <c:v>89.185592544670328</c:v>
                </c:pt>
                <c:pt idx="10">
                  <c:v>56.851053489203437</c:v>
                </c:pt>
                <c:pt idx="11">
                  <c:v>74.082471955100004</c:v>
                </c:pt>
                <c:pt idx="12">
                  <c:v>64.930683684964379</c:v>
                </c:pt>
                <c:pt idx="13">
                  <c:v>13.58009291122</c:v>
                </c:pt>
                <c:pt idx="14">
                  <c:v>70.985062488324999</c:v>
                </c:pt>
                <c:pt idx="15">
                  <c:v>45.685366820316013</c:v>
                </c:pt>
                <c:pt idx="16">
                  <c:v>37.769036102900543</c:v>
                </c:pt>
                <c:pt idx="17">
                  <c:v>50.604115170701689</c:v>
                </c:pt>
                <c:pt idx="18">
                  <c:v>38.101582788367658</c:v>
                </c:pt>
                <c:pt idx="19">
                  <c:v>35.616626454040002</c:v>
                </c:pt>
                <c:pt idx="20">
                  <c:v>54.540240360272698</c:v>
                </c:pt>
                <c:pt idx="21">
                  <c:v>59.927780832997257</c:v>
                </c:pt>
                <c:pt idx="22">
                  <c:v>44.405995541546147</c:v>
                </c:pt>
                <c:pt idx="23">
                  <c:v>58.632247577355919</c:v>
                </c:pt>
                <c:pt idx="24">
                  <c:v>62.930777074027198</c:v>
                </c:pt>
                <c:pt idx="25">
                  <c:v>37.186141397750013</c:v>
                </c:pt>
                <c:pt idx="26">
                  <c:v>0</c:v>
                </c:pt>
                <c:pt idx="27">
                  <c:v>39.709186101785598</c:v>
                </c:pt>
                <c:pt idx="28">
                  <c:v>24.623500397400001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排出量比較シート!$BR$21:$BR$50</c:f>
              <c:numCache>
                <c:formatCode>#,##0_);[Red]\(#,##0\)</c:formatCode>
                <c:ptCount val="30"/>
                <c:pt idx="0">
                  <c:v>1843.6126934452088</c:v>
                </c:pt>
                <c:pt idx="1">
                  <c:v>2096.2161880518429</c:v>
                </c:pt>
                <c:pt idx="2">
                  <c:v>2441.3460804302395</c:v>
                </c:pt>
                <c:pt idx="3">
                  <c:v>5497.5015140380383</c:v>
                </c:pt>
                <c:pt idx="4">
                  <c:v>3500.1518742789626</c:v>
                </c:pt>
                <c:pt idx="5">
                  <c:v>3507.312504457971</c:v>
                </c:pt>
                <c:pt idx="6">
                  <c:v>2612.9628840570772</c:v>
                </c:pt>
                <c:pt idx="7">
                  <c:v>2461.3377872074593</c:v>
                </c:pt>
                <c:pt idx="8">
                  <c:v>1772.7821814142544</c:v>
                </c:pt>
                <c:pt idx="9">
                  <c:v>2307.9627444455214</c:v>
                </c:pt>
                <c:pt idx="10">
                  <c:v>14774.042035112339</c:v>
                </c:pt>
                <c:pt idx="11">
                  <c:v>13933.218210313082</c:v>
                </c:pt>
                <c:pt idx="12">
                  <c:v>1371.7825051925081</c:v>
                </c:pt>
                <c:pt idx="13">
                  <c:v>6514.9666824600299</c:v>
                </c:pt>
                <c:pt idx="14">
                  <c:v>3676.4179594673997</c:v>
                </c:pt>
                <c:pt idx="15">
                  <c:v>2761.2934030832635</c:v>
                </c:pt>
                <c:pt idx="16">
                  <c:v>3409.4755567593597</c:v>
                </c:pt>
                <c:pt idx="17">
                  <c:v>2262.1657317490062</c:v>
                </c:pt>
                <c:pt idx="18">
                  <c:v>1321.733409963723</c:v>
                </c:pt>
                <c:pt idx="19">
                  <c:v>2865.9941308837429</c:v>
                </c:pt>
                <c:pt idx="20">
                  <c:v>11575.347220273839</c:v>
                </c:pt>
                <c:pt idx="21">
                  <c:v>3477.4663913497789</c:v>
                </c:pt>
                <c:pt idx="22">
                  <c:v>1310.2042076597218</c:v>
                </c:pt>
                <c:pt idx="23">
                  <c:v>2128.8844576518827</c:v>
                </c:pt>
                <c:pt idx="24">
                  <c:v>2093.3315598067311</c:v>
                </c:pt>
                <c:pt idx="25">
                  <c:v>1817.0571576984662</c:v>
                </c:pt>
                <c:pt idx="26">
                  <c:v>2195.5210894450652</c:v>
                </c:pt>
                <c:pt idx="27">
                  <c:v>1521.6478014437209</c:v>
                </c:pt>
                <c:pt idx="28">
                  <c:v>2200.7394622768306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c:ext uri="{02D57815-91ED-43cb-92C2-25804820EDAC}">
                        <c15:formulaRef>
                          <c15:sqref>排出量比較シート!$BF$21:$BF$68</c15:sqref>
                        </c15:formulaRef>
                      </c:ext>
                    </c:extLst>
                    <c:numCache>
                      <c:formatCode>#,##0_);[Red]\(#,##0\)</c:formatCode>
                      <c:ptCount val="48"/>
                      <c:pt idx="0">
                        <c:v>157.2632778950524</c:v>
                      </c:pt>
                      <c:pt idx="1">
                        <c:v>201.89405050737091</c:v>
                      </c:pt>
                      <c:pt idx="2">
                        <c:v>163.6045876343789</c:v>
                      </c:pt>
                      <c:pt idx="3">
                        <c:v>3437.2596114145449</c:v>
                      </c:pt>
                      <c:pt idx="4">
                        <c:v>1012.16051858319</c:v>
                      </c:pt>
                      <c:pt idx="5">
                        <c:v>998.98593099275956</c:v>
                      </c:pt>
                      <c:pt idx="6">
                        <c:v>1081.4163746010049</c:v>
                      </c:pt>
                      <c:pt idx="7">
                        <c:v>923.96393651581218</c:v>
                      </c:pt>
                      <c:pt idx="8">
                        <c:v>455.99430081708351</c:v>
                      </c:pt>
                      <c:pt idx="9">
                        <c:v>611.24825073681393</c:v>
                      </c:pt>
                      <c:pt idx="10">
                        <c:v>12499.635720434861</c:v>
                      </c:pt>
                      <c:pt idx="11">
                        <c:v>11633.560449682531</c:v>
                      </c:pt>
                      <c:pt idx="12">
                        <c:v>79.563933292057996</c:v>
                      </c:pt>
                      <c:pt idx="13">
                        <c:v>4341.0865737893537</c:v>
                      </c:pt>
                      <c:pt idx="14">
                        <c:v>2256.353181799996</c:v>
                      </c:pt>
                      <c:pt idx="15">
                        <c:v>305.40147434584628</c:v>
                      </c:pt>
                      <c:pt idx="16">
                        <c:v>1937.9310219854649</c:v>
                      </c:pt>
                      <c:pt idx="17">
                        <c:v>730.48283338420072</c:v>
                      </c:pt>
                      <c:pt idx="18">
                        <c:v>43.775205267625189</c:v>
                      </c:pt>
                      <c:pt idx="19">
                        <c:v>490.08650763015629</c:v>
                      </c:pt>
                      <c:pt idx="20">
                        <c:v>9863.5357853361893</c:v>
                      </c:pt>
                      <c:pt idx="21">
                        <c:v>1176.5838537748859</c:v>
                      </c:pt>
                      <c:pt idx="22">
                        <c:v>172.33919965523711</c:v>
                      </c:pt>
                      <c:pt idx="23">
                        <c:v>60.228091038685783</c:v>
                      </c:pt>
                      <c:pt idx="24">
                        <c:v>193.26765766677511</c:v>
                      </c:pt>
                      <c:pt idx="25">
                        <c:v>217.8315523163223</c:v>
                      </c:pt>
                      <c:pt idx="26">
                        <c:v>381.10177785516203</c:v>
                      </c:pt>
                      <c:pt idx="27">
                        <c:v>425.31430174038508</c:v>
                      </c:pt>
                      <c:pt idx="28">
                        <c:v>709.67383544276288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21.873003941824994</c:v>
                      </c:pt>
                      <c:pt idx="1">
                        <c:v>21.600890545054128</c:v>
                      </c:pt>
                      <c:pt idx="2">
                        <c:v>46.092985930798726</c:v>
                      </c:pt>
                      <c:pt idx="3">
                        <c:v>32.518698603607362</c:v>
                      </c:pt>
                      <c:pt idx="4">
                        <c:v>43.287692924990274</c:v>
                      </c:pt>
                      <c:pt idx="5">
                        <c:v>30.117808573850557</c:v>
                      </c:pt>
                      <c:pt idx="6">
                        <c:v>18.695581339932286</c:v>
                      </c:pt>
                      <c:pt idx="7">
                        <c:v>17.234037521826828</c:v>
                      </c:pt>
                      <c:pt idx="8">
                        <c:v>10.948923452840955</c:v>
                      </c:pt>
                      <c:pt idx="9">
                        <c:v>17.352593067834722</c:v>
                      </c:pt>
                      <c:pt idx="10">
                        <c:v>39.714397610960894</c:v>
                      </c:pt>
                      <c:pt idx="11">
                        <c:v>72.246485612028238</c:v>
                      </c:pt>
                      <c:pt idx="12">
                        <c:v>21.453495788469905</c:v>
                      </c:pt>
                      <c:pt idx="13">
                        <c:v>29.664244689684288</c:v>
                      </c:pt>
                      <c:pt idx="14">
                        <c:v>23.917185121282504</c:v>
                      </c:pt>
                      <c:pt idx="15">
                        <c:v>39.561516817140905</c:v>
                      </c:pt>
                      <c:pt idx="16">
                        <c:v>13.896448897045492</c:v>
                      </c:pt>
                      <c:pt idx="17">
                        <c:v>18.535987474736856</c:v>
                      </c:pt>
                      <c:pt idx="18">
                        <c:v>13.794637475189846</c:v>
                      </c:pt>
                      <c:pt idx="19">
                        <c:v>36.114008041003586</c:v>
                      </c:pt>
                      <c:pt idx="20">
                        <c:v>19.624263768734494</c:v>
                      </c:pt>
                      <c:pt idx="21">
                        <c:v>37.042080512477291</c:v>
                      </c:pt>
                      <c:pt idx="22">
                        <c:v>11.575027462694832</c:v>
                      </c:pt>
                      <c:pt idx="23">
                        <c:v>34.490373040707546</c:v>
                      </c:pt>
                      <c:pt idx="24">
                        <c:v>29.260270392207538</c:v>
                      </c:pt>
                      <c:pt idx="25">
                        <c:v>24.335441170439232</c:v>
                      </c:pt>
                      <c:pt idx="26">
                        <c:v>22.602592822211669</c:v>
                      </c:pt>
                      <c:pt idx="27">
                        <c:v>8.6533393195923018</c:v>
                      </c:pt>
                      <c:pt idx="28">
                        <c:v>15.284638280188421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6.4182195863255673</c:v>
                      </c:pt>
                      <c:pt idx="1">
                        <c:v>27.41609847985983</c:v>
                      </c:pt>
                      <c:pt idx="2">
                        <c:v>16.322879441766258</c:v>
                      </c:pt>
                      <c:pt idx="3">
                        <c:v>21.377408108750448</c:v>
                      </c:pt>
                      <c:pt idx="4">
                        <c:v>40.52741780145427</c:v>
                      </c:pt>
                      <c:pt idx="5">
                        <c:v>28.048586551672809</c:v>
                      </c:pt>
                      <c:pt idx="6">
                        <c:v>9.7443667316345319</c:v>
                      </c:pt>
                      <c:pt idx="7">
                        <c:v>1.8804918254031553</c:v>
                      </c:pt>
                      <c:pt idx="8">
                        <c:v>5.6272433362089878</c:v>
                      </c:pt>
                      <c:pt idx="9">
                        <c:v>5.5282818824171205</c:v>
                      </c:pt>
                      <c:pt idx="10">
                        <c:v>13.028601115124467</c:v>
                      </c:pt>
                      <c:pt idx="11">
                        <c:v>45.755369484962301</c:v>
                      </c:pt>
                      <c:pt idx="12">
                        <c:v>3.7241521056456994</c:v>
                      </c:pt>
                      <c:pt idx="13">
                        <c:v>15.173166150356559</c:v>
                      </c:pt>
                      <c:pt idx="14">
                        <c:v>5.6578261804275138</c:v>
                      </c:pt>
                      <c:pt idx="15">
                        <c:v>45.605512042584643</c:v>
                      </c:pt>
                      <c:pt idx="16">
                        <c:v>17.601329912385253</c:v>
                      </c:pt>
                      <c:pt idx="17">
                        <c:v>13.334396580131466</c:v>
                      </c:pt>
                      <c:pt idx="18">
                        <c:v>16.719065835983887</c:v>
                      </c:pt>
                      <c:pt idx="19">
                        <c:v>45.432693328858598</c:v>
                      </c:pt>
                      <c:pt idx="20">
                        <c:v>45.891817439439087</c:v>
                      </c:pt>
                      <c:pt idx="21">
                        <c:v>57.687672957707051</c:v>
                      </c:pt>
                      <c:pt idx="22">
                        <c:v>5.5282818824171205</c:v>
                      </c:pt>
                      <c:pt idx="23">
                        <c:v>3.5656775479586487</c:v>
                      </c:pt>
                      <c:pt idx="24">
                        <c:v>12.27011687402633</c:v>
                      </c:pt>
                      <c:pt idx="25">
                        <c:v>64.848581679386456</c:v>
                      </c:pt>
                      <c:pt idx="26">
                        <c:v>81.225309930627802</c:v>
                      </c:pt>
                      <c:pt idx="27">
                        <c:v>3.3169691294502721</c:v>
                      </c:pt>
                      <c:pt idx="28">
                        <c:v>31.023079812130533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282.47272863004059</c:v>
                      </c:pt>
                      <c:pt idx="1">
                        <c:v>504.18705344724196</c:v>
                      </c:pt>
                      <c:pt idx="2">
                        <c:v>311.59643727627429</c:v>
                      </c:pt>
                      <c:pt idx="3">
                        <c:v>723.43290012192938</c:v>
                      </c:pt>
                      <c:pt idx="4">
                        <c:v>794.41006239654973</c:v>
                      </c:pt>
                      <c:pt idx="5">
                        <c:v>647.31004526093807</c:v>
                      </c:pt>
                      <c:pt idx="6">
                        <c:v>365.23176763021206</c:v>
                      </c:pt>
                      <c:pt idx="7">
                        <c:v>323.90469426589675</c:v>
                      </c:pt>
                      <c:pt idx="8">
                        <c:v>308.28340603176071</c:v>
                      </c:pt>
                      <c:pt idx="9">
                        <c:v>489.97112429477966</c:v>
                      </c:pt>
                      <c:pt idx="10">
                        <c:v>740.1751283025709</c:v>
                      </c:pt>
                      <c:pt idx="11">
                        <c:v>707.41022880751564</c:v>
                      </c:pt>
                      <c:pt idx="12">
                        <c:v>272.12199165072076</c:v>
                      </c:pt>
                      <c:pt idx="13">
                        <c:v>709.22528505148898</c:v>
                      </c:pt>
                      <c:pt idx="14">
                        <c:v>347.19512801737949</c:v>
                      </c:pt>
                      <c:pt idx="15">
                        <c:v>659.57979838916913</c:v>
                      </c:pt>
                      <c:pt idx="16">
                        <c:v>349.93018856472088</c:v>
                      </c:pt>
                      <c:pt idx="17">
                        <c:v>391.93097278071394</c:v>
                      </c:pt>
                      <c:pt idx="18">
                        <c:v>325.3368620307487</c:v>
                      </c:pt>
                      <c:pt idx="19">
                        <c:v>619.26132693965224</c:v>
                      </c:pt>
                      <c:pt idx="20">
                        <c:v>658.95727680140863</c:v>
                      </c:pt>
                      <c:pt idx="21">
                        <c:v>657.87549423127462</c:v>
                      </c:pt>
                      <c:pt idx="22">
                        <c:v>261.05388283723397</c:v>
                      </c:pt>
                      <c:pt idx="23">
                        <c:v>174.77301616504602</c:v>
                      </c:pt>
                      <c:pt idx="24">
                        <c:v>571.06524166076269</c:v>
                      </c:pt>
                      <c:pt idx="25">
                        <c:v>401.55605506763669</c:v>
                      </c:pt>
                      <c:pt idx="26">
                        <c:v>622.50159123260084</c:v>
                      </c:pt>
                      <c:pt idx="27">
                        <c:v>299.95527651295151</c:v>
                      </c:pt>
                      <c:pt idx="28">
                        <c:v>335.51627778647082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15166.319430701858</c:v>
                </c:pt>
                <c:pt idx="2">
                  <c:v>43.79821131859763</c:v>
                </c:pt>
                <c:pt idx="3">
                  <c:v>11.57482831007748</c:v>
                </c:pt>
                <c:pt idx="4">
                  <c:v>665.51664628824585</c:v>
                </c:pt>
                <c:pt idx="5">
                  <c:v>643.49218876235648</c:v>
                </c:pt>
                <c:pt idx="7">
                  <c:v>737.73395660012739</c:v>
                </c:pt>
                <c:pt idx="8">
                  <c:v>28.633678682612583</c:v>
                </c:pt>
                <c:pt idx="9">
                  <c:v>145.37513019824129</c:v>
                </c:pt>
                <c:pt idx="10">
                  <c:v>57.982142541529377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15221.692470330534</c:v>
                </c:pt>
                <c:pt idx="4">
                  <c:v>665.51664628824585</c:v>
                </c:pt>
                <c:pt idx="5">
                  <c:v>643.49218876235648</c:v>
                </c:pt>
                <c:pt idx="6">
                  <c:v>911.74276548098123</c:v>
                </c:pt>
                <c:pt idx="10">
                  <c:v>57.982142541529377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-3538609.6422770796</c:v>
                </c:pt>
                <c:pt idx="9">
                  <c:v>-11387.926918552432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再エネ比較シート!$BM$72:$BM$161</c:f>
              <c:numCache>
                <c:formatCode>#,##0_);[Red]\(#,##0\)</c:formatCode>
                <c:ptCount val="90"/>
                <c:pt idx="0">
                  <c:v>1041202.5241479832</c:v>
                </c:pt>
                <c:pt idx="1">
                  <c:v>391343.75464486144</c:v>
                </c:pt>
                <c:pt idx="2">
                  <c:v>985858.95423107012</c:v>
                </c:pt>
                <c:pt idx="3">
                  <c:v>2048612.3181468006</c:v>
                </c:pt>
                <c:pt idx="4">
                  <c:v>2860274.8347546863</c:v>
                </c:pt>
                <c:pt idx="5">
                  <c:v>874200.50375868694</c:v>
                </c:pt>
                <c:pt idx="6">
                  <c:v>1260971.695683935</c:v>
                </c:pt>
                <c:pt idx="7">
                  <c:v>431245.44384689367</c:v>
                </c:pt>
                <c:pt idx="8">
                  <c:v>0</c:v>
                </c:pt>
                <c:pt idx="9">
                  <c:v>0</c:v>
                </c:pt>
                <c:pt idx="10">
                  <c:v>440290.05138624273</c:v>
                </c:pt>
                <c:pt idx="11">
                  <c:v>529688.53497521975</c:v>
                </c:pt>
                <c:pt idx="12">
                  <c:v>669682.87726073968</c:v>
                </c:pt>
                <c:pt idx="13">
                  <c:v>823208.08320431609</c:v>
                </c:pt>
                <c:pt idx="14">
                  <c:v>1607323.224363785</c:v>
                </c:pt>
                <c:pt idx="15">
                  <c:v>276003.0200850371</c:v>
                </c:pt>
                <c:pt idx="16">
                  <c:v>3570104.1997045605</c:v>
                </c:pt>
                <c:pt idx="17">
                  <c:v>487137.133337771</c:v>
                </c:pt>
                <c:pt idx="18">
                  <c:v>4016362.4461422297</c:v>
                </c:pt>
                <c:pt idx="19">
                  <c:v>284112.53273273964</c:v>
                </c:pt>
                <c:pt idx="20">
                  <c:v>35528.141113580205</c:v>
                </c:pt>
                <c:pt idx="21">
                  <c:v>416387.31482866878</c:v>
                </c:pt>
                <c:pt idx="22">
                  <c:v>4652961.5115398215</c:v>
                </c:pt>
                <c:pt idx="23">
                  <c:v>840168.40812955215</c:v>
                </c:pt>
                <c:pt idx="24">
                  <c:v>1516890.7881036615</c:v>
                </c:pt>
                <c:pt idx="25">
                  <c:v>499035.06652429147</c:v>
                </c:pt>
                <c:pt idx="26">
                  <c:v>424314.31259771448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再エネ比較シート!$BK$72:$BK$161</c:f>
              <c:numCache>
                <c:formatCode>#,##0_);[Red]\(#,##0\)</c:formatCode>
                <c:ptCount val="90"/>
                <c:pt idx="0">
                  <c:v>1041202.5241479832</c:v>
                </c:pt>
                <c:pt idx="1">
                  <c:v>391343.75464486144</c:v>
                </c:pt>
                <c:pt idx="2">
                  <c:v>985858.95423107012</c:v>
                </c:pt>
                <c:pt idx="3">
                  <c:v>2048612.3181468006</c:v>
                </c:pt>
                <c:pt idx="4">
                  <c:v>2860274.8347546863</c:v>
                </c:pt>
                <c:pt idx="5">
                  <c:v>874200.50375868694</c:v>
                </c:pt>
                <c:pt idx="6">
                  <c:v>1260971.695683935</c:v>
                </c:pt>
                <c:pt idx="7">
                  <c:v>431245.44384689367</c:v>
                </c:pt>
                <c:pt idx="8">
                  <c:v>-3538609.6422770796</c:v>
                </c:pt>
                <c:pt idx="9">
                  <c:v>-11387.926918552432</c:v>
                </c:pt>
                <c:pt idx="10">
                  <c:v>440290.05138624273</c:v>
                </c:pt>
                <c:pt idx="11">
                  <c:v>529688.53497521975</c:v>
                </c:pt>
                <c:pt idx="12">
                  <c:v>669682.87726073968</c:v>
                </c:pt>
                <c:pt idx="13">
                  <c:v>823208.08320431609</c:v>
                </c:pt>
                <c:pt idx="14">
                  <c:v>1607323.224363785</c:v>
                </c:pt>
                <c:pt idx="15">
                  <c:v>276003.0200850371</c:v>
                </c:pt>
                <c:pt idx="16">
                  <c:v>3570104.1997045605</c:v>
                </c:pt>
                <c:pt idx="17">
                  <c:v>487137.133337771</c:v>
                </c:pt>
                <c:pt idx="18">
                  <c:v>4016362.4461422297</c:v>
                </c:pt>
                <c:pt idx="19">
                  <c:v>284112.53273273964</c:v>
                </c:pt>
                <c:pt idx="20">
                  <c:v>35528.141113580205</c:v>
                </c:pt>
                <c:pt idx="21">
                  <c:v>416387.31482866878</c:v>
                </c:pt>
                <c:pt idx="22">
                  <c:v>4652961.5115398215</c:v>
                </c:pt>
                <c:pt idx="23">
                  <c:v>840168.40812955215</c:v>
                </c:pt>
                <c:pt idx="24">
                  <c:v>1516890.7881036615</c:v>
                </c:pt>
                <c:pt idx="25">
                  <c:v>499035.06652429147</c:v>
                </c:pt>
                <c:pt idx="26">
                  <c:v>424314.31259771448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283195.65985201678</c:v>
                </c:pt>
                <c:pt idx="1">
                  <c:v>180044.25035513847</c:v>
                </c:pt>
                <c:pt idx="2">
                  <c:v>306083.14076892979</c:v>
                </c:pt>
                <c:pt idx="3">
                  <c:v>4806512.6488531986</c:v>
                </c:pt>
                <c:pt idx="4">
                  <c:v>87619.611245313368</c:v>
                </c:pt>
                <c:pt idx="5">
                  <c:v>419551.18324131321</c:v>
                </c:pt>
                <c:pt idx="6">
                  <c:v>107828.75431606517</c:v>
                </c:pt>
                <c:pt idx="7">
                  <c:v>30848.28115310628</c:v>
                </c:pt>
                <c:pt idx="8">
                  <c:v>7396220.32627708</c:v>
                </c:pt>
                <c:pt idx="9">
                  <c:v>148531.15591855242</c:v>
                </c:pt>
                <c:pt idx="10">
                  <c:v>238991.45561375699</c:v>
                </c:pt>
                <c:pt idx="11">
                  <c:v>3501.5140247803138</c:v>
                </c:pt>
                <c:pt idx="12">
                  <c:v>370457.7487392606</c:v>
                </c:pt>
                <c:pt idx="13">
                  <c:v>531506.5587956839</c:v>
                </c:pt>
                <c:pt idx="14">
                  <c:v>275378.4626362152</c:v>
                </c:pt>
                <c:pt idx="15">
                  <c:v>567116.85091496294</c:v>
                </c:pt>
                <c:pt idx="16">
                  <c:v>690644.49729543924</c:v>
                </c:pt>
                <c:pt idx="17">
                  <c:v>62589.295662228993</c:v>
                </c:pt>
                <c:pt idx="18">
                  <c:v>214282.56185777072</c:v>
                </c:pt>
                <c:pt idx="19">
                  <c:v>5002.076267260345</c:v>
                </c:pt>
                <c:pt idx="20">
                  <c:v>87828.124886419799</c:v>
                </c:pt>
                <c:pt idx="21">
                  <c:v>459829.75817133131</c:v>
                </c:pt>
                <c:pt idx="22">
                  <c:v>333054.22646017821</c:v>
                </c:pt>
                <c:pt idx="23">
                  <c:v>95867.328870447804</c:v>
                </c:pt>
                <c:pt idx="24">
                  <c:v>170765.26889633859</c:v>
                </c:pt>
                <c:pt idx="25">
                  <c:v>103847.65147570854</c:v>
                </c:pt>
                <c:pt idx="26">
                  <c:v>96024.558402285562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再エネ比較シート!$BJ$72:$BJ$161</c:f>
              <c:numCache>
                <c:formatCode>#,##0_);[Red]\(#,##0\)</c:formatCode>
                <c:ptCount val="90"/>
                <c:pt idx="0">
                  <c:v>283195.65985201678</c:v>
                </c:pt>
                <c:pt idx="1">
                  <c:v>180044.25035513847</c:v>
                </c:pt>
                <c:pt idx="2">
                  <c:v>306083.14076892979</c:v>
                </c:pt>
                <c:pt idx="3">
                  <c:v>4806512.6488531986</c:v>
                </c:pt>
                <c:pt idx="4">
                  <c:v>87619.611245313368</c:v>
                </c:pt>
                <c:pt idx="5">
                  <c:v>419551.18324131321</c:v>
                </c:pt>
                <c:pt idx="6">
                  <c:v>107828.75431606517</c:v>
                </c:pt>
                <c:pt idx="7">
                  <c:v>30848.28115310628</c:v>
                </c:pt>
                <c:pt idx="8">
                  <c:v>7396220.32627708</c:v>
                </c:pt>
                <c:pt idx="9">
                  <c:v>148531.15591855242</c:v>
                </c:pt>
                <c:pt idx="10">
                  <c:v>238991.45561375699</c:v>
                </c:pt>
                <c:pt idx="11">
                  <c:v>3501.5140247803138</c:v>
                </c:pt>
                <c:pt idx="12">
                  <c:v>370457.7487392606</c:v>
                </c:pt>
                <c:pt idx="13">
                  <c:v>531506.5587956839</c:v>
                </c:pt>
                <c:pt idx="14">
                  <c:v>275378.4626362152</c:v>
                </c:pt>
                <c:pt idx="15">
                  <c:v>567116.85091496294</c:v>
                </c:pt>
                <c:pt idx="16">
                  <c:v>690644.49729543924</c:v>
                </c:pt>
                <c:pt idx="17">
                  <c:v>62589.295662228993</c:v>
                </c:pt>
                <c:pt idx="18">
                  <c:v>214282.56185777072</c:v>
                </c:pt>
                <c:pt idx="19">
                  <c:v>5002.076267260345</c:v>
                </c:pt>
                <c:pt idx="20">
                  <c:v>87828.124886419799</c:v>
                </c:pt>
                <c:pt idx="21">
                  <c:v>459829.75817133131</c:v>
                </c:pt>
                <c:pt idx="22">
                  <c:v>333054.22646017821</c:v>
                </c:pt>
                <c:pt idx="23">
                  <c:v>95867.328870447804</c:v>
                </c:pt>
                <c:pt idx="24">
                  <c:v>170765.26889633859</c:v>
                </c:pt>
                <c:pt idx="25">
                  <c:v>103847.65147570854</c:v>
                </c:pt>
                <c:pt idx="26">
                  <c:v>96024.558402285562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再エネ比較シート!$BE$72:$BE$161</c:f>
              <c:numCache>
                <c:formatCode>#,##0_);[Red]\(#,##0\)</c:formatCode>
                <c:ptCount val="90"/>
                <c:pt idx="0">
                  <c:v>1218632.3929999999</c:v>
                </c:pt>
                <c:pt idx="1">
                  <c:v>561392.8949999999</c:v>
                </c:pt>
                <c:pt idx="2">
                  <c:v>1240897.6089999999</c:v>
                </c:pt>
                <c:pt idx="3">
                  <c:v>6654167.9869999997</c:v>
                </c:pt>
                <c:pt idx="4">
                  <c:v>847172.34399999992</c:v>
                </c:pt>
                <c:pt idx="5">
                  <c:v>1292780.9130000002</c:v>
                </c:pt>
                <c:pt idx="6">
                  <c:v>1189848.4640000002</c:v>
                </c:pt>
                <c:pt idx="7">
                  <c:v>447888.76199999999</c:v>
                </c:pt>
                <c:pt idx="8">
                  <c:v>3833183.3080000002</c:v>
                </c:pt>
                <c:pt idx="9">
                  <c:v>137143.22899999999</c:v>
                </c:pt>
                <c:pt idx="10">
                  <c:v>679281.50699999975</c:v>
                </c:pt>
                <c:pt idx="11">
                  <c:v>76188.016000000018</c:v>
                </c:pt>
                <c:pt idx="12">
                  <c:v>1012755.8310000002</c:v>
                </c:pt>
                <c:pt idx="13">
                  <c:v>1156047.621</c:v>
                </c:pt>
                <c:pt idx="14">
                  <c:v>1255488.1429999999</c:v>
                </c:pt>
                <c:pt idx="15">
                  <c:v>807940.28500000003</c:v>
                </c:pt>
                <c:pt idx="16">
                  <c:v>2853616.0979999998</c:v>
                </c:pt>
                <c:pt idx="17">
                  <c:v>462077.90899999999</c:v>
                </c:pt>
                <c:pt idx="18">
                  <c:v>1367162.53</c:v>
                </c:pt>
                <c:pt idx="19">
                  <c:v>57386.918999999994</c:v>
                </c:pt>
                <c:pt idx="20">
                  <c:v>123356.266</c:v>
                </c:pt>
                <c:pt idx="21">
                  <c:v>647379.45500000007</c:v>
                </c:pt>
                <c:pt idx="22">
                  <c:v>2593582.4590000003</c:v>
                </c:pt>
                <c:pt idx="23">
                  <c:v>892864.21899999992</c:v>
                </c:pt>
                <c:pt idx="24">
                  <c:v>1428875.37</c:v>
                </c:pt>
                <c:pt idx="25">
                  <c:v>499838.70299999998</c:v>
                </c:pt>
                <c:pt idx="26">
                  <c:v>440802.22100000002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再エネ比較シート!$BF$72:$BF$161</c:f>
              <c:numCache>
                <c:formatCode>#,##0_);[Red]\(#,##0\)</c:formatCode>
                <c:ptCount val="90"/>
                <c:pt idx="0">
                  <c:v>105501.58599999998</c:v>
                </c:pt>
                <c:pt idx="1">
                  <c:v>9995.11</c:v>
                </c:pt>
                <c:pt idx="2">
                  <c:v>48213.368000000002</c:v>
                </c:pt>
                <c:pt idx="3">
                  <c:v>197966.21400000001</c:v>
                </c:pt>
                <c:pt idx="4">
                  <c:v>2057370.16</c:v>
                </c:pt>
                <c:pt idx="5">
                  <c:v>970.774</c:v>
                </c:pt>
                <c:pt idx="6">
                  <c:v>176386.45699999999</c:v>
                </c:pt>
                <c:pt idx="7">
                  <c:v>14204.963</c:v>
                </c:pt>
                <c:pt idx="8">
                  <c:v>24427.376</c:v>
                </c:pt>
                <c:pt idx="9">
                  <c:v>0</c:v>
                </c:pt>
                <c:pt idx="10">
                  <c:v>0</c:v>
                </c:pt>
                <c:pt idx="11">
                  <c:v>454464.23100000009</c:v>
                </c:pt>
                <c:pt idx="12">
                  <c:v>27384.794999999995</c:v>
                </c:pt>
                <c:pt idx="13">
                  <c:v>196233.11199999999</c:v>
                </c:pt>
                <c:pt idx="14">
                  <c:v>577389.02500000014</c:v>
                </c:pt>
                <c:pt idx="15">
                  <c:v>35179.586000000003</c:v>
                </c:pt>
                <c:pt idx="16">
                  <c:v>1375440.5220000001</c:v>
                </c:pt>
                <c:pt idx="17">
                  <c:v>82445.286999999997</c:v>
                </c:pt>
                <c:pt idx="18">
                  <c:v>2790026.4730000007</c:v>
                </c:pt>
                <c:pt idx="19">
                  <c:v>220250.69</c:v>
                </c:pt>
                <c:pt idx="20">
                  <c:v>0</c:v>
                </c:pt>
                <c:pt idx="21">
                  <c:v>228837.61799999999</c:v>
                </c:pt>
                <c:pt idx="22">
                  <c:v>2348234.0660000001</c:v>
                </c:pt>
                <c:pt idx="23">
                  <c:v>38709.561000000002</c:v>
                </c:pt>
                <c:pt idx="24">
                  <c:v>249922.826</c:v>
                </c:pt>
                <c:pt idx="25">
                  <c:v>102043.07</c:v>
                </c:pt>
                <c:pt idx="26">
                  <c:v>79536.649999999994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再エネ比較シート!$BG$72:$BG$161</c:f>
              <c:numCache>
                <c:formatCode>#,##0_);[Red]\(#,##0\)</c:formatCode>
                <c:ptCount val="90"/>
                <c:pt idx="0">
                  <c:v>264.20499999999993</c:v>
                </c:pt>
                <c:pt idx="1">
                  <c:v>0</c:v>
                </c:pt>
                <c:pt idx="2">
                  <c:v>2831.1179999999999</c:v>
                </c:pt>
                <c:pt idx="3">
                  <c:v>2990.7660000000005</c:v>
                </c:pt>
                <c:pt idx="4">
                  <c:v>43351.942000000003</c:v>
                </c:pt>
                <c:pt idx="5">
                  <c:v>0</c:v>
                </c:pt>
                <c:pt idx="6">
                  <c:v>2565.529</c:v>
                </c:pt>
                <c:pt idx="7">
                  <c:v>0</c:v>
                </c:pt>
                <c:pt idx="8">
                  <c:v>0</c:v>
                </c:pt>
                <c:pt idx="9">
                  <c:v>0</c:v>
                </c:pt>
                <c:pt idx="10">
                  <c:v>0</c:v>
                </c:pt>
                <c:pt idx="11">
                  <c:v>2537.8020000000001</c:v>
                </c:pt>
                <c:pt idx="12">
                  <c:v>0</c:v>
                </c:pt>
                <c:pt idx="13">
                  <c:v>2433.9090000000006</c:v>
                </c:pt>
                <c:pt idx="14">
                  <c:v>49824.519</c:v>
                </c:pt>
                <c:pt idx="15">
                  <c:v>0</c:v>
                </c:pt>
                <c:pt idx="16">
                  <c:v>31692.077000000001</c:v>
                </c:pt>
                <c:pt idx="17">
                  <c:v>5203.2330000000002</c:v>
                </c:pt>
                <c:pt idx="18">
                  <c:v>73456.005000000005</c:v>
                </c:pt>
                <c:pt idx="19">
                  <c:v>11477</c:v>
                </c:pt>
                <c:pt idx="20">
                  <c:v>0</c:v>
                </c:pt>
                <c:pt idx="21">
                  <c:v>0</c:v>
                </c:pt>
                <c:pt idx="22">
                  <c:v>44189.64699999999</c:v>
                </c:pt>
                <c:pt idx="23">
                  <c:v>4461.9570000000003</c:v>
                </c:pt>
                <c:pt idx="24">
                  <c:v>8857.8610000000026</c:v>
                </c:pt>
                <c:pt idx="25">
                  <c:v>1000.9450000000001</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9.5660000000000025</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赤磐市</c:v>
                </c:pt>
                <c:pt idx="1">
                  <c:v>浅口市</c:v>
                </c:pt>
                <c:pt idx="2">
                  <c:v>井原市</c:v>
                </c:pt>
                <c:pt idx="3">
                  <c:v>岡山市</c:v>
                </c:pt>
                <c:pt idx="4">
                  <c:v>鏡野町</c:v>
                </c:pt>
                <c:pt idx="5">
                  <c:v>笠岡市</c:v>
                </c:pt>
                <c:pt idx="6">
                  <c:v>吉備中央町</c:v>
                </c:pt>
                <c:pt idx="7">
                  <c:v>久米南町</c:v>
                </c:pt>
                <c:pt idx="8">
                  <c:v>倉敷市</c:v>
                </c:pt>
                <c:pt idx="9">
                  <c:v>里庄町</c:v>
                </c:pt>
                <c:pt idx="10">
                  <c:v>勝央町</c:v>
                </c:pt>
                <c:pt idx="11">
                  <c:v>新庄村</c:v>
                </c:pt>
                <c:pt idx="12">
                  <c:v>瀬戸内市</c:v>
                </c:pt>
                <c:pt idx="13">
                  <c:v>総社市</c:v>
                </c:pt>
                <c:pt idx="14">
                  <c:v>高梁市</c:v>
                </c:pt>
                <c:pt idx="15">
                  <c:v>玉野市</c:v>
                </c:pt>
                <c:pt idx="16">
                  <c:v>津山市</c:v>
                </c:pt>
                <c:pt idx="17">
                  <c:v>奈義町</c:v>
                </c:pt>
                <c:pt idx="18">
                  <c:v>新見市</c:v>
                </c:pt>
                <c:pt idx="19">
                  <c:v>西粟倉村</c:v>
                </c:pt>
                <c:pt idx="20">
                  <c:v>早島町</c:v>
                </c:pt>
                <c:pt idx="21">
                  <c:v>備前市</c:v>
                </c:pt>
                <c:pt idx="22">
                  <c:v>真庭市</c:v>
                </c:pt>
                <c:pt idx="23">
                  <c:v>美咲町</c:v>
                </c:pt>
                <c:pt idx="24">
                  <c:v>美作市</c:v>
                </c:pt>
                <c:pt idx="25">
                  <c:v>矢掛町</c:v>
                </c:pt>
                <c:pt idx="26">
                  <c:v>和気町</c:v>
                </c:pt>
              </c:strCache>
            </c:strRef>
          </c:cat>
          <c:val>
            <c:numRef>
              <c:f>再エネ比較シート!$BI$72:$BI$161</c:f>
              <c:numCache>
                <c:formatCode>#,##0_);[Red]\(#,##0\)</c:formatCode>
                <c:ptCount val="90"/>
                <c:pt idx="0">
                  <c:v>1324398.1839999999</c:v>
                </c:pt>
                <c:pt idx="1">
                  <c:v>571388.00499999989</c:v>
                </c:pt>
                <c:pt idx="2">
                  <c:v>1291942.095</c:v>
                </c:pt>
                <c:pt idx="3">
                  <c:v>6855124.9669999992</c:v>
                </c:pt>
                <c:pt idx="4">
                  <c:v>2947894.4459999995</c:v>
                </c:pt>
                <c:pt idx="5">
                  <c:v>1293751.6870000002</c:v>
                </c:pt>
                <c:pt idx="6">
                  <c:v>1368800.4500000002</c:v>
                </c:pt>
                <c:pt idx="7">
                  <c:v>462093.72499999998</c:v>
                </c:pt>
                <c:pt idx="8">
                  <c:v>3857610.6840000004</c:v>
                </c:pt>
                <c:pt idx="9">
                  <c:v>137143.22899999999</c:v>
                </c:pt>
                <c:pt idx="10">
                  <c:v>679281.50699999975</c:v>
                </c:pt>
                <c:pt idx="11">
                  <c:v>533190.04900000012</c:v>
                </c:pt>
                <c:pt idx="12">
                  <c:v>1040140.6260000003</c:v>
                </c:pt>
                <c:pt idx="13">
                  <c:v>1354714.642</c:v>
                </c:pt>
                <c:pt idx="14">
                  <c:v>1882701.6870000002</c:v>
                </c:pt>
                <c:pt idx="15">
                  <c:v>843119.87100000004</c:v>
                </c:pt>
                <c:pt idx="16">
                  <c:v>4260748.6969999997</c:v>
                </c:pt>
                <c:pt idx="17">
                  <c:v>549726.429</c:v>
                </c:pt>
                <c:pt idx="18">
                  <c:v>4230645.0080000004</c:v>
                </c:pt>
                <c:pt idx="19">
                  <c:v>289114.609</c:v>
                </c:pt>
                <c:pt idx="20">
                  <c:v>123356.266</c:v>
                </c:pt>
                <c:pt idx="21">
                  <c:v>876217.07300000009</c:v>
                </c:pt>
                <c:pt idx="22">
                  <c:v>4986015.7379999999</c:v>
                </c:pt>
                <c:pt idx="23">
                  <c:v>936035.73699999996</c:v>
                </c:pt>
                <c:pt idx="24">
                  <c:v>1687656.057</c:v>
                </c:pt>
                <c:pt idx="25">
                  <c:v>602882.71799999999</c:v>
                </c:pt>
                <c:pt idx="26">
                  <c:v>520338.87100000004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再エネ比較シート!$CO$13:$CO$42</c:f>
              <c:numCache>
                <c:formatCode>0.0%</c:formatCode>
                <c:ptCount val="30"/>
                <c:pt idx="0">
                  <c:v>9.444096886512857E-3</c:v>
                </c:pt>
                <c:pt idx="1">
                  <c:v>4.0428044601262106E-2</c:v>
                </c:pt>
                <c:pt idx="2">
                  <c:v>3.8158689511243252E-3</c:v>
                </c:pt>
                <c:pt idx="3">
                  <c:v>7.6909167868693465E-2</c:v>
                </c:pt>
                <c:pt idx="4">
                  <c:v>8.7727416745876904E-2</c:v>
                </c:pt>
                <c:pt idx="5">
                  <c:v>7.3279163606787795E-2</c:v>
                </c:pt>
                <c:pt idx="6">
                  <c:v>3.3132764213342276E-2</c:v>
                </c:pt>
                <c:pt idx="7">
                  <c:v>2.2649704005013753E-2</c:v>
                </c:pt>
                <c:pt idx="8">
                  <c:v>2.9569749271965338E-2</c:v>
                </c:pt>
                <c:pt idx="9">
                  <c:v>2.6052664010187732E-2</c:v>
                </c:pt>
                <c:pt idx="10">
                  <c:v>0.10159985203680584</c:v>
                </c:pt>
                <c:pt idx="11">
                  <c:v>8.0272732481521808E-2</c:v>
                </c:pt>
                <c:pt idx="12">
                  <c:v>1.8804617272203721E-2</c:v>
                </c:pt>
                <c:pt idx="13">
                  <c:v>8.7827209102983153E-2</c:v>
                </c:pt>
                <c:pt idx="14">
                  <c:v>2.2311164812297571E-2</c:v>
                </c:pt>
                <c:pt idx="15">
                  <c:v>2.732253408788788E-2</c:v>
                </c:pt>
                <c:pt idx="16">
                  <c:v>4.3210768030963867E-2</c:v>
                </c:pt>
                <c:pt idx="17">
                  <c:v>5.0104979004199163E-2</c:v>
                </c:pt>
                <c:pt idx="18">
                  <c:v>4.6560090647092149E-2</c:v>
                </c:pt>
                <c:pt idx="19">
                  <c:v>6.9952020979646173E-2</c:v>
                </c:pt>
                <c:pt idx="20">
                  <c:v>0.10772247509188206</c:v>
                </c:pt>
                <c:pt idx="21">
                  <c:v>3.8521865985148458E-2</c:v>
                </c:pt>
                <c:pt idx="22">
                  <c:v>2.6489863103331936E-2</c:v>
                </c:pt>
                <c:pt idx="23">
                  <c:v>7.5333468513343145E-3</c:v>
                </c:pt>
                <c:pt idx="24">
                  <c:v>7.2852559905722147E-2</c:v>
                </c:pt>
                <c:pt idx="25">
                  <c:v>4.6798915314859989E-2</c:v>
                </c:pt>
                <c:pt idx="26">
                  <c:v>8.7707361975466747E-2</c:v>
                </c:pt>
                <c:pt idx="27">
                  <c:v>4.4757613000136559E-2</c:v>
                </c:pt>
                <c:pt idx="28">
                  <c:v>3.6750191407246911E-2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再エネ比較シート!$CC$13:$CC$42</c:f>
              <c:numCache>
                <c:formatCode>0.0%</c:formatCode>
                <c:ptCount val="30"/>
                <c:pt idx="0">
                  <c:v>6.0060341996933013E-3</c:v>
                </c:pt>
                <c:pt idx="1">
                  <c:v>2.1599062414475994E-2</c:v>
                </c:pt>
                <c:pt idx="2">
                  <c:v>1.5123851664050655E-3</c:v>
                </c:pt>
                <c:pt idx="3">
                  <c:v>2.4387360689738399E-2</c:v>
                </c:pt>
                <c:pt idx="4">
                  <c:v>2.8134629987416615E-2</c:v>
                </c:pt>
                <c:pt idx="5">
                  <c:v>3.3518831170879664E-2</c:v>
                </c:pt>
                <c:pt idx="6">
                  <c:v>1.8499847543530533E-2</c:v>
                </c:pt>
                <c:pt idx="7">
                  <c:v>1.2450988463070474E-2</c:v>
                </c:pt>
                <c:pt idx="8">
                  <c:v>1.6165285132041702E-2</c:v>
                </c:pt>
                <c:pt idx="9">
                  <c:v>1.0179218414327848E-2</c:v>
                </c:pt>
                <c:pt idx="10">
                  <c:v>1.6257579298215339E-2</c:v>
                </c:pt>
                <c:pt idx="11">
                  <c:v>1.5586248038986355E-2</c:v>
                </c:pt>
                <c:pt idx="12">
                  <c:v>1.3025899971871414E-2</c:v>
                </c:pt>
                <c:pt idx="13">
                  <c:v>2.6553473994360643E-2</c:v>
                </c:pt>
                <c:pt idx="14">
                  <c:v>8.1645131290160843E-3</c:v>
                </c:pt>
                <c:pt idx="15">
                  <c:v>9.134868182778446E-3</c:v>
                </c:pt>
                <c:pt idx="16">
                  <c:v>1.6294097174435702E-2</c:v>
                </c:pt>
                <c:pt idx="17">
                  <c:v>2.4123356842359389E-2</c:v>
                </c:pt>
                <c:pt idx="18">
                  <c:v>2.9394577554127707E-2</c:v>
                </c:pt>
                <c:pt idx="19">
                  <c:v>3.097000129530315E-2</c:v>
                </c:pt>
                <c:pt idx="20">
                  <c:v>1.1754253806046194E-2</c:v>
                </c:pt>
                <c:pt idx="21">
                  <c:v>9.4275683216220648E-3</c:v>
                </c:pt>
                <c:pt idx="22">
                  <c:v>1.4215632307510918E-2</c:v>
                </c:pt>
                <c:pt idx="23">
                  <c:v>2.6061586779038215E-3</c:v>
                </c:pt>
                <c:pt idx="24">
                  <c:v>3.196115241250351E-2</c:v>
                </c:pt>
                <c:pt idx="25">
                  <c:v>2.3042863522728347E-2</c:v>
                </c:pt>
                <c:pt idx="26">
                  <c:v>4.7373881587703594E-2</c:v>
                </c:pt>
                <c:pt idx="27">
                  <c:v>1.964239151507878E-2</c:v>
                </c:pt>
                <c:pt idx="28">
                  <c:v>1.7093289241478331E-2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再エネ比較シート!$CD$13:$CD$42</c:f>
              <c:numCache>
                <c:formatCode>0.0%</c:formatCode>
                <c:ptCount val="30"/>
                <c:pt idx="0">
                  <c:v>2.3806716158656276E-3</c:v>
                </c:pt>
                <c:pt idx="1">
                  <c:v>8.7988586763775058E-3</c:v>
                </c:pt>
                <c:pt idx="2">
                  <c:v>1.816485396354832E-3</c:v>
                </c:pt>
                <c:pt idx="3">
                  <c:v>9.8338793667856819E-2</c:v>
                </c:pt>
                <c:pt idx="4">
                  <c:v>8.2636286422524699E-2</c:v>
                </c:pt>
                <c:pt idx="5">
                  <c:v>5.4775366645795888E-2</c:v>
                </c:pt>
                <c:pt idx="6">
                  <c:v>7.5400013355227417E-3</c:v>
                </c:pt>
                <c:pt idx="7">
                  <c:v>1.6121950148409937E-2</c:v>
                </c:pt>
                <c:pt idx="8">
                  <c:v>3.0472760366072216E-2</c:v>
                </c:pt>
                <c:pt idx="9">
                  <c:v>1.0600498765018018E-2</c:v>
                </c:pt>
                <c:pt idx="10">
                  <c:v>2.8403150283120588E-2</c:v>
                </c:pt>
                <c:pt idx="11">
                  <c:v>5.9547067830898054E-2</c:v>
                </c:pt>
                <c:pt idx="12">
                  <c:v>3.4196665830923145E-3</c:v>
                </c:pt>
                <c:pt idx="13">
                  <c:v>5.5765385226304649E-2</c:v>
                </c:pt>
                <c:pt idx="14">
                  <c:v>1.4261118794259939E-2</c:v>
                </c:pt>
                <c:pt idx="15">
                  <c:v>1.2232431260037958E-2</c:v>
                </c:pt>
                <c:pt idx="16">
                  <c:v>7.1251628459326113E-3</c:v>
                </c:pt>
                <c:pt idx="17">
                  <c:v>2.7261690081969738E-2</c:v>
                </c:pt>
                <c:pt idx="18">
                  <c:v>6.300414493477919E-3</c:v>
                </c:pt>
                <c:pt idx="19">
                  <c:v>8.8109764861318329E-2</c:v>
                </c:pt>
                <c:pt idx="20">
                  <c:v>2.6643354765677963E-2</c:v>
                </c:pt>
                <c:pt idx="21">
                  <c:v>3.2948387814811998E-2</c:v>
                </c:pt>
                <c:pt idx="22">
                  <c:v>5.9695230260850022E-3</c:v>
                </c:pt>
                <c:pt idx="23">
                  <c:v>1.4087075725811307E-3</c:v>
                </c:pt>
                <c:pt idx="24">
                  <c:v>4.573604749226063E-2</c:v>
                </c:pt>
                <c:pt idx="25">
                  <c:v>6.473623050501251E-2</c:v>
                </c:pt>
                <c:pt idx="26">
                  <c:v>0.23770869336891426</c:v>
                </c:pt>
                <c:pt idx="27">
                  <c:v>1.6072010840768279E-2</c:v>
                </c:pt>
                <c:pt idx="28">
                  <c:v>1.1917531612988282E-2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再エネ比較シート!$CE$13:$CE$42</c:f>
              <c:numCache>
                <c:formatCode>0.0%</c:formatCode>
                <c:ptCount val="30"/>
                <c:pt idx="0">
                  <c:v>0</c:v>
                </c:pt>
                <c:pt idx="1">
                  <c:v>0</c:v>
                </c:pt>
                <c:pt idx="2">
                  <c:v>2.434176509319257E-3</c:v>
                </c:pt>
                <c:pt idx="3">
                  <c:v>0</c:v>
                </c:pt>
                <c:pt idx="4">
                  <c:v>0</c:v>
                </c:pt>
                <c:pt idx="5">
                  <c:v>0</c:v>
                </c:pt>
                <c:pt idx="6">
                  <c:v>0</c:v>
                </c:pt>
                <c:pt idx="7">
                  <c:v>0</c:v>
                </c:pt>
                <c:pt idx="8">
                  <c:v>0</c:v>
                </c:pt>
                <c:pt idx="9">
                  <c:v>0</c:v>
                </c:pt>
                <c:pt idx="10">
                  <c:v>0</c:v>
                </c:pt>
                <c:pt idx="11">
                  <c:v>5.7365162834919116E-5</c:v>
                </c:pt>
                <c:pt idx="12">
                  <c:v>0</c:v>
                </c:pt>
                <c:pt idx="13">
                  <c:v>0</c:v>
                </c:pt>
                <c:pt idx="14">
                  <c:v>0</c:v>
                </c:pt>
                <c:pt idx="15">
                  <c:v>0</c:v>
                </c:pt>
                <c:pt idx="16">
                  <c:v>0</c:v>
                </c:pt>
                <c:pt idx="17">
                  <c:v>0</c:v>
                </c:pt>
                <c:pt idx="18">
                  <c:v>0</c:v>
                </c:pt>
                <c:pt idx="19">
                  <c:v>0</c:v>
                </c:pt>
                <c:pt idx="20">
                  <c:v>4.3652087053041232E-4</c:v>
                </c:pt>
                <c:pt idx="21">
                  <c:v>0</c:v>
                </c:pt>
                <c:pt idx="22">
                  <c:v>0</c:v>
                </c:pt>
                <c:pt idx="23">
                  <c:v>0</c:v>
                </c:pt>
                <c:pt idx="24">
                  <c:v>0</c:v>
                </c:pt>
                <c:pt idx="25">
                  <c:v>1.4546034293469207E-4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再エネ比較シート!$CF$13:$CF$42</c:f>
              <c:numCache>
                <c:formatCode>0.0%</c:formatCode>
                <c:ptCount val="30"/>
                <c:pt idx="0">
                  <c:v>0</c:v>
                </c:pt>
                <c:pt idx="1">
                  <c:v>0</c:v>
                </c:pt>
                <c:pt idx="2">
                  <c:v>0</c:v>
                </c:pt>
                <c:pt idx="3">
                  <c:v>0</c:v>
                </c:pt>
                <c:pt idx="4">
                  <c:v>5.765106154309732E-5</c:v>
                </c:pt>
                <c:pt idx="5">
                  <c:v>1.0208732645922427E-3</c:v>
                </c:pt>
                <c:pt idx="6">
                  <c:v>0</c:v>
                </c:pt>
                <c:pt idx="7">
                  <c:v>7.1938201977019792E-4</c:v>
                </c:pt>
                <c:pt idx="8">
                  <c:v>1.4281048370400561E-5</c:v>
                </c:pt>
                <c:pt idx="9">
                  <c:v>1.112413732705837E-4</c:v>
                </c:pt>
                <c:pt idx="10">
                  <c:v>0</c:v>
                </c:pt>
                <c:pt idx="11">
                  <c:v>4.0217511878476785E-5</c:v>
                </c:pt>
                <c:pt idx="12">
                  <c:v>0</c:v>
                </c:pt>
                <c:pt idx="13">
                  <c:v>2.6738516869894988E-3</c:v>
                </c:pt>
                <c:pt idx="14">
                  <c:v>0</c:v>
                </c:pt>
                <c:pt idx="15">
                  <c:v>5.761493823677479E-4</c:v>
                </c:pt>
                <c:pt idx="16">
                  <c:v>0</c:v>
                </c:pt>
                <c:pt idx="17">
                  <c:v>0</c:v>
                </c:pt>
                <c:pt idx="18">
                  <c:v>0</c:v>
                </c:pt>
                <c:pt idx="19">
                  <c:v>0</c:v>
                </c:pt>
                <c:pt idx="20">
                  <c:v>5.3244985215907144E-4</c:v>
                </c:pt>
                <c:pt idx="21">
                  <c:v>2.3942295425179859E-2</c:v>
                </c:pt>
                <c:pt idx="22">
                  <c:v>4.9903413544757306E-4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再エネ比較シート!$CH$13:$CH$42</c:f>
              <c:numCache>
                <c:formatCode>0.0%</c:formatCode>
                <c:ptCount val="30"/>
                <c:pt idx="0">
                  <c:v>2.0669388155418356E-2</c:v>
                </c:pt>
                <c:pt idx="1">
                  <c:v>7.0373557770804186E-3</c:v>
                </c:pt>
                <c:pt idx="2">
                  <c:v>5.9160277513282872E-2</c:v>
                </c:pt>
                <c:pt idx="3">
                  <c:v>9.3316137386460947E-3</c:v>
                </c:pt>
                <c:pt idx="4">
                  <c:v>1.183037362815585E-2</c:v>
                </c:pt>
                <c:pt idx="5">
                  <c:v>3.9092766204191262E-2</c:v>
                </c:pt>
                <c:pt idx="6">
                  <c:v>0</c:v>
                </c:pt>
                <c:pt idx="7">
                  <c:v>0</c:v>
                </c:pt>
                <c:pt idx="8">
                  <c:v>1.4208344851423976E-2</c:v>
                </c:pt>
                <c:pt idx="9">
                  <c:v>1.8779457638152301E-2</c:v>
                </c:pt>
                <c:pt idx="10">
                  <c:v>0</c:v>
                </c:pt>
                <c:pt idx="11">
                  <c:v>3.0385848119594112E-2</c:v>
                </c:pt>
                <c:pt idx="12">
                  <c:v>3.1726190060648404E-2</c:v>
                </c:pt>
                <c:pt idx="13">
                  <c:v>2.158352352741073E-2</c:v>
                </c:pt>
                <c:pt idx="14">
                  <c:v>2.1028278015360589E-2</c:v>
                </c:pt>
                <c:pt idx="15">
                  <c:v>1.1630278035132937E-2</c:v>
                </c:pt>
                <c:pt idx="16">
                  <c:v>6.8385768312650315E-3</c:v>
                </c:pt>
                <c:pt idx="17">
                  <c:v>0</c:v>
                </c:pt>
                <c:pt idx="18">
                  <c:v>3.2235035076749949E-2</c:v>
                </c:pt>
                <c:pt idx="19">
                  <c:v>6.8209070570767177E-3</c:v>
                </c:pt>
                <c:pt idx="20">
                  <c:v>3.0853733214551006E-3</c:v>
                </c:pt>
                <c:pt idx="21">
                  <c:v>1.8718482914160889E-3</c:v>
                </c:pt>
                <c:pt idx="22">
                  <c:v>2.9598601081141162E-2</c:v>
                </c:pt>
                <c:pt idx="23">
                  <c:v>1.8636520796934935E-2</c:v>
                </c:pt>
                <c:pt idx="24">
                  <c:v>1.1467308487746805E-2</c:v>
                </c:pt>
                <c:pt idx="25">
                  <c:v>8.0051835498729882E-3</c:v>
                </c:pt>
                <c:pt idx="26">
                  <c:v>2.5191510145749847E-2</c:v>
                </c:pt>
                <c:pt idx="27">
                  <c:v>8.6973759316595831E-3</c:v>
                </c:pt>
                <c:pt idx="28">
                  <c:v>3.6940837114873823E-2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再エネ比較シート!$CI$13:$CI$42</c:f>
              <c:numCache>
                <c:formatCode>0.0%</c:formatCode>
                <c:ptCount val="30"/>
                <c:pt idx="0">
                  <c:v>2.9056093970977283E-2</c:v>
                </c:pt>
                <c:pt idx="1">
                  <c:v>3.7435276867933923E-2</c:v>
                </c:pt>
                <c:pt idx="2">
                  <c:v>6.4923324585362027E-2</c:v>
                </c:pt>
                <c:pt idx="3">
                  <c:v>0.13205776809624131</c:v>
                </c:pt>
                <c:pt idx="4">
                  <c:v>0.12265894109964025</c:v>
                </c:pt>
                <c:pt idx="5">
                  <c:v>0.12840783728545904</c:v>
                </c:pt>
                <c:pt idx="6">
                  <c:v>2.6039848879053275E-2</c:v>
                </c:pt>
                <c:pt idx="7">
                  <c:v>2.9292320631250608E-2</c:v>
                </c:pt>
                <c:pt idx="8">
                  <c:v>6.0860671397908288E-2</c:v>
                </c:pt>
                <c:pt idx="9">
                  <c:v>3.9670416190768755E-2</c:v>
                </c:pt>
                <c:pt idx="10">
                  <c:v>4.466072958133592E-2</c:v>
                </c:pt>
                <c:pt idx="11">
                  <c:v>0.10561674666419191</c:v>
                </c:pt>
                <c:pt idx="12">
                  <c:v>4.8171756615612127E-2</c:v>
                </c:pt>
                <c:pt idx="13">
                  <c:v>0.10657623443506552</c:v>
                </c:pt>
                <c:pt idx="14">
                  <c:v>4.3453909938636612E-2</c:v>
                </c:pt>
                <c:pt idx="15">
                  <c:v>3.3573726860317094E-2</c:v>
                </c:pt>
                <c:pt idx="16">
                  <c:v>3.0257836851633347E-2</c:v>
                </c:pt>
                <c:pt idx="17">
                  <c:v>5.1385046924329124E-2</c:v>
                </c:pt>
                <c:pt idx="18">
                  <c:v>6.7930027124355571E-2</c:v>
                </c:pt>
                <c:pt idx="19">
                  <c:v>0.12590067321369819</c:v>
                </c:pt>
                <c:pt idx="20">
                  <c:v>4.2451952615868739E-2</c:v>
                </c:pt>
                <c:pt idx="21">
                  <c:v>6.8190099853030012E-2</c:v>
                </c:pt>
                <c:pt idx="22">
                  <c:v>5.0282790550184656E-2</c:v>
                </c:pt>
                <c:pt idx="23">
                  <c:v>2.2651387047419886E-2</c:v>
                </c:pt>
                <c:pt idx="24">
                  <c:v>8.9164508392510944E-2</c:v>
                </c:pt>
                <c:pt idx="25">
                  <c:v>9.5929737920548541E-2</c:v>
                </c:pt>
                <c:pt idx="26">
                  <c:v>0.31027408510236776</c:v>
                </c:pt>
                <c:pt idx="27">
                  <c:v>4.4411778287506649E-2</c:v>
                </c:pt>
                <c:pt idx="28">
                  <c:v>6.5951657969340438E-2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再エネ比較シート!$BE$13:$BE$42</c:f>
              <c:numCache>
                <c:formatCode>#,##0_);[Red]\(#,##0\)</c:formatCode>
                <c:ptCount val="30"/>
                <c:pt idx="0">
                  <c:v>11713.999999999989</c:v>
                </c:pt>
                <c:pt idx="1">
                  <c:v>44209.1000000001</c:v>
                </c:pt>
                <c:pt idx="2">
                  <c:v>4105.1999999999989</c:v>
                </c:pt>
                <c:pt idx="3">
                  <c:v>83324.000000001237</c:v>
                </c:pt>
                <c:pt idx="4">
                  <c:v>96178.300000001691</c:v>
                </c:pt>
                <c:pt idx="5">
                  <c:v>86996.763000001112</c:v>
                </c:pt>
                <c:pt idx="6">
                  <c:v>32837.100000000093</c:v>
                </c:pt>
                <c:pt idx="7">
                  <c:v>22740.29999999993</c:v>
                </c:pt>
                <c:pt idx="8">
                  <c:v>27265.699999999913</c:v>
                </c:pt>
                <c:pt idx="9">
                  <c:v>24846.799999999948</c:v>
                </c:pt>
                <c:pt idx="10">
                  <c:v>100193.84600000147</c:v>
                </c:pt>
                <c:pt idx="11">
                  <c:v>84694.969000000798</c:v>
                </c:pt>
                <c:pt idx="12">
                  <c:v>17477.8</c:v>
                </c:pt>
                <c:pt idx="13">
                  <c:v>86898.084000001298</c:v>
                </c:pt>
                <c:pt idx="14">
                  <c:v>20445.899999999954</c:v>
                </c:pt>
                <c:pt idx="15">
                  <c:v>24858.842000000026</c:v>
                </c:pt>
                <c:pt idx="16">
                  <c:v>36174.900000000147</c:v>
                </c:pt>
                <c:pt idx="17">
                  <c:v>41274.700000000339</c:v>
                </c:pt>
                <c:pt idx="18">
                  <c:v>37114.300000000061</c:v>
                </c:pt>
                <c:pt idx="19">
                  <c:v>67879.559000000736</c:v>
                </c:pt>
                <c:pt idx="20">
                  <c:v>87739.200000001234</c:v>
                </c:pt>
                <c:pt idx="21">
                  <c:v>31468.949000000055</c:v>
                </c:pt>
                <c:pt idx="22">
                  <c:v>20834.49999999996</c:v>
                </c:pt>
                <c:pt idx="23">
                  <c:v>6614.4000000000015</c:v>
                </c:pt>
                <c:pt idx="24">
                  <c:v>62660.10000000069</c:v>
                </c:pt>
                <c:pt idx="25">
                  <c:v>43702.665000000357</c:v>
                </c:pt>
                <c:pt idx="26">
                  <c:v>84202.32000000088</c:v>
                </c:pt>
                <c:pt idx="27">
                  <c:v>33233.500000000029</c:v>
                </c:pt>
                <c:pt idx="28">
                  <c:v>27507.899999999914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再エネ比較シート!$BF$13:$BF$42</c:f>
              <c:numCache>
                <c:formatCode>#,##0_);[Red]\(#,##0\)</c:formatCode>
                <c:ptCount val="30"/>
                <c:pt idx="0">
                  <c:v>4212.6999999999971</c:v>
                </c:pt>
                <c:pt idx="1">
                  <c:v>16339.800000000003</c:v>
                </c:pt>
                <c:pt idx="2">
                  <c:v>4473.5</c:v>
                </c:pt>
                <c:pt idx="3">
                  <c:v>304841.30000000109</c:v>
                </c:pt>
                <c:pt idx="4">
                  <c:v>256301.00000000015</c:v>
                </c:pt>
                <c:pt idx="5">
                  <c:v>128986.16799999989</c:v>
                </c:pt>
                <c:pt idx="6">
                  <c:v>12142.599999999995</c:v>
                </c:pt>
                <c:pt idx="7">
                  <c:v>26714.900000000005</c:v>
                </c:pt>
                <c:pt idx="8">
                  <c:v>46632.5</c:v>
                </c:pt>
                <c:pt idx="9">
                  <c:v>23476.100000000017</c:v>
                </c:pt>
                <c:pt idx="10">
                  <c:v>158816.38199999931</c:v>
                </c:pt>
                <c:pt idx="11">
                  <c:v>293575.64999999991</c:v>
                </c:pt>
                <c:pt idx="12">
                  <c:v>4163.0000000000009</c:v>
                </c:pt>
                <c:pt idx="13">
                  <c:v>165575.92099999957</c:v>
                </c:pt>
                <c:pt idx="14">
                  <c:v>32402.100000000028</c:v>
                </c:pt>
                <c:pt idx="15">
                  <c:v>30201.951999999972</c:v>
                </c:pt>
                <c:pt idx="16">
                  <c:v>14352.100000000006</c:v>
                </c:pt>
                <c:pt idx="17">
                  <c:v>42319.700000000012</c:v>
                </c:pt>
                <c:pt idx="18">
                  <c:v>7217.5000000000036</c:v>
                </c:pt>
                <c:pt idx="19">
                  <c:v>175212.64699999982</c:v>
                </c:pt>
                <c:pt idx="20">
                  <c:v>180439.30000000016</c:v>
                </c:pt>
                <c:pt idx="21">
                  <c:v>99783.869000000021</c:v>
                </c:pt>
                <c:pt idx="22">
                  <c:v>7937.7999999999965</c:v>
                </c:pt>
                <c:pt idx="23">
                  <c:v>3243.7999999999993</c:v>
                </c:pt>
                <c:pt idx="24">
                  <c:v>81352.5</c:v>
                </c:pt>
                <c:pt idx="25">
                  <c:v>111394.17999999985</c:v>
                </c:pt>
                <c:pt idx="26">
                  <c:v>383330.85000000335</c:v>
                </c:pt>
                <c:pt idx="27">
                  <c:v>24671.5</c:v>
                </c:pt>
                <c:pt idx="28">
                  <c:v>17400.500000000022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再エネ比較シート!$BG$13:$BG$42</c:f>
              <c:numCache>
                <c:formatCode>#,##0_);[Red]\(#,##0\)</c:formatCode>
                <c:ptCount val="30"/>
                <c:pt idx="0">
                  <c:v>0</c:v>
                </c:pt>
                <c:pt idx="1">
                  <c:v>0</c:v>
                </c:pt>
                <c:pt idx="2">
                  <c:v>3650</c:v>
                </c:pt>
                <c:pt idx="3">
                  <c:v>0</c:v>
                </c:pt>
                <c:pt idx="4">
                  <c:v>0</c:v>
                </c:pt>
                <c:pt idx="5">
                  <c:v>0</c:v>
                </c:pt>
                <c:pt idx="6">
                  <c:v>0</c:v>
                </c:pt>
                <c:pt idx="7">
                  <c:v>0</c:v>
                </c:pt>
                <c:pt idx="8">
                  <c:v>0</c:v>
                </c:pt>
                <c:pt idx="9">
                  <c:v>0</c:v>
                </c:pt>
                <c:pt idx="10">
                  <c:v>0</c:v>
                </c:pt>
                <c:pt idx="11">
                  <c:v>172.20000000000002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152.39999999999998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358</c:v>
                </c:pt>
                <c:pt idx="16">
                  <c:v>0</c:v>
                </c:pt>
                <c:pt idx="17">
                  <c:v>0</c:v>
                </c:pt>
                <c:pt idx="18">
                  <c:v>0</c:v>
                </c:pt>
                <c:pt idx="19">
                  <c:v>0</c:v>
                </c:pt>
                <c:pt idx="20">
                  <c:v>907.5</c:v>
                </c:pt>
                <c:pt idx="21">
                  <c:v>18248.099999999999</c:v>
                </c:pt>
                <c:pt idx="22">
                  <c:v>167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再エネ比較シート!$BJ$13:$BJ$42</c:f>
              <c:numCache>
                <c:formatCode>#,##0_);[Red]\(#,##0\)</c:formatCode>
                <c:ptCount val="30"/>
                <c:pt idx="0">
                  <c:v>6903.6</c:v>
                </c:pt>
                <c:pt idx="1">
                  <c:v>2466.703</c:v>
                </c:pt>
                <c:pt idx="2">
                  <c:v>27500</c:v>
                </c:pt>
                <c:pt idx="3">
                  <c:v>5460</c:v>
                </c:pt>
                <c:pt idx="4">
                  <c:v>6925.72</c:v>
                </c:pt>
                <c:pt idx="5">
                  <c:v>17375.655999999999</c:v>
                </c:pt>
                <c:pt idx="6">
                  <c:v>0</c:v>
                </c:pt>
                <c:pt idx="7">
                  <c:v>0</c:v>
                </c:pt>
                <c:pt idx="8">
                  <c:v>4104</c:v>
                </c:pt>
                <c:pt idx="9">
                  <c:v>7850</c:v>
                </c:pt>
                <c:pt idx="10">
                  <c:v>0</c:v>
                </c:pt>
                <c:pt idx="11">
                  <c:v>28276</c:v>
                </c:pt>
                <c:pt idx="12">
                  <c:v>7290</c:v>
                </c:pt>
                <c:pt idx="13">
                  <c:v>12096</c:v>
                </c:pt>
                <c:pt idx="14">
                  <c:v>9018</c:v>
                </c:pt>
                <c:pt idx="15">
                  <c:v>5420</c:v>
                </c:pt>
                <c:pt idx="16">
                  <c:v>2600</c:v>
                </c:pt>
                <c:pt idx="17">
                  <c:v>0</c:v>
                </c:pt>
                <c:pt idx="18">
                  <c:v>6970</c:v>
                </c:pt>
                <c:pt idx="19">
                  <c:v>2560.1800000000003</c:v>
                </c:pt>
                <c:pt idx="20">
                  <c:v>3944</c:v>
                </c:pt>
                <c:pt idx="21">
                  <c:v>1070</c:v>
                </c:pt>
                <c:pt idx="22">
                  <c:v>7428.8</c:v>
                </c:pt>
                <c:pt idx="23">
                  <c:v>8100</c:v>
                </c:pt>
                <c:pt idx="24">
                  <c:v>3850</c:v>
                </c:pt>
                <c:pt idx="25">
                  <c:v>2600</c:v>
                </c:pt>
                <c:pt idx="26">
                  <c:v>7667.7839999999997</c:v>
                </c:pt>
                <c:pt idx="27">
                  <c:v>2520</c:v>
                </c:pt>
                <c:pt idx="28">
                  <c:v>10180.5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再エネ比較シート!$BK$13:$BK$42</c:f>
              <c:numCache>
                <c:formatCode>#,##0_);[Red]\(#,##0\)</c:formatCode>
                <c:ptCount val="30"/>
                <c:pt idx="0">
                  <c:v>22830.299999999988</c:v>
                </c:pt>
                <c:pt idx="1">
                  <c:v>63015.603000000105</c:v>
                </c:pt>
                <c:pt idx="2">
                  <c:v>39728.699999999997</c:v>
                </c:pt>
                <c:pt idx="3">
                  <c:v>393625.30000000232</c:v>
                </c:pt>
                <c:pt idx="4">
                  <c:v>359450.02000000182</c:v>
                </c:pt>
                <c:pt idx="5">
                  <c:v>233963.58700000099</c:v>
                </c:pt>
                <c:pt idx="6">
                  <c:v>44979.700000000084</c:v>
                </c:pt>
                <c:pt idx="7">
                  <c:v>49755.199999999939</c:v>
                </c:pt>
                <c:pt idx="8">
                  <c:v>78007.69999999991</c:v>
                </c:pt>
                <c:pt idx="9">
                  <c:v>56234.899999999965</c:v>
                </c:pt>
                <c:pt idx="10">
                  <c:v>259010.22800000079</c:v>
                </c:pt>
                <c:pt idx="11">
                  <c:v>406768.71900000074</c:v>
                </c:pt>
                <c:pt idx="12">
                  <c:v>28930.799999999999</c:v>
                </c:pt>
                <c:pt idx="13">
                  <c:v>266568.00500000088</c:v>
                </c:pt>
                <c:pt idx="14">
                  <c:v>61865.999999999985</c:v>
                </c:pt>
                <c:pt idx="15">
                  <c:v>60838.793999999994</c:v>
                </c:pt>
                <c:pt idx="16">
                  <c:v>53127.000000000153</c:v>
                </c:pt>
                <c:pt idx="17">
                  <c:v>83594.400000000343</c:v>
                </c:pt>
                <c:pt idx="18">
                  <c:v>51301.800000000061</c:v>
                </c:pt>
                <c:pt idx="19">
                  <c:v>245652.38600000055</c:v>
                </c:pt>
                <c:pt idx="20">
                  <c:v>274830.0000000014</c:v>
                </c:pt>
                <c:pt idx="21">
                  <c:v>150570.91800000009</c:v>
                </c:pt>
                <c:pt idx="22">
                  <c:v>36368.099999999955</c:v>
                </c:pt>
                <c:pt idx="23">
                  <c:v>17958.2</c:v>
                </c:pt>
                <c:pt idx="24">
                  <c:v>147862.60000000068</c:v>
                </c:pt>
                <c:pt idx="25">
                  <c:v>157849.2450000002</c:v>
                </c:pt>
                <c:pt idx="26">
                  <c:v>475200.95400000422</c:v>
                </c:pt>
                <c:pt idx="27">
                  <c:v>60425.000000000029</c:v>
                </c:pt>
                <c:pt idx="28">
                  <c:v>55088.899999999936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再エネ比較シート!$BO$13:$BO$42</c:f>
              <c:numCache>
                <c:formatCode>#,##0_);[Red]\(#,##0\)</c:formatCode>
                <c:ptCount val="30"/>
                <c:pt idx="0">
                  <c:v>14058.205679999986</c:v>
                </c:pt>
                <c:pt idx="1">
                  <c:v>53056.22509200011</c:v>
                </c:pt>
                <c:pt idx="2">
                  <c:v>4926.7326239999984</c:v>
                </c:pt>
                <c:pt idx="3">
                  <c:v>99998.798880001472</c:v>
                </c:pt>
                <c:pt idx="4">
                  <c:v>115425.50139600202</c:v>
                </c:pt>
                <c:pt idx="5">
                  <c:v>104406.55521156132</c:v>
                </c:pt>
                <c:pt idx="6">
                  <c:v>39408.460452000101</c:v>
                </c:pt>
                <c:pt idx="7">
                  <c:v>27291.088835999919</c:v>
                </c:pt>
                <c:pt idx="8">
                  <c:v>32722.111883999893</c:v>
                </c:pt>
                <c:pt idx="9">
                  <c:v>29819.141615999932</c:v>
                </c:pt>
                <c:pt idx="10">
                  <c:v>120244.63846152175</c:v>
                </c:pt>
                <c:pt idx="11">
                  <c:v>101644.12619628095</c:v>
                </c:pt>
                <c:pt idx="12">
                  <c:v>20975.457335999999</c:v>
                </c:pt>
                <c:pt idx="13">
                  <c:v>104288.12857008156</c:v>
                </c:pt>
                <c:pt idx="14">
                  <c:v>24537.533507999946</c:v>
                </c:pt>
                <c:pt idx="15">
                  <c:v>29833.593461040029</c:v>
                </c:pt>
                <c:pt idx="16">
                  <c:v>43414.220988000176</c:v>
                </c:pt>
                <c:pt idx="17">
                  <c:v>49534.592964000411</c:v>
                </c:pt>
                <c:pt idx="18">
                  <c:v>44541.613716000073</c:v>
                </c:pt>
                <c:pt idx="19">
                  <c:v>81463.616347080882</c:v>
                </c:pt>
                <c:pt idx="20">
                  <c:v>105297.56870400147</c:v>
                </c:pt>
                <c:pt idx="21">
                  <c:v>37766.515073880058</c:v>
                </c:pt>
                <c:pt idx="22">
                  <c:v>25003.900139999947</c:v>
                </c:pt>
                <c:pt idx="23">
                  <c:v>7938.0737280000012</c:v>
                </c:pt>
                <c:pt idx="24">
                  <c:v>75199.639212000839</c:v>
                </c:pt>
                <c:pt idx="25">
                  <c:v>52448.44231980043</c:v>
                </c:pt>
                <c:pt idx="26">
                  <c:v>101052.88827840106</c:v>
                </c:pt>
                <c:pt idx="27">
                  <c:v>39884.188020000023</c:v>
                </c:pt>
                <c:pt idx="28">
                  <c:v>33012.780947999898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再エネ比較シート!$BP$13:$BP$42</c:f>
              <c:numCache>
                <c:formatCode>#,##0_);[Red]\(#,##0\)</c:formatCode>
                <c:ptCount val="30"/>
                <c:pt idx="0">
                  <c:v>5572.3910519999963</c:v>
                </c:pt>
                <c:pt idx="1">
                  <c:v>21613.633848000005</c:v>
                </c:pt>
                <c:pt idx="2">
                  <c:v>5917.3668599999992</c:v>
                </c:pt>
                <c:pt idx="3">
                  <c:v>403231.87798800145</c:v>
                </c:pt>
                <c:pt idx="4">
                  <c:v>339024.71076000022</c:v>
                </c:pt>
                <c:pt idx="5">
                  <c:v>170617.74358367987</c:v>
                </c:pt>
                <c:pt idx="6">
                  <c:v>16061.745575999994</c:v>
                </c:pt>
                <c:pt idx="7">
                  <c:v>35337.401124000004</c:v>
                </c:pt>
                <c:pt idx="8">
                  <c:v>61683.605699999993</c:v>
                </c:pt>
                <c:pt idx="9">
                  <c:v>31053.246036000019</c:v>
                </c:pt>
                <c:pt idx="10">
                  <c:v>210075.95745431908</c:v>
                </c:pt>
                <c:pt idx="11">
                  <c:v>388330.12679399992</c:v>
                </c:pt>
                <c:pt idx="12">
                  <c:v>5506.6498800000008</c:v>
                </c:pt>
                <c:pt idx="13">
                  <c:v>219017.2052619594</c:v>
                </c:pt>
                <c:pt idx="14">
                  <c:v>42860.201796000038</c:v>
                </c:pt>
                <c:pt idx="15">
                  <c:v>39949.934027519965</c:v>
                </c:pt>
                <c:pt idx="16">
                  <c:v>18984.383796000006</c:v>
                </c:pt>
                <c:pt idx="17">
                  <c:v>55978.806372000014</c:v>
                </c:pt>
                <c:pt idx="18">
                  <c:v>9547.0203000000056</c:v>
                </c:pt>
                <c:pt idx="19">
                  <c:v>231764.28094571977</c:v>
                </c:pt>
                <c:pt idx="20">
                  <c:v>238677.88846800019</c:v>
                </c:pt>
                <c:pt idx="21">
                  <c:v>131990.11055844004</c:v>
                </c:pt>
                <c:pt idx="22">
                  <c:v>10499.804327999995</c:v>
                </c:pt>
                <c:pt idx="23">
                  <c:v>4290.7688879999996</c:v>
                </c:pt>
                <c:pt idx="24">
                  <c:v>107609.83290000001</c:v>
                </c:pt>
                <c:pt idx="25">
                  <c:v>147347.76553679982</c:v>
                </c:pt>
                <c:pt idx="26">
                  <c:v>507054.7151460044</c:v>
                </c:pt>
                <c:pt idx="27">
                  <c:v>32634.47334</c:v>
                </c:pt>
                <c:pt idx="28">
                  <c:v>23016.685380000028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再エネ比較シート!$BQ$13:$BQ$42</c:f>
              <c:numCache>
                <c:formatCode>#,##0_);[Red]\(#,##0\)</c:formatCode>
                <c:ptCount val="30"/>
                <c:pt idx="0">
                  <c:v>0</c:v>
                </c:pt>
                <c:pt idx="1">
                  <c:v>0</c:v>
                </c:pt>
                <c:pt idx="2">
                  <c:v>7929.5519999999997</c:v>
                </c:pt>
                <c:pt idx="3">
                  <c:v>0</c:v>
                </c:pt>
                <c:pt idx="4">
                  <c:v>0</c:v>
                </c:pt>
                <c:pt idx="5">
                  <c:v>0</c:v>
                </c:pt>
                <c:pt idx="6">
                  <c:v>0</c:v>
                </c:pt>
                <c:pt idx="7">
                  <c:v>0</c:v>
                </c:pt>
                <c:pt idx="8">
                  <c:v>0</c:v>
                </c:pt>
                <c:pt idx="9">
                  <c:v>0</c:v>
                </c:pt>
                <c:pt idx="10">
                  <c:v>0</c:v>
                </c:pt>
                <c:pt idx="11">
                  <c:v>374.10105600000003</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331.08595199999991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1881.6479999999999</c:v>
                </c:pt>
                <c:pt idx="16">
                  <c:v>0</c:v>
                </c:pt>
                <c:pt idx="17">
                  <c:v>0</c:v>
                </c:pt>
                <c:pt idx="18">
                  <c:v>0</c:v>
                </c:pt>
                <c:pt idx="19">
                  <c:v>0</c:v>
                </c:pt>
                <c:pt idx="20">
                  <c:v>4769.82</c:v>
                </c:pt>
                <c:pt idx="21">
                  <c:v>95912.013600000006</c:v>
                </c:pt>
                <c:pt idx="22">
                  <c:v>877.75199999999995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再エネ比較シート!$BT$13:$BT$42</c:f>
              <c:numCache>
                <c:formatCode>#,##0_);[Red]\(#,##0\)</c:formatCode>
                <c:ptCount val="30"/>
                <c:pt idx="0">
                  <c:v>48380.428800000002</c:v>
                </c:pt>
                <c:pt idx="1">
                  <c:v>17286.654623999999</c:v>
                </c:pt>
                <c:pt idx="2">
                  <c:v>192720</c:v>
                </c:pt>
                <c:pt idx="3">
                  <c:v>38263.68</c:v>
                </c:pt>
                <c:pt idx="4">
                  <c:v>48535.445759999995</c:v>
                </c:pt>
                <c:pt idx="5">
                  <c:v>121768.59724799999</c:v>
                </c:pt>
                <c:pt idx="6">
                  <c:v>0</c:v>
                </c:pt>
                <c:pt idx="7">
                  <c:v>0</c:v>
                </c:pt>
                <c:pt idx="8">
                  <c:v>28760.831999999999</c:v>
                </c:pt>
                <c:pt idx="9">
                  <c:v>55012.800000000003</c:v>
                </c:pt>
                <c:pt idx="10">
                  <c:v>0</c:v>
                </c:pt>
                <c:pt idx="11">
                  <c:v>198158.20800000001</c:v>
                </c:pt>
                <c:pt idx="12">
                  <c:v>51088.32</c:v>
                </c:pt>
                <c:pt idx="13">
                  <c:v>84768.767999999996</c:v>
                </c:pt>
                <c:pt idx="14">
                  <c:v>63198.144</c:v>
                </c:pt>
                <c:pt idx="15">
                  <c:v>37983.360000000001</c:v>
                </c:pt>
                <c:pt idx="16">
                  <c:v>18220.8</c:v>
                </c:pt>
                <c:pt idx="17">
                  <c:v>0</c:v>
                </c:pt>
                <c:pt idx="18">
                  <c:v>48845.760000000002</c:v>
                </c:pt>
                <c:pt idx="19">
                  <c:v>17941.741440000002</c:v>
                </c:pt>
                <c:pt idx="20">
                  <c:v>27639.552</c:v>
                </c:pt>
                <c:pt idx="21">
                  <c:v>7498.56</c:v>
                </c:pt>
                <c:pt idx="22">
                  <c:v>52061.030399999996</c:v>
                </c:pt>
                <c:pt idx="23">
                  <c:v>56764.800000000003</c:v>
                </c:pt>
                <c:pt idx="24">
                  <c:v>26980.799999999999</c:v>
                </c:pt>
                <c:pt idx="25">
                  <c:v>18220.8</c:v>
                </c:pt>
                <c:pt idx="26">
                  <c:v>53735.830271999992</c:v>
                </c:pt>
                <c:pt idx="27">
                  <c:v>17660.16</c:v>
                </c:pt>
                <c:pt idx="28">
                  <c:v>71344.944000000003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板橋区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金沢市</c:v>
                </c:pt>
                <c:pt idx="16">
                  <c:v>藤沢市</c:v>
                </c:pt>
                <c:pt idx="17">
                  <c:v>柏市</c:v>
                </c:pt>
                <c:pt idx="18">
                  <c:v>町田市</c:v>
                </c:pt>
                <c:pt idx="19">
                  <c:v>高松市</c:v>
                </c:pt>
                <c:pt idx="20">
                  <c:v>豊田市</c:v>
                </c:pt>
                <c:pt idx="21">
                  <c:v>富山市</c:v>
                </c:pt>
                <c:pt idx="22">
                  <c:v>豊中市</c:v>
                </c:pt>
                <c:pt idx="23">
                  <c:v>品川区</c:v>
                </c:pt>
                <c:pt idx="24">
                  <c:v>岐阜市</c:v>
                </c:pt>
                <c:pt idx="25">
                  <c:v>長崎市</c:v>
                </c:pt>
                <c:pt idx="26">
                  <c:v>宮崎市</c:v>
                </c:pt>
                <c:pt idx="27">
                  <c:v>枚方市</c:v>
                </c:pt>
                <c:pt idx="28">
                  <c:v>横須賀市</c:v>
                </c:pt>
              </c:strCache>
            </c:strRef>
          </c:cat>
          <c:val>
            <c:numRef>
              <c:f>再エネ比較シート!$BU$13:$BU$42</c:f>
              <c:numCache>
                <c:formatCode>#,##0_);[Red]\(#,##0\)</c:formatCode>
                <c:ptCount val="30"/>
                <c:pt idx="0">
                  <c:v>68011.025531999985</c:v>
                </c:pt>
                <c:pt idx="1">
                  <c:v>91956.513564000124</c:v>
                </c:pt>
                <c:pt idx="2">
                  <c:v>211493.651484</c:v>
                </c:pt>
                <c:pt idx="3">
                  <c:v>541494.35686800291</c:v>
                </c:pt>
                <c:pt idx="4">
                  <c:v>503222.17791600223</c:v>
                </c:pt>
                <c:pt idx="5">
                  <c:v>399972.77604324115</c:v>
                </c:pt>
                <c:pt idx="6">
                  <c:v>55470.206028000095</c:v>
                </c:pt>
                <c:pt idx="7">
                  <c:v>64205.289959999922</c:v>
                </c:pt>
                <c:pt idx="8">
                  <c:v>123195.45758399987</c:v>
                </c:pt>
                <c:pt idx="9">
                  <c:v>116211.05965199995</c:v>
                </c:pt>
                <c:pt idx="10">
                  <c:v>330320.59591584082</c:v>
                </c:pt>
                <c:pt idx="11">
                  <c:v>688768.83644628082</c:v>
                </c:pt>
                <c:pt idx="12">
                  <c:v>77570.427215999996</c:v>
                </c:pt>
                <c:pt idx="13">
                  <c:v>418575.58983204095</c:v>
                </c:pt>
                <c:pt idx="14">
                  <c:v>130595.87930399999</c:v>
                </c:pt>
                <c:pt idx="15">
                  <c:v>109648.53548856</c:v>
                </c:pt>
                <c:pt idx="16">
                  <c:v>80619.404784000188</c:v>
                </c:pt>
                <c:pt idx="17">
                  <c:v>105513.39933600042</c:v>
                </c:pt>
                <c:pt idx="18">
                  <c:v>102934.39401600008</c:v>
                </c:pt>
                <c:pt idx="19">
                  <c:v>331169.63873280067</c:v>
                </c:pt>
                <c:pt idx="20">
                  <c:v>380295.29317200166</c:v>
                </c:pt>
                <c:pt idx="21">
                  <c:v>273167.19923232013</c:v>
                </c:pt>
                <c:pt idx="22">
                  <c:v>88442.486867999934</c:v>
                </c:pt>
                <c:pt idx="23">
                  <c:v>68993.642615999997</c:v>
                </c:pt>
                <c:pt idx="24">
                  <c:v>209790.27211200085</c:v>
                </c:pt>
                <c:pt idx="25">
                  <c:v>218348.09380860024</c:v>
                </c:pt>
                <c:pt idx="26">
                  <c:v>661843.4336964055</c:v>
                </c:pt>
                <c:pt idx="27">
                  <c:v>90178.821360000031</c:v>
                </c:pt>
                <c:pt idx="28">
                  <c:v>127374.41032799993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①CO2排出量の現状把握!$AX$43:$AX$45</c:f>
              <c:numCache>
                <c:formatCode>0%</c:formatCode>
                <c:ptCount val="3"/>
                <c:pt idx="0">
                  <c:v>0.44203583680298503</c:v>
                </c:pt>
                <c:pt idx="1">
                  <c:v>0.75309329934131086</c:v>
                </c:pt>
                <c:pt idx="2">
                  <c:v>0.86978981452875592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①CO2排出量の現状把握!$AY$43:$AY$45</c:f>
              <c:numCache>
                <c:formatCode>0%</c:formatCode>
                <c:ptCount val="3"/>
                <c:pt idx="0">
                  <c:v>0.19220740382343474</c:v>
                </c:pt>
                <c:pt idx="1">
                  <c:v>7.6614575743738186E-2</c:v>
                </c:pt>
                <c:pt idx="2">
                  <c:v>3.8028596456612246E-2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①CO2排出量の現状把握!$AZ$43:$AZ$45</c:f>
              <c:numCache>
                <c:formatCode>0%</c:formatCode>
                <c:ptCount val="3"/>
                <c:pt idx="0">
                  <c:v>0.1618007278049024</c:v>
                </c:pt>
                <c:pt idx="1">
                  <c:v>6.9366901862635541E-2</c:v>
                </c:pt>
                <c:pt idx="2">
                  <c:v>3.6770086677632076E-2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①CO2排出量の現状把握!$BA$43:$BA$45</c:f>
              <c:numCache>
                <c:formatCode>0%</c:formatCode>
                <c:ptCount val="3"/>
                <c:pt idx="0">
                  <c:v>0.18830241870300451</c:v>
                </c:pt>
                <c:pt idx="1">
                  <c:v>9.4484899198396644E-2</c:v>
                </c:pt>
                <c:pt idx="2">
                  <c:v>5.2098317741694426E-2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岡山県</c:v>
                </c:pt>
                <c:pt idx="2">
                  <c:v>倉敷市</c:v>
                </c:pt>
              </c:strCache>
            </c:strRef>
          </c:cat>
          <c:val>
            <c:numRef>
              <c:f>①CO2排出量の現状把握!$BB$43:$BB$45</c:f>
              <c:numCache>
                <c:formatCode>0%</c:formatCode>
                <c:ptCount val="3"/>
                <c:pt idx="0">
                  <c:v>1.5653612865673284E-2</c:v>
                </c:pt>
                <c:pt idx="1">
                  <c:v>6.440323853918648E-3</c:v>
                </c:pt>
                <c:pt idx="2">
                  <c:v>3.3131845953054922E-3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143061</c:v>
                </c:pt>
                <c:pt idx="1">
                  <c:v>156228</c:v>
                </c:pt>
                <c:pt idx="2">
                  <c:v>156228</c:v>
                </c:pt>
                <c:pt idx="3">
                  <c:v>156228</c:v>
                </c:pt>
                <c:pt idx="4">
                  <c:v>156228</c:v>
                </c:pt>
                <c:pt idx="5">
                  <c:v>156228</c:v>
                </c:pt>
                <c:pt idx="6">
                  <c:v>155053</c:v>
                </c:pt>
                <c:pt idx="7">
                  <c:v>155053</c:v>
                </c:pt>
                <c:pt idx="8">
                  <c:v>155053</c:v>
                </c:pt>
                <c:pt idx="9">
                  <c:v>155053</c:v>
                </c:pt>
                <c:pt idx="10">
                  <c:v>155053</c:v>
                </c:pt>
                <c:pt idx="11">
                  <c:v>155053</c:v>
                </c:pt>
                <c:pt idx="12">
                  <c:v>158590</c:v>
                </c:pt>
                <c:pt idx="13">
                  <c:v>158590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55.648767506766902</c:v>
                </c:pt>
                <c:pt idx="1">
                  <c:v>44.106532631487852</c:v>
                </c:pt>
                <c:pt idx="2">
                  <c:v>51.266601849347992</c:v>
                </c:pt>
                <c:pt idx="3">
                  <c:v>48.197252442859678</c:v>
                </c:pt>
                <c:pt idx="4">
                  <c:v>49.035095884439031</c:v>
                </c:pt>
                <c:pt idx="5">
                  <c:v>42.61826937937203</c:v>
                </c:pt>
                <c:pt idx="6">
                  <c:v>57.915641608336436</c:v>
                </c:pt>
                <c:pt idx="7">
                  <c:v>55.686685813100254</c:v>
                </c:pt>
                <c:pt idx="8">
                  <c:v>58.260926523658902</c:v>
                </c:pt>
                <c:pt idx="9">
                  <c:v>55.99942242573038</c:v>
                </c:pt>
                <c:pt idx="10">
                  <c:v>66.013713575096816</c:v>
                </c:pt>
                <c:pt idx="11">
                  <c:v>67.86275300227075</c:v>
                </c:pt>
                <c:pt idx="12">
                  <c:v>56.851053489203437</c:v>
                </c:pt>
                <c:pt idx="13">
                  <c:v>57.982142541529377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27451772</c:v>
                </c:pt>
                <c:pt idx="1">
                  <c:v>24470609</c:v>
                </c:pt>
                <c:pt idx="2">
                  <c:v>26307737</c:v>
                </c:pt>
                <c:pt idx="3">
                  <c:v>25650529</c:v>
                </c:pt>
                <c:pt idx="4">
                  <c:v>22665137</c:v>
                </c:pt>
                <c:pt idx="5">
                  <c:v>24387995</c:v>
                </c:pt>
                <c:pt idx="6">
                  <c:v>27827963</c:v>
                </c:pt>
                <c:pt idx="7">
                  <c:v>25671585</c:v>
                </c:pt>
                <c:pt idx="8">
                  <c:v>25368641.844770361</c:v>
                </c:pt>
                <c:pt idx="9">
                  <c:v>24576092</c:v>
                </c:pt>
                <c:pt idx="10">
                  <c:v>26084801</c:v>
                </c:pt>
                <c:pt idx="11">
                  <c:v>26110957</c:v>
                </c:pt>
                <c:pt idx="12">
                  <c:v>24889201</c:v>
                </c:pt>
                <c:pt idx="13">
                  <c:v>24976860.999999996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473743</c:v>
                </c:pt>
                <c:pt idx="1">
                  <c:v>474147</c:v>
                </c:pt>
                <c:pt idx="2">
                  <c:v>475040</c:v>
                </c:pt>
                <c:pt idx="3">
                  <c:v>476444</c:v>
                </c:pt>
                <c:pt idx="4">
                  <c:v>482456</c:v>
                </c:pt>
                <c:pt idx="5">
                  <c:v>483348</c:v>
                </c:pt>
                <c:pt idx="6">
                  <c:v>483722</c:v>
                </c:pt>
                <c:pt idx="7">
                  <c:v>483970</c:v>
                </c:pt>
                <c:pt idx="8">
                  <c:v>484174</c:v>
                </c:pt>
                <c:pt idx="9">
                  <c:v>483901</c:v>
                </c:pt>
                <c:pt idx="10">
                  <c:v>482541</c:v>
                </c:pt>
                <c:pt idx="11">
                  <c:v>482250</c:v>
                </c:pt>
                <c:pt idx="12">
                  <c:v>481537</c:v>
                </c:pt>
                <c:pt idx="13">
                  <c:v>479861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倉敷市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1638</v>
      </c>
      <c r="C23" s="6" t="s">
        <v>1328</v>
      </c>
      <c r="D23" s="6" t="s">
        <v>1329</v>
      </c>
      <c r="E23" s="1101" t="s">
        <v>1639</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1642</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1643</v>
      </c>
    </row>
    <row r="46" spans="2:5" ht="33.6" customHeight="1">
      <c r="B46" s="967" t="s">
        <v>1470</v>
      </c>
      <c r="C46" s="6" t="s">
        <v>8</v>
      </c>
      <c r="D46" s="7" t="s">
        <v>9</v>
      </c>
      <c r="E46" s="1102" t="s">
        <v>1644</v>
      </c>
    </row>
    <row r="47" spans="2:5" ht="21.95" customHeight="1">
      <c r="B47" s="438" t="s">
        <v>1613</v>
      </c>
      <c r="C47" s="442"/>
      <c r="D47" s="440"/>
      <c r="E47" s="441"/>
    </row>
    <row r="48" spans="2:5" ht="33.6" customHeight="1">
      <c r="B48" s="967" t="s">
        <v>1471</v>
      </c>
      <c r="C48" s="6" t="s">
        <v>14</v>
      </c>
      <c r="D48" s="6" t="s">
        <v>9</v>
      </c>
      <c r="E48" s="1102" t="s">
        <v>1645</v>
      </c>
    </row>
    <row r="49" spans="2:5" ht="33.6" customHeight="1">
      <c r="B49" s="967" t="s">
        <v>1472</v>
      </c>
      <c r="C49" s="6" t="s">
        <v>14</v>
      </c>
      <c r="D49" s="6" t="s">
        <v>9</v>
      </c>
      <c r="E49" s="1102" t="s">
        <v>1646</v>
      </c>
    </row>
    <row r="50" spans="2:5" ht="21.6" customHeight="1">
      <c r="B50" s="438" t="s">
        <v>1477</v>
      </c>
      <c r="C50" s="439"/>
      <c r="D50" s="440"/>
      <c r="E50" s="441"/>
    </row>
    <row r="51" spans="2:5" ht="21" customHeight="1">
      <c r="B51" s="967" t="s">
        <v>1473</v>
      </c>
      <c r="C51" s="6" t="s">
        <v>12</v>
      </c>
      <c r="D51" s="6" t="s">
        <v>1401</v>
      </c>
      <c r="E51" s="968" t="s">
        <v>1647</v>
      </c>
    </row>
    <row r="52" spans="2:5" ht="21" customHeight="1">
      <c r="B52" s="967" t="s">
        <v>1474</v>
      </c>
      <c r="C52" s="6" t="s">
        <v>12</v>
      </c>
      <c r="D52" s="6" t="s">
        <v>1401</v>
      </c>
      <c r="E52" s="968" t="s">
        <v>1648</v>
      </c>
    </row>
    <row r="53" spans="2:5" ht="21" customHeight="1">
      <c r="B53" s="969" t="s">
        <v>1475</v>
      </c>
      <c r="C53" s="970" t="s">
        <v>8</v>
      </c>
      <c r="D53" s="970" t="s">
        <v>1401</v>
      </c>
      <c r="E53" s="971" t="s">
        <v>1649</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1650</v>
      </c>
    </row>
    <row r="58" spans="2:5" ht="21.95" customHeight="1">
      <c r="B58" s="967" t="s">
        <v>1479</v>
      </c>
      <c r="C58" s="6" t="s">
        <v>13</v>
      </c>
      <c r="D58" s="7" t="s">
        <v>1409</v>
      </c>
      <c r="E58" s="1102" t="s">
        <v>1651</v>
      </c>
    </row>
    <row r="59" spans="2:5" ht="33.6" customHeight="1">
      <c r="B59" s="979" t="s">
        <v>1612</v>
      </c>
      <c r="C59" s="8" t="s">
        <v>13</v>
      </c>
      <c r="D59" s="7" t="s">
        <v>1409</v>
      </c>
      <c r="E59" s="1103" t="s">
        <v>1652</v>
      </c>
    </row>
    <row r="60" spans="2:5" ht="51" customHeight="1">
      <c r="B60" s="980" t="s">
        <v>1629</v>
      </c>
      <c r="C60" s="494" t="s">
        <v>14</v>
      </c>
      <c r="D60" s="7" t="s">
        <v>1409</v>
      </c>
      <c r="E60" s="977" t="s">
        <v>1653</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1758</v>
      </c>
      <c r="B9" s="80">
        <v>1</v>
      </c>
      <c r="C9" s="80">
        <v>1</v>
      </c>
      <c r="D9" s="80">
        <v>1</v>
      </c>
      <c r="E9" s="80">
        <v>1990</v>
      </c>
      <c r="F9" s="80" t="s">
        <v>562</v>
      </c>
      <c r="G9" s="80" t="s">
        <v>1759</v>
      </c>
      <c r="H9" s="80" t="s">
        <v>1760</v>
      </c>
      <c r="I9" s="177" t="s">
        <v>563</v>
      </c>
      <c r="J9" s="81">
        <v>451.64557925254502</v>
      </c>
      <c r="K9" s="81">
        <v>49.282106635123796</v>
      </c>
      <c r="L9" s="81">
        <v>0.76630822199959725</v>
      </c>
      <c r="M9" s="81">
        <v>359.32744844428589</v>
      </c>
      <c r="N9" s="81">
        <v>494.90295785115012</v>
      </c>
      <c r="O9" s="81">
        <v>269.02711905251277</v>
      </c>
      <c r="P9" s="81">
        <v>210.41048529221487</v>
      </c>
      <c r="Q9" s="81">
        <v>31.961303336015508</v>
      </c>
      <c r="R9" s="81">
        <v>0</v>
      </c>
      <c r="S9" s="81">
        <v>40.192878410008028</v>
      </c>
      <c r="T9" s="82"/>
      <c r="U9" s="81">
        <v>112661015</v>
      </c>
      <c r="V9" s="81">
        <v>18922</v>
      </c>
      <c r="W9" s="81">
        <v>7</v>
      </c>
      <c r="X9" s="81">
        <v>149882</v>
      </c>
      <c r="Y9" s="81">
        <v>216649</v>
      </c>
      <c r="Z9" s="81">
        <v>110654</v>
      </c>
      <c r="AA9" s="81">
        <v>51090</v>
      </c>
      <c r="AB9" s="81">
        <v>518943</v>
      </c>
      <c r="AC9" s="81">
        <v>0</v>
      </c>
      <c r="AD9" s="81">
        <v>40.192878410008028</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1761</v>
      </c>
      <c r="B10" s="80">
        <v>2</v>
      </c>
      <c r="C10" s="80">
        <v>2</v>
      </c>
      <c r="D10" s="80">
        <v>1</v>
      </c>
      <c r="E10" s="80">
        <v>2005</v>
      </c>
      <c r="F10" s="80" t="s">
        <v>565</v>
      </c>
      <c r="G10" s="80" t="s">
        <v>1759</v>
      </c>
      <c r="H10" s="80" t="s">
        <v>1760</v>
      </c>
      <c r="I10" s="177"/>
      <c r="J10" s="81">
        <v>518.26278616516936</v>
      </c>
      <c r="K10" s="81">
        <v>28.117896086660117</v>
      </c>
      <c r="L10" s="81">
        <v>8.3252473011934419E-2</v>
      </c>
      <c r="M10" s="81">
        <v>563.5365791476047</v>
      </c>
      <c r="N10" s="81">
        <v>671.69058357939332</v>
      </c>
      <c r="O10" s="81">
        <v>251.16497039837807</v>
      </c>
      <c r="P10" s="81">
        <v>177.93422956828289</v>
      </c>
      <c r="Q10" s="81">
        <v>30.006075006130519</v>
      </c>
      <c r="R10" s="81">
        <v>0</v>
      </c>
      <c r="S10" s="81">
        <v>32.081930187239102</v>
      </c>
      <c r="T10" s="82"/>
      <c r="U10" s="81">
        <v>65859021</v>
      </c>
      <c r="V10" s="81">
        <v>13177</v>
      </c>
      <c r="W10" s="81">
        <v>1</v>
      </c>
      <c r="X10" s="81">
        <v>134206</v>
      </c>
      <c r="Y10" s="81">
        <v>253778</v>
      </c>
      <c r="Z10" s="81">
        <v>119546</v>
      </c>
      <c r="AA10" s="81">
        <v>35384</v>
      </c>
      <c r="AB10" s="81">
        <v>509313</v>
      </c>
      <c r="AC10" s="81">
        <v>0</v>
      </c>
      <c r="AD10" s="81">
        <v>32.081930187239102</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1762</v>
      </c>
      <c r="B11" s="80">
        <v>3</v>
      </c>
      <c r="C11" s="80">
        <v>3</v>
      </c>
      <c r="D11" s="80">
        <v>1</v>
      </c>
      <c r="E11" s="80">
        <v>2006</v>
      </c>
      <c r="F11" s="80" t="s">
        <v>566</v>
      </c>
      <c r="G11" s="80" t="s">
        <v>1759</v>
      </c>
      <c r="H11" s="80" t="s">
        <v>1760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1763</v>
      </c>
      <c r="B12" s="80">
        <v>4</v>
      </c>
      <c r="C12" s="80">
        <v>4</v>
      </c>
      <c r="D12" s="80">
        <v>1</v>
      </c>
      <c r="E12" s="80">
        <v>2007</v>
      </c>
      <c r="F12" s="80" t="s">
        <v>567</v>
      </c>
      <c r="G12" s="80" t="s">
        <v>1759</v>
      </c>
      <c r="H12" s="80" t="s">
        <v>1760</v>
      </c>
      <c r="I12" s="177"/>
      <c r="J12" s="81">
        <v>634.7504511625466</v>
      </c>
      <c r="K12" s="81">
        <v>29.57977969578614</v>
      </c>
      <c r="L12" s="81">
        <v>1.1161883902307048</v>
      </c>
      <c r="M12" s="81">
        <v>597.92526116860097</v>
      </c>
      <c r="N12" s="81">
        <v>725.51373213496277</v>
      </c>
      <c r="O12" s="81">
        <v>236.29963732972092</v>
      </c>
      <c r="P12" s="81">
        <v>174.10105908576111</v>
      </c>
      <c r="Q12" s="81">
        <v>31.947550364952036</v>
      </c>
      <c r="R12" s="81">
        <v>0</v>
      </c>
      <c r="S12" s="81">
        <v>34.632891652628217</v>
      </c>
      <c r="T12" s="82"/>
      <c r="U12" s="81">
        <v>69815006</v>
      </c>
      <c r="V12" s="81">
        <v>12480</v>
      </c>
      <c r="W12" s="81">
        <v>10</v>
      </c>
      <c r="X12" s="81">
        <v>152526</v>
      </c>
      <c r="Y12" s="81">
        <v>261161</v>
      </c>
      <c r="Z12" s="81">
        <v>116919</v>
      </c>
      <c r="AA12" s="81">
        <v>34094</v>
      </c>
      <c r="AB12" s="81">
        <v>513589</v>
      </c>
      <c r="AC12" s="81">
        <v>0</v>
      </c>
      <c r="AD12" s="81">
        <v>34.632891652628217</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1764</v>
      </c>
      <c r="B13" s="80">
        <v>5</v>
      </c>
      <c r="C13" s="80">
        <v>5</v>
      </c>
      <c r="D13" s="80">
        <v>1</v>
      </c>
      <c r="E13" s="80">
        <v>2008</v>
      </c>
      <c r="F13" s="80" t="s">
        <v>84</v>
      </c>
      <c r="G13" s="80" t="s">
        <v>1759</v>
      </c>
      <c r="H13" s="80" t="s">
        <v>1760</v>
      </c>
      <c r="I13" s="177"/>
      <c r="J13" s="81">
        <v>470.66409132735794</v>
      </c>
      <c r="K13" s="81">
        <v>23.46446884325033</v>
      </c>
      <c r="L13" s="81">
        <v>0.99884765206458903</v>
      </c>
      <c r="M13" s="81">
        <v>596.66798750597263</v>
      </c>
      <c r="N13" s="81">
        <v>723.04702169072755</v>
      </c>
      <c r="O13" s="81">
        <v>224.61055538202339</v>
      </c>
      <c r="P13" s="81">
        <v>167.77162563934721</v>
      </c>
      <c r="Q13" s="81">
        <v>31.634005319969646</v>
      </c>
      <c r="R13" s="81">
        <v>0</v>
      </c>
      <c r="S13" s="81">
        <v>41.794561874571144</v>
      </c>
      <c r="T13" s="82"/>
      <c r="U13" s="81">
        <v>66017166</v>
      </c>
      <c r="V13" s="81">
        <v>12480</v>
      </c>
      <c r="W13" s="81">
        <v>10</v>
      </c>
      <c r="X13" s="81">
        <v>152526</v>
      </c>
      <c r="Y13" s="81">
        <v>264741</v>
      </c>
      <c r="Z13" s="81">
        <v>115036</v>
      </c>
      <c r="AA13" s="81">
        <v>32892</v>
      </c>
      <c r="AB13" s="81">
        <v>516905</v>
      </c>
      <c r="AC13" s="81">
        <v>0</v>
      </c>
      <c r="AD13" s="81">
        <v>41.794561874571144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1765</v>
      </c>
      <c r="B14" s="80">
        <v>6</v>
      </c>
      <c r="C14" s="80">
        <v>6</v>
      </c>
      <c r="D14" s="80">
        <v>1</v>
      </c>
      <c r="E14" s="80">
        <v>2009</v>
      </c>
      <c r="F14" s="80" t="s">
        <v>85</v>
      </c>
      <c r="G14" s="80" t="s">
        <v>1759</v>
      </c>
      <c r="H14" s="80" t="s">
        <v>1760</v>
      </c>
      <c r="I14" s="177"/>
      <c r="J14" s="81">
        <v>413.94682381968966</v>
      </c>
      <c r="K14" s="81">
        <v>22.424633899338605</v>
      </c>
      <c r="L14" s="81">
        <v>10.575597708315369</v>
      </c>
      <c r="M14" s="81">
        <v>569.11800558643063</v>
      </c>
      <c r="N14" s="81">
        <v>665.18897462628274</v>
      </c>
      <c r="O14" s="81">
        <v>223.56981110045078</v>
      </c>
      <c r="P14" s="81">
        <v>157.56964144091074</v>
      </c>
      <c r="Q14" s="81">
        <v>30.212584915384735</v>
      </c>
      <c r="R14" s="81">
        <v>0</v>
      </c>
      <c r="S14" s="81">
        <v>47.055309441186395</v>
      </c>
      <c r="T14" s="82"/>
      <c r="U14" s="81">
        <v>51136280</v>
      </c>
      <c r="V14" s="81">
        <v>13751</v>
      </c>
      <c r="W14" s="81">
        <v>102</v>
      </c>
      <c r="X14" s="81">
        <v>166237</v>
      </c>
      <c r="Y14" s="81">
        <v>266889</v>
      </c>
      <c r="Z14" s="81">
        <v>113020</v>
      </c>
      <c r="AA14" s="81">
        <v>31714</v>
      </c>
      <c r="AB14" s="81">
        <v>518242</v>
      </c>
      <c r="AC14" s="81">
        <v>0</v>
      </c>
      <c r="AD14" s="81">
        <v>47.055309441186395</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170.24199999999999</v>
      </c>
      <c r="BJ14" s="81">
        <v>0.16700000000000001</v>
      </c>
      <c r="BK14" s="81">
        <v>240.71300000000002</v>
      </c>
      <c r="BL14" s="81">
        <v>0</v>
      </c>
      <c r="BM14" s="82"/>
      <c r="BN14" s="81">
        <v>0</v>
      </c>
      <c r="BO14" s="81">
        <v>0</v>
      </c>
      <c r="BP14" s="81">
        <v>9</v>
      </c>
      <c r="BQ14" s="81">
        <v>1</v>
      </c>
      <c r="BR14" s="81">
        <v>14</v>
      </c>
      <c r="BS14" s="81">
        <v>0</v>
      </c>
      <c r="BT14"/>
      <c r="BU14" s="80"/>
      <c r="BV14" s="80"/>
      <c r="BW14" s="80"/>
      <c r="BX14" s="80"/>
      <c r="BY14" s="80"/>
      <c r="BZ14" s="80"/>
      <c r="CA14" s="80"/>
      <c r="CB14" s="80"/>
      <c r="CC14" s="80"/>
    </row>
    <row r="15" spans="1:81">
      <c r="A15" s="80" t="s">
        <v>1766</v>
      </c>
      <c r="B15" s="80">
        <v>7</v>
      </c>
      <c r="C15" s="80">
        <v>7</v>
      </c>
      <c r="D15" s="80">
        <v>1</v>
      </c>
      <c r="E15" s="80">
        <v>2010</v>
      </c>
      <c r="F15" s="80" t="s">
        <v>86</v>
      </c>
      <c r="G15" s="80" t="s">
        <v>1759</v>
      </c>
      <c r="H15" s="80" t="s">
        <v>1760</v>
      </c>
      <c r="I15" s="177"/>
      <c r="J15" s="81">
        <v>418.9511009927304</v>
      </c>
      <c r="K15" s="81">
        <v>20.102806877295983</v>
      </c>
      <c r="L15" s="81">
        <v>9.8781669225232775</v>
      </c>
      <c r="M15" s="81">
        <v>575.73839711369908</v>
      </c>
      <c r="N15" s="81">
        <v>675.63936892739343</v>
      </c>
      <c r="O15" s="81">
        <v>218.63121653081188</v>
      </c>
      <c r="P15" s="81">
        <v>158.98123412687892</v>
      </c>
      <c r="Q15" s="81">
        <v>31.493511808570076</v>
      </c>
      <c r="R15" s="81">
        <v>0</v>
      </c>
      <c r="S15" s="81">
        <v>56.739668929803422</v>
      </c>
      <c r="T15" s="82"/>
      <c r="U15" s="81">
        <v>55320906</v>
      </c>
      <c r="V15" s="81">
        <v>13751</v>
      </c>
      <c r="W15" s="81">
        <v>102</v>
      </c>
      <c r="X15" s="81">
        <v>166237</v>
      </c>
      <c r="Y15" s="81">
        <v>267397</v>
      </c>
      <c r="Z15" s="81">
        <v>111037</v>
      </c>
      <c r="AA15" s="81">
        <v>31199</v>
      </c>
      <c r="AB15" s="81">
        <v>517634</v>
      </c>
      <c r="AC15" s="81">
        <v>0</v>
      </c>
      <c r="AD15" s="81">
        <v>56.739668929803422</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153.923</v>
      </c>
      <c r="BJ15" s="81">
        <v>0.158</v>
      </c>
      <c r="BK15" s="81">
        <v>238.90899999999999</v>
      </c>
      <c r="BL15" s="81">
        <v>0</v>
      </c>
      <c r="BM15" s="82"/>
      <c r="BN15" s="81">
        <v>0</v>
      </c>
      <c r="BO15" s="81">
        <v>0</v>
      </c>
      <c r="BP15" s="81">
        <v>9</v>
      </c>
      <c r="BQ15" s="81">
        <v>1</v>
      </c>
      <c r="BR15" s="81">
        <v>14</v>
      </c>
      <c r="BS15" s="81">
        <v>0</v>
      </c>
      <c r="BT15"/>
      <c r="BU15" s="80">
        <v>295.05799999999999</v>
      </c>
      <c r="BV15" s="80">
        <v>65.3</v>
      </c>
      <c r="BW15" s="80">
        <v>0</v>
      </c>
      <c r="BX15" s="80">
        <v>3.5270000000000001</v>
      </c>
      <c r="BY15" s="80">
        <v>29.105</v>
      </c>
      <c r="BZ15" s="80">
        <v>0</v>
      </c>
      <c r="CA15" s="80">
        <v>0</v>
      </c>
      <c r="CB15" s="80">
        <v>0</v>
      </c>
      <c r="CC15" s="80">
        <v>0</v>
      </c>
    </row>
    <row r="16" spans="1:81">
      <c r="A16" s="80" t="s">
        <v>1767</v>
      </c>
      <c r="B16" s="80">
        <v>8</v>
      </c>
      <c r="C16" s="80">
        <v>8</v>
      </c>
      <c r="D16" s="80">
        <v>1</v>
      </c>
      <c r="E16" s="80">
        <v>2011</v>
      </c>
      <c r="F16" s="80" t="s">
        <v>87</v>
      </c>
      <c r="G16" s="80" t="s">
        <v>1759</v>
      </c>
      <c r="H16" s="80" t="s">
        <v>1760</v>
      </c>
      <c r="I16" s="177"/>
      <c r="J16" s="81">
        <v>321.98341459131854</v>
      </c>
      <c r="K16" s="81">
        <v>30.348228477695187</v>
      </c>
      <c r="L16" s="81">
        <v>4.3555650362417087</v>
      </c>
      <c r="M16" s="81">
        <v>732.12106122526882</v>
      </c>
      <c r="N16" s="81">
        <v>786.71636955108329</v>
      </c>
      <c r="O16" s="81">
        <v>212.17672865562787</v>
      </c>
      <c r="P16" s="81">
        <v>152.03640772234647</v>
      </c>
      <c r="Q16" s="81">
        <v>36.442406348560489</v>
      </c>
      <c r="R16" s="81">
        <v>0</v>
      </c>
      <c r="S16" s="81">
        <v>56.476353304455593</v>
      </c>
      <c r="T16" s="82"/>
      <c r="U16" s="81">
        <v>39947115</v>
      </c>
      <c r="V16" s="81">
        <v>13751</v>
      </c>
      <c r="W16" s="81">
        <v>102</v>
      </c>
      <c r="X16" s="81">
        <v>166237</v>
      </c>
      <c r="Y16" s="81">
        <v>269552</v>
      </c>
      <c r="Z16" s="81">
        <v>110100</v>
      </c>
      <c r="AA16" s="81">
        <v>30724</v>
      </c>
      <c r="AB16" s="81">
        <v>519283</v>
      </c>
      <c r="AC16" s="81">
        <v>0</v>
      </c>
      <c r="AD16" s="81">
        <v>56.476353304455593</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125.98</v>
      </c>
      <c r="BJ16" s="81">
        <v>0.64700000000000002</v>
      </c>
      <c r="BK16" s="81">
        <v>180.559</v>
      </c>
      <c r="BL16" s="81">
        <v>0</v>
      </c>
      <c r="BM16" s="82"/>
      <c r="BN16" s="81">
        <v>0</v>
      </c>
      <c r="BO16" s="81">
        <v>0</v>
      </c>
      <c r="BP16" s="81">
        <v>8</v>
      </c>
      <c r="BQ16" s="81">
        <v>1</v>
      </c>
      <c r="BR16" s="81">
        <v>13</v>
      </c>
      <c r="BS16" s="81">
        <v>0</v>
      </c>
      <c r="BT16"/>
      <c r="BU16" s="80">
        <v>244.98599999999999</v>
      </c>
      <c r="BV16" s="80">
        <v>62.2</v>
      </c>
      <c r="BW16" s="80">
        <v>0</v>
      </c>
      <c r="BX16" s="80">
        <v>0</v>
      </c>
      <c r="BY16" s="80">
        <v>0</v>
      </c>
      <c r="BZ16" s="80">
        <v>0</v>
      </c>
      <c r="CA16" s="80">
        <v>0</v>
      </c>
      <c r="CB16" s="80">
        <v>0</v>
      </c>
      <c r="CC16" s="80">
        <v>0</v>
      </c>
    </row>
    <row r="17" spans="1:81">
      <c r="A17" s="80" t="s">
        <v>1768</v>
      </c>
      <c r="B17" s="80">
        <v>9</v>
      </c>
      <c r="C17" s="80">
        <v>9</v>
      </c>
      <c r="D17" s="80">
        <v>1</v>
      </c>
      <c r="E17" s="80">
        <v>2012</v>
      </c>
      <c r="F17" s="80" t="s">
        <v>88</v>
      </c>
      <c r="G17" s="80" t="s">
        <v>1759</v>
      </c>
      <c r="H17" s="80" t="s">
        <v>1760</v>
      </c>
      <c r="I17" s="177"/>
      <c r="J17" s="81">
        <v>288.65509597760934</v>
      </c>
      <c r="K17" s="81">
        <v>29.936386070710604</v>
      </c>
      <c r="L17" s="81">
        <v>4.3122386317165677</v>
      </c>
      <c r="M17" s="81">
        <v>770.86047326730113</v>
      </c>
      <c r="N17" s="81">
        <v>864.54042510089403</v>
      </c>
      <c r="O17" s="81">
        <v>210.91814114798206</v>
      </c>
      <c r="P17" s="81">
        <v>150.87098000529724</v>
      </c>
      <c r="Q17" s="81">
        <v>40.995605702416263</v>
      </c>
      <c r="R17" s="81">
        <v>0</v>
      </c>
      <c r="S17" s="81">
        <v>57.124188543874624</v>
      </c>
      <c r="T17" s="82"/>
      <c r="U17" s="81">
        <v>38616613</v>
      </c>
      <c r="V17" s="81">
        <v>13751</v>
      </c>
      <c r="W17" s="81">
        <v>102</v>
      </c>
      <c r="X17" s="81">
        <v>166237</v>
      </c>
      <c r="Y17" s="81">
        <v>280567</v>
      </c>
      <c r="Z17" s="81">
        <v>110315</v>
      </c>
      <c r="AA17" s="81">
        <v>30316</v>
      </c>
      <c r="AB17" s="81">
        <v>537668</v>
      </c>
      <c r="AC17" s="81">
        <v>0</v>
      </c>
      <c r="AD17" s="81">
        <v>57.124188543874624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149.178</v>
      </c>
      <c r="BJ17" s="81">
        <v>0.46300000000000002</v>
      </c>
      <c r="BK17" s="81">
        <v>164.172</v>
      </c>
      <c r="BL17" s="81">
        <v>0</v>
      </c>
      <c r="BM17" s="82"/>
      <c r="BN17" s="81">
        <v>0</v>
      </c>
      <c r="BO17" s="81">
        <v>0</v>
      </c>
      <c r="BP17" s="81">
        <v>10</v>
      </c>
      <c r="BQ17" s="81">
        <v>1</v>
      </c>
      <c r="BR17" s="81">
        <v>14</v>
      </c>
      <c r="BS17" s="81">
        <v>0</v>
      </c>
      <c r="BT17"/>
      <c r="BU17" s="80">
        <v>288.43400000000003</v>
      </c>
      <c r="BV17" s="80">
        <v>0</v>
      </c>
      <c r="BW17" s="80">
        <v>0</v>
      </c>
      <c r="BX17" s="80">
        <v>3.3860000000000001</v>
      </c>
      <c r="BY17" s="80">
        <v>21.992999999999999</v>
      </c>
      <c r="BZ17" s="80">
        <v>0</v>
      </c>
      <c r="CA17" s="80">
        <v>0</v>
      </c>
      <c r="CB17" s="80">
        <v>0</v>
      </c>
      <c r="CC17" s="80">
        <v>0</v>
      </c>
    </row>
    <row r="18" spans="1:81">
      <c r="A18" s="80" t="s">
        <v>1769</v>
      </c>
      <c r="B18" s="80">
        <v>10</v>
      </c>
      <c r="C18" s="80">
        <v>10</v>
      </c>
      <c r="D18" s="80">
        <v>1</v>
      </c>
      <c r="E18" s="80">
        <v>2013</v>
      </c>
      <c r="F18" s="80" t="s">
        <v>89</v>
      </c>
      <c r="G18" s="80" t="s">
        <v>1759</v>
      </c>
      <c r="H18" s="80" t="s">
        <v>1760</v>
      </c>
      <c r="I18" s="177"/>
      <c r="J18" s="81">
        <v>276.76568033654149</v>
      </c>
      <c r="K18" s="81">
        <v>25.814992135978006</v>
      </c>
      <c r="L18" s="81">
        <v>3.9522740744612568</v>
      </c>
      <c r="M18" s="81">
        <v>820.2104905206653</v>
      </c>
      <c r="N18" s="81">
        <v>837.30132854768317</v>
      </c>
      <c r="O18" s="81">
        <v>201.79004506872937</v>
      </c>
      <c r="P18" s="81">
        <v>149.91086434147937</v>
      </c>
      <c r="Q18" s="81">
        <v>41.775450689274592</v>
      </c>
      <c r="R18" s="81">
        <v>0</v>
      </c>
      <c r="S18" s="81">
        <v>62.105594225665342</v>
      </c>
      <c r="T18" s="82"/>
      <c r="U18" s="81">
        <v>35827044</v>
      </c>
      <c r="V18" s="81">
        <v>13751</v>
      </c>
      <c r="W18" s="81">
        <v>102</v>
      </c>
      <c r="X18" s="81">
        <v>166237</v>
      </c>
      <c r="Y18" s="81">
        <v>282640</v>
      </c>
      <c r="Z18" s="81">
        <v>110253</v>
      </c>
      <c r="AA18" s="81">
        <v>30010</v>
      </c>
      <c r="AB18" s="81">
        <v>540040</v>
      </c>
      <c r="AC18" s="81">
        <v>0</v>
      </c>
      <c r="AD18" s="81">
        <v>62.105594225665342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155.47499999999999</v>
      </c>
      <c r="BJ18" s="81">
        <v>0.41499999999999998</v>
      </c>
      <c r="BK18" s="81">
        <v>251.99</v>
      </c>
      <c r="BL18" s="81">
        <v>0</v>
      </c>
      <c r="BM18" s="82"/>
      <c r="BN18" s="81">
        <v>0</v>
      </c>
      <c r="BO18" s="81">
        <v>0</v>
      </c>
      <c r="BP18" s="81">
        <v>9</v>
      </c>
      <c r="BQ18" s="81">
        <v>1</v>
      </c>
      <c r="BR18" s="81">
        <v>13</v>
      </c>
      <c r="BS18" s="81">
        <v>0</v>
      </c>
      <c r="BT18"/>
      <c r="BU18" s="80">
        <v>304.274</v>
      </c>
      <c r="BV18" s="80">
        <v>74.879000000000005</v>
      </c>
      <c r="BW18" s="80">
        <v>0</v>
      </c>
      <c r="BX18" s="80">
        <v>3.44</v>
      </c>
      <c r="BY18" s="80">
        <v>25.286999999999999</v>
      </c>
      <c r="BZ18" s="80">
        <v>0</v>
      </c>
      <c r="CA18" s="80">
        <v>0</v>
      </c>
      <c r="CB18" s="80">
        <v>0</v>
      </c>
      <c r="CC18" s="80">
        <v>0</v>
      </c>
    </row>
    <row r="19" spans="1:81">
      <c r="A19" s="80" t="s">
        <v>1770</v>
      </c>
      <c r="B19" s="80">
        <v>11</v>
      </c>
      <c r="C19" s="80">
        <v>11</v>
      </c>
      <c r="D19" s="80">
        <v>1</v>
      </c>
      <c r="E19" s="80">
        <v>2014</v>
      </c>
      <c r="F19" s="80" t="s">
        <v>90</v>
      </c>
      <c r="G19" s="80" t="s">
        <v>1759</v>
      </c>
      <c r="H19" s="80" t="s">
        <v>1760</v>
      </c>
      <c r="I19" s="177"/>
      <c r="J19" s="81">
        <v>286.78807091725491</v>
      </c>
      <c r="K19" s="81">
        <v>22.231585589187539</v>
      </c>
      <c r="L19" s="81">
        <v>2.3008261323842745</v>
      </c>
      <c r="M19" s="81">
        <v>779.71220123195894</v>
      </c>
      <c r="N19" s="81">
        <v>761.4723786956946</v>
      </c>
      <c r="O19" s="81">
        <v>191.00767075823703</v>
      </c>
      <c r="P19" s="81">
        <v>148.84772985444661</v>
      </c>
      <c r="Q19" s="81">
        <v>40.388334730153169</v>
      </c>
      <c r="R19" s="81">
        <v>0</v>
      </c>
      <c r="S19" s="81">
        <v>58.961093940397134</v>
      </c>
      <c r="T19" s="82"/>
      <c r="U19" s="81">
        <v>42582847</v>
      </c>
      <c r="V19" s="81">
        <v>11323</v>
      </c>
      <c r="W19" s="81">
        <v>26</v>
      </c>
      <c r="X19" s="81">
        <v>174518</v>
      </c>
      <c r="Y19" s="81">
        <v>286513</v>
      </c>
      <c r="Z19" s="81">
        <v>109915</v>
      </c>
      <c r="AA19" s="81">
        <v>29643</v>
      </c>
      <c r="AB19" s="81">
        <v>544172</v>
      </c>
      <c r="AC19" s="81">
        <v>0</v>
      </c>
      <c r="AD19" s="81">
        <v>58.961093940397134</v>
      </c>
      <c r="AE19" s="82"/>
      <c r="AF19" s="81">
        <v>398540668.12163627</v>
      </c>
      <c r="AG19" s="81">
        <v>20945480.273988217</v>
      </c>
      <c r="AH19" s="81">
        <v>579094.56109342189</v>
      </c>
      <c r="AI19" s="81">
        <v>1070751404.988668</v>
      </c>
      <c r="AJ19" s="81">
        <v>1058157461.328317</v>
      </c>
      <c r="AK19" s="81">
        <v>0</v>
      </c>
      <c r="AL19" s="81">
        <v>0</v>
      </c>
      <c r="AM19" s="81">
        <v>74706683.920824692</v>
      </c>
      <c r="AN19" s="81">
        <v>0</v>
      </c>
      <c r="AO19" s="81">
        <v>0</v>
      </c>
      <c r="AP19" s="82"/>
      <c r="AQ19" s="81">
        <v>1864</v>
      </c>
      <c r="AR19" s="81">
        <v>107</v>
      </c>
      <c r="AS19" s="81">
        <v>0</v>
      </c>
      <c r="AT19" s="81">
        <v>0</v>
      </c>
      <c r="AU19" s="81">
        <v>0</v>
      </c>
      <c r="AV19" s="81">
        <v>1</v>
      </c>
      <c r="AW19" s="81" t="s">
        <v>564</v>
      </c>
      <c r="AX19" s="82"/>
      <c r="AY19" s="81">
        <v>7022.1</v>
      </c>
      <c r="AZ19" s="81">
        <v>1775.1000000000001</v>
      </c>
      <c r="BA19" s="81">
        <v>0</v>
      </c>
      <c r="BB19" s="81">
        <v>0</v>
      </c>
      <c r="BC19" s="81">
        <v>0</v>
      </c>
      <c r="BD19" s="81">
        <v>6864</v>
      </c>
      <c r="BE19" s="81" t="s">
        <v>564</v>
      </c>
      <c r="BF19" s="82"/>
      <c r="BG19" s="81">
        <v>0</v>
      </c>
      <c r="BH19" s="81">
        <v>0</v>
      </c>
      <c r="BI19" s="81">
        <v>154.803</v>
      </c>
      <c r="BJ19" s="81">
        <v>0.40799999999999997</v>
      </c>
      <c r="BK19" s="81">
        <v>231.30600000000001</v>
      </c>
      <c r="BL19" s="81">
        <v>0</v>
      </c>
      <c r="BM19" s="82"/>
      <c r="BN19" s="81">
        <v>0</v>
      </c>
      <c r="BO19" s="81">
        <v>0</v>
      </c>
      <c r="BP19" s="81">
        <v>8</v>
      </c>
      <c r="BQ19" s="81">
        <v>1</v>
      </c>
      <c r="BR19" s="81">
        <v>11</v>
      </c>
      <c r="BS19" s="81">
        <v>0</v>
      </c>
      <c r="BT19"/>
      <c r="BU19" s="80">
        <v>295.52300000000002</v>
      </c>
      <c r="BV19" s="80">
        <v>67.86</v>
      </c>
      <c r="BW19" s="80">
        <v>0</v>
      </c>
      <c r="BX19" s="80">
        <v>3.5369999999999999</v>
      </c>
      <c r="BY19" s="80">
        <v>19.597000000000001</v>
      </c>
      <c r="BZ19" s="80">
        <v>0</v>
      </c>
      <c r="CA19" s="80">
        <v>0</v>
      </c>
      <c r="CB19" s="80">
        <v>0</v>
      </c>
      <c r="CC19" s="80">
        <v>0</v>
      </c>
    </row>
    <row r="20" spans="1:81">
      <c r="A20" s="80" t="s">
        <v>1771</v>
      </c>
      <c r="B20" s="80">
        <v>12</v>
      </c>
      <c r="C20" s="80">
        <v>12</v>
      </c>
      <c r="D20" s="80">
        <v>1</v>
      </c>
      <c r="E20" s="80">
        <v>2015</v>
      </c>
      <c r="F20" s="80" t="s">
        <v>91</v>
      </c>
      <c r="G20" s="80" t="s">
        <v>1759</v>
      </c>
      <c r="H20" s="80" t="s">
        <v>1760</v>
      </c>
      <c r="I20" s="177"/>
      <c r="J20" s="81">
        <v>285.77248270938532</v>
      </c>
      <c r="K20" s="81">
        <v>23.643594244158667</v>
      </c>
      <c r="L20" s="81">
        <v>2.8679187176340193</v>
      </c>
      <c r="M20" s="81">
        <v>829.5665389397152</v>
      </c>
      <c r="N20" s="81">
        <v>772.78116793729134</v>
      </c>
      <c r="O20" s="81">
        <v>188.93878874131786</v>
      </c>
      <c r="P20" s="81">
        <v>147.28639692260421</v>
      </c>
      <c r="Q20" s="81">
        <v>40.016696950211831</v>
      </c>
      <c r="R20" s="81">
        <v>0</v>
      </c>
      <c r="S20" s="81">
        <v>63.033198529094463</v>
      </c>
      <c r="T20" s="82"/>
      <c r="U20" s="81">
        <v>38493420</v>
      </c>
      <c r="V20" s="81">
        <v>11323</v>
      </c>
      <c r="W20" s="81">
        <v>26</v>
      </c>
      <c r="X20" s="81">
        <v>174518</v>
      </c>
      <c r="Y20" s="81">
        <v>292068</v>
      </c>
      <c r="Z20" s="81">
        <v>109772</v>
      </c>
      <c r="AA20" s="81">
        <v>29309</v>
      </c>
      <c r="AB20" s="81">
        <v>550758</v>
      </c>
      <c r="AC20" s="81">
        <v>0</v>
      </c>
      <c r="AD20" s="81">
        <v>63.033198529094463</v>
      </c>
      <c r="AE20" s="82"/>
      <c r="AF20" s="81">
        <v>387088748.51627833</v>
      </c>
      <c r="AG20" s="81">
        <v>19597451.957261346</v>
      </c>
      <c r="AH20" s="81">
        <v>584509.45839886798</v>
      </c>
      <c r="AI20" s="81">
        <v>1021105049.5508916</v>
      </c>
      <c r="AJ20" s="81">
        <v>1102607119.4298439</v>
      </c>
      <c r="AK20" s="81">
        <v>0</v>
      </c>
      <c r="AL20" s="81">
        <v>0</v>
      </c>
      <c r="AM20" s="81">
        <v>75479073.557083666</v>
      </c>
      <c r="AN20" s="81">
        <v>0</v>
      </c>
      <c r="AO20" s="81">
        <v>0</v>
      </c>
      <c r="AP20" s="82"/>
      <c r="AQ20" s="81">
        <v>2035</v>
      </c>
      <c r="AR20" s="81">
        <v>150</v>
      </c>
      <c r="AS20" s="81">
        <v>0</v>
      </c>
      <c r="AT20" s="81">
        <v>0</v>
      </c>
      <c r="AU20" s="81">
        <v>0</v>
      </c>
      <c r="AV20" s="81">
        <v>1</v>
      </c>
      <c r="AW20" s="81" t="s">
        <v>564</v>
      </c>
      <c r="AX20" s="82"/>
      <c r="AY20" s="81">
        <v>7748.5999999999995</v>
      </c>
      <c r="AZ20" s="81">
        <v>2372.4</v>
      </c>
      <c r="BA20" s="81">
        <v>0</v>
      </c>
      <c r="BB20" s="81">
        <v>0</v>
      </c>
      <c r="BC20" s="81">
        <v>0</v>
      </c>
      <c r="BD20" s="81">
        <v>6864</v>
      </c>
      <c r="BE20" s="81" t="s">
        <v>564</v>
      </c>
      <c r="BF20" s="82"/>
      <c r="BG20" s="81">
        <v>0</v>
      </c>
      <c r="BH20" s="81">
        <v>0</v>
      </c>
      <c r="BI20" s="81">
        <v>150.17099999999999</v>
      </c>
      <c r="BJ20" s="81">
        <v>0.434</v>
      </c>
      <c r="BK20" s="81">
        <v>219.46899999999999</v>
      </c>
      <c r="BL20" s="81">
        <v>0</v>
      </c>
      <c r="BM20" s="82"/>
      <c r="BN20" s="81">
        <v>0</v>
      </c>
      <c r="BO20" s="81">
        <v>0</v>
      </c>
      <c r="BP20" s="81">
        <v>8</v>
      </c>
      <c r="BQ20" s="81">
        <v>1</v>
      </c>
      <c r="BR20" s="81">
        <v>12</v>
      </c>
      <c r="BS20" s="81">
        <v>0</v>
      </c>
      <c r="BT20"/>
      <c r="BU20" s="80">
        <v>287.404</v>
      </c>
      <c r="BV20" s="80">
        <v>63.933999999999997</v>
      </c>
      <c r="BW20" s="80">
        <v>0</v>
      </c>
      <c r="BX20" s="80">
        <v>4.1159999999999997</v>
      </c>
      <c r="BY20" s="80">
        <v>14.62</v>
      </c>
      <c r="BZ20" s="80">
        <v>0</v>
      </c>
      <c r="CA20" s="80">
        <v>0</v>
      </c>
      <c r="CB20" s="80">
        <v>0</v>
      </c>
      <c r="CC20" s="80">
        <v>0</v>
      </c>
    </row>
    <row r="21" spans="1:81">
      <c r="A21" s="80" t="s">
        <v>1772</v>
      </c>
      <c r="B21" s="80">
        <v>13</v>
      </c>
      <c r="C21" s="80">
        <v>13</v>
      </c>
      <c r="D21" s="80">
        <v>1</v>
      </c>
      <c r="E21" s="80">
        <v>2016</v>
      </c>
      <c r="F21" s="80" t="s">
        <v>92</v>
      </c>
      <c r="G21" s="80" t="s">
        <v>1759</v>
      </c>
      <c r="H21" s="80" t="s">
        <v>1760</v>
      </c>
      <c r="I21" s="177"/>
      <c r="J21" s="81">
        <v>222.65290681482065</v>
      </c>
      <c r="K21" s="81">
        <v>24.352626442888027</v>
      </c>
      <c r="L21" s="81">
        <v>3.2408719694217232</v>
      </c>
      <c r="M21" s="81">
        <v>638.98011344388647</v>
      </c>
      <c r="N21" s="81">
        <v>748.02546232456029</v>
      </c>
      <c r="O21" s="81">
        <v>187.01508420597838</v>
      </c>
      <c r="P21" s="81">
        <v>143.32743833285713</v>
      </c>
      <c r="Q21" s="81">
        <v>39.363864809783536</v>
      </c>
      <c r="R21" s="81">
        <v>0</v>
      </c>
      <c r="S21" s="81">
        <v>78.029070723736922</v>
      </c>
      <c r="T21" s="82"/>
      <c r="U21" s="81">
        <v>35068795</v>
      </c>
      <c r="V21" s="81">
        <v>11323</v>
      </c>
      <c r="W21" s="81">
        <v>26</v>
      </c>
      <c r="X21" s="81">
        <v>174518</v>
      </c>
      <c r="Y21" s="81">
        <v>298048</v>
      </c>
      <c r="Z21" s="81">
        <v>109990</v>
      </c>
      <c r="AA21" s="81">
        <v>29499</v>
      </c>
      <c r="AB21" s="81">
        <v>557309</v>
      </c>
      <c r="AC21" s="81">
        <v>0</v>
      </c>
      <c r="AD21" s="81">
        <v>78.029070723736922</v>
      </c>
      <c r="AE21" s="82"/>
      <c r="AF21" s="81">
        <v>320373398.84016329</v>
      </c>
      <c r="AG21" s="81">
        <v>19264815.061999772</v>
      </c>
      <c r="AH21" s="81">
        <v>502687.42665030132</v>
      </c>
      <c r="AI21" s="81">
        <v>987270238.92545569</v>
      </c>
      <c r="AJ21" s="81">
        <v>1079674678.2293351</v>
      </c>
      <c r="AK21" s="81">
        <v>0</v>
      </c>
      <c r="AL21" s="81">
        <v>0</v>
      </c>
      <c r="AM21" s="81">
        <v>76436197.953348756</v>
      </c>
      <c r="AN21" s="81">
        <v>0</v>
      </c>
      <c r="AO21" s="81">
        <v>0</v>
      </c>
      <c r="AP21" s="82"/>
      <c r="AQ21" s="81">
        <v>2161</v>
      </c>
      <c r="AR21" s="81">
        <v>183</v>
      </c>
      <c r="AS21" s="81">
        <v>0</v>
      </c>
      <c r="AT21" s="81">
        <v>0</v>
      </c>
      <c r="AU21" s="81">
        <v>0</v>
      </c>
      <c r="AV21" s="81">
        <v>1</v>
      </c>
      <c r="AW21" s="81" t="s">
        <v>564</v>
      </c>
      <c r="AX21" s="82"/>
      <c r="AY21" s="81">
        <v>8295.2999999999993</v>
      </c>
      <c r="AZ21" s="81">
        <v>3192.5</v>
      </c>
      <c r="BA21" s="81">
        <v>0</v>
      </c>
      <c r="BB21" s="81">
        <v>0</v>
      </c>
      <c r="BC21" s="81">
        <v>0</v>
      </c>
      <c r="BD21" s="81">
        <v>6864</v>
      </c>
      <c r="BE21" s="81" t="s">
        <v>564</v>
      </c>
      <c r="BF21" s="82"/>
      <c r="BG21" s="81">
        <v>0</v>
      </c>
      <c r="BH21" s="81">
        <v>0</v>
      </c>
      <c r="BI21" s="81">
        <v>153.643</v>
      </c>
      <c r="BJ21" s="81">
        <v>0.44500000000000001</v>
      </c>
      <c r="BK21" s="81">
        <v>198.68099999999998</v>
      </c>
      <c r="BL21" s="81">
        <v>0</v>
      </c>
      <c r="BM21" s="82"/>
      <c r="BN21" s="81">
        <v>0</v>
      </c>
      <c r="BO21" s="81">
        <v>0</v>
      </c>
      <c r="BP21" s="81">
        <v>9</v>
      </c>
      <c r="BQ21" s="81">
        <v>1</v>
      </c>
      <c r="BR21" s="81">
        <v>13</v>
      </c>
      <c r="BS21" s="81">
        <v>0</v>
      </c>
      <c r="BT21"/>
      <c r="BU21" s="80">
        <v>289.21800000000002</v>
      </c>
      <c r="BV21" s="80">
        <v>63.551000000000002</v>
      </c>
      <c r="BW21" s="80">
        <v>0</v>
      </c>
      <c r="BX21" s="80">
        <v>0</v>
      </c>
      <c r="BY21" s="80">
        <v>0</v>
      </c>
      <c r="BZ21" s="80">
        <v>0</v>
      </c>
      <c r="CA21" s="80">
        <v>0</v>
      </c>
      <c r="CB21" s="80">
        <v>0</v>
      </c>
      <c r="CC21" s="80">
        <v>0</v>
      </c>
    </row>
    <row r="22" spans="1:81">
      <c r="A22" s="80" t="s">
        <v>1773</v>
      </c>
      <c r="B22" s="80">
        <v>14</v>
      </c>
      <c r="C22" s="80">
        <v>14</v>
      </c>
      <c r="D22" s="80">
        <v>1</v>
      </c>
      <c r="E22" s="80">
        <v>2017</v>
      </c>
      <c r="F22" s="80" t="s">
        <v>71</v>
      </c>
      <c r="G22" s="80" t="s">
        <v>1759</v>
      </c>
      <c r="H22" s="80" t="s">
        <v>1760</v>
      </c>
      <c r="I22" s="177"/>
      <c r="J22" s="81">
        <v>222.32407197816795</v>
      </c>
      <c r="K22" s="81">
        <v>24.913164433813762</v>
      </c>
      <c r="L22" s="81">
        <v>2.6691762763423403</v>
      </c>
      <c r="M22" s="81">
        <v>641.05857290343545</v>
      </c>
      <c r="N22" s="81">
        <v>776.29371025383557</v>
      </c>
      <c r="O22" s="81">
        <v>183.95842599979773</v>
      </c>
      <c r="P22" s="81">
        <v>142.98437960027178</v>
      </c>
      <c r="Q22" s="81">
        <v>38.365367993288345</v>
      </c>
      <c r="R22" s="81">
        <v>0</v>
      </c>
      <c r="S22" s="81">
        <v>81.809530334276189</v>
      </c>
      <c r="T22" s="82"/>
      <c r="U22" s="81">
        <v>37825193</v>
      </c>
      <c r="V22" s="81">
        <v>11323</v>
      </c>
      <c r="W22" s="81">
        <v>26</v>
      </c>
      <c r="X22" s="81">
        <v>174518</v>
      </c>
      <c r="Y22" s="81">
        <v>303189</v>
      </c>
      <c r="Z22" s="81">
        <v>109987</v>
      </c>
      <c r="AA22" s="81">
        <v>29616</v>
      </c>
      <c r="AB22" s="81">
        <v>561713</v>
      </c>
      <c r="AC22" s="81">
        <v>0</v>
      </c>
      <c r="AD22" s="81">
        <v>81.809530334276189</v>
      </c>
      <c r="AE22" s="82"/>
      <c r="AF22" s="81">
        <v>328730538.61903548</v>
      </c>
      <c r="AG22" s="81">
        <v>20147681.63307653</v>
      </c>
      <c r="AH22" s="81">
        <v>562561.41953984625</v>
      </c>
      <c r="AI22" s="81">
        <v>1033284314.763514</v>
      </c>
      <c r="AJ22" s="81">
        <v>1121058148.9921911</v>
      </c>
      <c r="AK22" s="81">
        <v>0</v>
      </c>
      <c r="AL22" s="81">
        <v>0</v>
      </c>
      <c r="AM22" s="81">
        <v>77160763.48740679</v>
      </c>
      <c r="AN22" s="81">
        <v>0</v>
      </c>
      <c r="AO22" s="81">
        <v>0</v>
      </c>
      <c r="AP22" s="82"/>
      <c r="AQ22" s="81">
        <v>2253</v>
      </c>
      <c r="AR22" s="81">
        <v>204</v>
      </c>
      <c r="AS22" s="81">
        <v>0</v>
      </c>
      <c r="AT22" s="81">
        <v>0</v>
      </c>
      <c r="AU22" s="81">
        <v>0</v>
      </c>
      <c r="AV22" s="81">
        <v>2</v>
      </c>
      <c r="AW22" s="81" t="s">
        <v>564</v>
      </c>
      <c r="AX22" s="82"/>
      <c r="AY22" s="81">
        <v>8684.1</v>
      </c>
      <c r="AZ22" s="81">
        <v>3490.5</v>
      </c>
      <c r="BA22" s="81">
        <v>0</v>
      </c>
      <c r="BB22" s="81">
        <v>0</v>
      </c>
      <c r="BC22" s="81">
        <v>0</v>
      </c>
      <c r="BD22" s="81">
        <v>6903.6</v>
      </c>
      <c r="BE22" s="81" t="s">
        <v>564</v>
      </c>
      <c r="BF22" s="82"/>
      <c r="BG22" s="81">
        <v>0</v>
      </c>
      <c r="BH22" s="81">
        <v>0</v>
      </c>
      <c r="BI22" s="81">
        <v>148.78800000000001</v>
      </c>
      <c r="BJ22" s="81">
        <v>0.40699999999999997</v>
      </c>
      <c r="BK22" s="81">
        <v>172.83600000000001</v>
      </c>
      <c r="BL22" s="81">
        <v>0</v>
      </c>
      <c r="BM22" s="82"/>
      <c r="BN22" s="81">
        <v>0</v>
      </c>
      <c r="BO22" s="81">
        <v>0</v>
      </c>
      <c r="BP22" s="81">
        <v>9</v>
      </c>
      <c r="BQ22" s="81">
        <v>1</v>
      </c>
      <c r="BR22" s="81">
        <v>13</v>
      </c>
      <c r="BS22" s="81">
        <v>0</v>
      </c>
      <c r="BT22"/>
      <c r="BU22" s="80">
        <v>243.13200000000001</v>
      </c>
      <c r="BV22" s="80">
        <v>60.573999999999998</v>
      </c>
      <c r="BW22" s="80">
        <v>0</v>
      </c>
      <c r="BX22" s="80">
        <v>4.0999999999999996</v>
      </c>
      <c r="BY22" s="80">
        <v>14.225</v>
      </c>
      <c r="BZ22" s="80">
        <v>0</v>
      </c>
      <c r="CA22" s="80">
        <v>0</v>
      </c>
      <c r="CB22" s="80">
        <v>0</v>
      </c>
      <c r="CC22" s="80">
        <v>0</v>
      </c>
    </row>
    <row r="23" spans="1:81">
      <c r="A23" s="80" t="s">
        <v>1774</v>
      </c>
      <c r="B23" s="80">
        <v>15</v>
      </c>
      <c r="C23" s="80">
        <v>15</v>
      </c>
      <c r="D23" s="80">
        <v>1</v>
      </c>
      <c r="E23" s="80">
        <v>2018</v>
      </c>
      <c r="F23" s="80" t="s">
        <v>93</v>
      </c>
      <c r="G23" s="80" t="s">
        <v>1759</v>
      </c>
      <c r="H23" s="80" t="s">
        <v>1760</v>
      </c>
      <c r="I23" s="177"/>
      <c r="J23" s="81">
        <v>205.14259886034623</v>
      </c>
      <c r="K23" s="81">
        <v>23.421421235865537</v>
      </c>
      <c r="L23" s="81">
        <v>2.4944254104453636</v>
      </c>
      <c r="M23" s="81">
        <v>636.17051147391226</v>
      </c>
      <c r="N23" s="81">
        <v>753.04340877110428</v>
      </c>
      <c r="O23" s="81">
        <v>179.29274064628811</v>
      </c>
      <c r="P23" s="81">
        <v>141.20736764494018</v>
      </c>
      <c r="Q23" s="81">
        <v>35.929241361489765</v>
      </c>
      <c r="R23" s="81">
        <v>0</v>
      </c>
      <c r="S23" s="81">
        <v>84.932524383707161</v>
      </c>
      <c r="T23" s="82"/>
      <c r="U23" s="81">
        <v>35261953</v>
      </c>
      <c r="V23" s="81">
        <v>11323</v>
      </c>
      <c r="W23" s="81">
        <v>26</v>
      </c>
      <c r="X23" s="81">
        <v>174518</v>
      </c>
      <c r="Y23" s="81">
        <v>309133</v>
      </c>
      <c r="Z23" s="81">
        <v>109250</v>
      </c>
      <c r="AA23" s="81">
        <v>29542</v>
      </c>
      <c r="AB23" s="81">
        <v>566890</v>
      </c>
      <c r="AC23" s="81">
        <v>0</v>
      </c>
      <c r="AD23" s="81">
        <v>84.932524383707161</v>
      </c>
      <c r="AE23" s="82"/>
      <c r="AF23" s="81">
        <v>298067549.72822791</v>
      </c>
      <c r="AG23" s="81">
        <v>17869545.068025421</v>
      </c>
      <c r="AH23" s="81">
        <v>535849.43616500637</v>
      </c>
      <c r="AI23" s="81">
        <v>989479528.82607174</v>
      </c>
      <c r="AJ23" s="81">
        <v>1118103645.8540201</v>
      </c>
      <c r="AK23" s="81">
        <v>0</v>
      </c>
      <c r="AL23" s="81">
        <v>0</v>
      </c>
      <c r="AM23" s="81">
        <v>78033038.151326612</v>
      </c>
      <c r="AN23" s="81">
        <v>0</v>
      </c>
      <c r="AO23" s="81">
        <v>0</v>
      </c>
      <c r="AP23" s="82"/>
      <c r="AQ23" s="81">
        <v>2345</v>
      </c>
      <c r="AR23" s="81">
        <v>230</v>
      </c>
      <c r="AS23" s="81">
        <v>0</v>
      </c>
      <c r="AT23" s="81">
        <v>0</v>
      </c>
      <c r="AU23" s="81">
        <v>0</v>
      </c>
      <c r="AV23" s="81">
        <v>2</v>
      </c>
      <c r="AW23" s="81" t="s">
        <v>564</v>
      </c>
      <c r="AX23" s="82"/>
      <c r="AY23" s="81">
        <v>9101.2999999999993</v>
      </c>
      <c r="AZ23" s="81">
        <v>3878.9</v>
      </c>
      <c r="BA23" s="81">
        <v>0</v>
      </c>
      <c r="BB23" s="81">
        <v>0</v>
      </c>
      <c r="BC23" s="81">
        <v>0</v>
      </c>
      <c r="BD23" s="81">
        <v>6904</v>
      </c>
      <c r="BE23" s="81" t="s">
        <v>564</v>
      </c>
      <c r="BF23" s="82"/>
      <c r="BG23" s="81">
        <v>0</v>
      </c>
      <c r="BH23" s="81">
        <v>0</v>
      </c>
      <c r="BI23" s="81">
        <v>146.78</v>
      </c>
      <c r="BJ23" s="81">
        <v>0.432</v>
      </c>
      <c r="BK23" s="81">
        <v>225.98000000000002</v>
      </c>
      <c r="BL23" s="81">
        <v>0</v>
      </c>
      <c r="BM23" s="82"/>
      <c r="BN23" s="81">
        <v>0</v>
      </c>
      <c r="BO23" s="81">
        <v>0</v>
      </c>
      <c r="BP23" s="81">
        <v>10</v>
      </c>
      <c r="BQ23" s="81">
        <v>1</v>
      </c>
      <c r="BR23" s="81">
        <v>13</v>
      </c>
      <c r="BS23" s="81">
        <v>0</v>
      </c>
      <c r="BT23"/>
      <c r="BU23" s="80">
        <v>278.96199999999999</v>
      </c>
      <c r="BV23" s="80">
        <v>76.495999999999995</v>
      </c>
      <c r="BW23" s="80">
        <v>0</v>
      </c>
      <c r="BX23" s="80">
        <v>3.8660000000000001</v>
      </c>
      <c r="BY23" s="80">
        <v>13.868</v>
      </c>
      <c r="BZ23" s="80">
        <v>0</v>
      </c>
      <c r="CA23" s="80">
        <v>0</v>
      </c>
      <c r="CB23" s="80">
        <v>0</v>
      </c>
      <c r="CC23" s="80">
        <v>0</v>
      </c>
    </row>
    <row r="24" spans="1:81">
      <c r="A24" s="80" t="s">
        <v>1775</v>
      </c>
      <c r="B24" s="80">
        <v>16</v>
      </c>
      <c r="C24" s="80">
        <v>16</v>
      </c>
      <c r="D24" s="80">
        <v>1</v>
      </c>
      <c r="E24" s="80">
        <v>2019</v>
      </c>
      <c r="F24" s="80" t="s">
        <v>73</v>
      </c>
      <c r="G24" s="80" t="s">
        <v>1759</v>
      </c>
      <c r="H24" s="80" t="s">
        <v>1760</v>
      </c>
      <c r="I24" s="177"/>
      <c r="J24" s="81">
        <v>188.10503435162047</v>
      </c>
      <c r="K24" s="81">
        <v>21.209535728160173</v>
      </c>
      <c r="L24" s="81">
        <v>2.5291915172070123</v>
      </c>
      <c r="M24" s="81">
        <v>615.52332843082127</v>
      </c>
      <c r="N24" s="81">
        <v>717.54669746683578</v>
      </c>
      <c r="O24" s="81">
        <v>173.40913359287384</v>
      </c>
      <c r="P24" s="81">
        <v>142.00732042159234</v>
      </c>
      <c r="Q24" s="81">
        <v>35.257749082773749</v>
      </c>
      <c r="R24" s="81">
        <v>0</v>
      </c>
      <c r="S24" s="81">
        <v>85.512938433503123</v>
      </c>
      <c r="T24" s="82"/>
      <c r="U24" s="81">
        <v>33808928</v>
      </c>
      <c r="V24" s="81">
        <v>11323</v>
      </c>
      <c r="W24" s="81">
        <v>26</v>
      </c>
      <c r="X24" s="81">
        <v>174518</v>
      </c>
      <c r="Y24" s="81">
        <v>314492</v>
      </c>
      <c r="Z24" s="81">
        <v>108566</v>
      </c>
      <c r="AA24" s="81">
        <v>29487</v>
      </c>
      <c r="AB24" s="81">
        <v>571357</v>
      </c>
      <c r="AC24" s="81">
        <v>0</v>
      </c>
      <c r="AD24" s="81">
        <v>85.512938433503123</v>
      </c>
      <c r="AE24" s="82"/>
      <c r="AF24" s="81">
        <v>287529595.91527402</v>
      </c>
      <c r="AG24" s="81">
        <v>17235759.657445021</v>
      </c>
      <c r="AH24" s="81">
        <v>569594.87700238929</v>
      </c>
      <c r="AI24" s="81">
        <v>999052097.98868704</v>
      </c>
      <c r="AJ24" s="81">
        <v>1068629201.3477637</v>
      </c>
      <c r="AK24" s="81">
        <v>0</v>
      </c>
      <c r="AL24" s="81">
        <v>0</v>
      </c>
      <c r="AM24" s="81">
        <v>77814522.226806834</v>
      </c>
      <c r="AN24" s="81">
        <v>0</v>
      </c>
      <c r="AO24" s="81">
        <v>0</v>
      </c>
      <c r="AP24" s="82"/>
      <c r="AQ24" s="81">
        <v>2473</v>
      </c>
      <c r="AR24" s="81">
        <v>244</v>
      </c>
      <c r="AS24" s="81">
        <v>0</v>
      </c>
      <c r="AT24" s="81">
        <v>0</v>
      </c>
      <c r="AU24" s="81">
        <v>0</v>
      </c>
      <c r="AV24" s="81">
        <v>2</v>
      </c>
      <c r="AW24" s="81" t="s">
        <v>564</v>
      </c>
      <c r="AX24" s="82"/>
      <c r="AY24" s="81">
        <v>9628.1000000000022</v>
      </c>
      <c r="AZ24" s="81">
        <v>4081.699999999998</v>
      </c>
      <c r="BA24" s="81">
        <v>0</v>
      </c>
      <c r="BB24" s="81">
        <v>0</v>
      </c>
      <c r="BC24" s="81">
        <v>0</v>
      </c>
      <c r="BD24" s="81">
        <v>6903.6</v>
      </c>
      <c r="BE24" s="81" t="s">
        <v>564</v>
      </c>
      <c r="BF24" s="82"/>
      <c r="BG24" s="81">
        <v>0</v>
      </c>
      <c r="BH24" s="81">
        <v>0</v>
      </c>
      <c r="BI24" s="81">
        <v>130.94499999999999</v>
      </c>
      <c r="BJ24" s="81">
        <v>0.41199999999999998</v>
      </c>
      <c r="BK24" s="81">
        <v>217.14</v>
      </c>
      <c r="BL24" s="81">
        <v>0</v>
      </c>
      <c r="BM24" s="82"/>
      <c r="BN24" s="81">
        <v>0</v>
      </c>
      <c r="BO24" s="81">
        <v>0</v>
      </c>
      <c r="BP24" s="81">
        <v>10</v>
      </c>
      <c r="BQ24" s="81">
        <v>1</v>
      </c>
      <c r="BR24" s="81">
        <v>13</v>
      </c>
      <c r="BS24" s="81">
        <v>0</v>
      </c>
      <c r="BT24"/>
      <c r="BU24" s="80">
        <v>258.73099999999999</v>
      </c>
      <c r="BV24" s="80">
        <v>74.628</v>
      </c>
      <c r="BW24" s="80">
        <v>0</v>
      </c>
      <c r="BX24" s="80">
        <v>3.9430000000000001</v>
      </c>
      <c r="BY24" s="80">
        <v>11.195</v>
      </c>
      <c r="BZ24" s="80">
        <v>0</v>
      </c>
      <c r="CA24" s="80">
        <v>0</v>
      </c>
      <c r="CB24" s="80">
        <v>0</v>
      </c>
      <c r="CC24" s="80">
        <v>0</v>
      </c>
    </row>
    <row r="25" spans="1:81">
      <c r="A25" s="80" t="s">
        <v>1776</v>
      </c>
      <c r="B25" s="80">
        <v>17</v>
      </c>
      <c r="C25" s="80">
        <v>17</v>
      </c>
      <c r="D25" s="80">
        <v>1</v>
      </c>
      <c r="E25" s="80">
        <v>2020</v>
      </c>
      <c r="F25" s="80" t="s">
        <v>218</v>
      </c>
      <c r="G25" s="80" t="s">
        <v>1759</v>
      </c>
      <c r="H25" s="80" t="s">
        <v>1760</v>
      </c>
      <c r="I25" s="177"/>
      <c r="J25" s="81">
        <v>157.2632778950524</v>
      </c>
      <c r="K25" s="81">
        <v>21.873003941824994</v>
      </c>
      <c r="L25" s="81">
        <v>6.4182195863255673</v>
      </c>
      <c r="M25" s="81">
        <v>537.47600848925936</v>
      </c>
      <c r="N25" s="81">
        <v>724.30488308153372</v>
      </c>
      <c r="O25" s="81">
        <v>150.80719327638192</v>
      </c>
      <c r="P25" s="81">
        <v>131.66553535365867</v>
      </c>
      <c r="Q25" s="81">
        <v>33.621566655187003</v>
      </c>
      <c r="R25" s="81">
        <v>0</v>
      </c>
      <c r="S25" s="81">
        <v>80.183005165985151</v>
      </c>
      <c r="T25" s="82"/>
      <c r="U25" s="81">
        <v>31043956</v>
      </c>
      <c r="V25" s="81">
        <v>11575</v>
      </c>
      <c r="W25" s="81">
        <v>81</v>
      </c>
      <c r="X25" s="81">
        <v>174612</v>
      </c>
      <c r="Y25" s="81">
        <v>315872</v>
      </c>
      <c r="Z25" s="81">
        <v>107763</v>
      </c>
      <c r="AA25" s="81">
        <v>29704</v>
      </c>
      <c r="AB25" s="81">
        <v>570213</v>
      </c>
      <c r="AC25" s="81">
        <v>0</v>
      </c>
      <c r="AD25" s="81">
        <v>80.183005165985151</v>
      </c>
      <c r="AE25" s="82"/>
      <c r="AF25" s="81">
        <v>247324014.7182394</v>
      </c>
      <c r="AG25" s="81">
        <v>16734273.614707831</v>
      </c>
      <c r="AH25" s="81">
        <v>1501409.6233762733</v>
      </c>
      <c r="AI25" s="81">
        <v>885910811.70365155</v>
      </c>
      <c r="AJ25" s="81">
        <v>1075762033.6367435</v>
      </c>
      <c r="AK25" s="81"/>
      <c r="AL25" s="81"/>
      <c r="AM25" s="81">
        <v>74419131.698563531</v>
      </c>
      <c r="AN25" s="81"/>
      <c r="AO25" s="81"/>
      <c r="AP25" s="82"/>
      <c r="AQ25" s="81">
        <v>2576</v>
      </c>
      <c r="AR25" s="81">
        <v>252</v>
      </c>
      <c r="AS25" s="81">
        <v>0</v>
      </c>
      <c r="AT25" s="81">
        <v>0</v>
      </c>
      <c r="AU25" s="81">
        <v>0</v>
      </c>
      <c r="AV25" s="81">
        <v>2</v>
      </c>
      <c r="AW25" s="81">
        <v>0</v>
      </c>
      <c r="AX25" s="82"/>
      <c r="AY25" s="81">
        <v>10107.099999999989</v>
      </c>
      <c r="AZ25" s="81">
        <v>4185.1999999999971</v>
      </c>
      <c r="BA25" s="81">
        <v>0</v>
      </c>
      <c r="BB25" s="81">
        <v>0</v>
      </c>
      <c r="BC25" s="81">
        <v>0</v>
      </c>
      <c r="BD25" s="81">
        <v>6903.6</v>
      </c>
      <c r="BE25" s="81">
        <v>0</v>
      </c>
      <c r="BF25" s="82"/>
      <c r="BG25" s="81">
        <v>0</v>
      </c>
      <c r="BH25" s="81">
        <v>0</v>
      </c>
      <c r="BI25" s="81">
        <v>101.509</v>
      </c>
      <c r="BJ25" s="81">
        <v>0.34899999999999998</v>
      </c>
      <c r="BK25" s="81">
        <v>201.51999999999998</v>
      </c>
      <c r="BL25" s="81">
        <v>0</v>
      </c>
      <c r="BM25" s="82"/>
      <c r="BN25" s="81">
        <v>0</v>
      </c>
      <c r="BO25" s="81">
        <v>0</v>
      </c>
      <c r="BP25" s="81">
        <v>9</v>
      </c>
      <c r="BQ25" s="81">
        <v>1</v>
      </c>
      <c r="BR25" s="81">
        <v>13</v>
      </c>
      <c r="BS25" s="81">
        <v>0</v>
      </c>
      <c r="BT25"/>
      <c r="BU25" s="80">
        <v>222.31800000000001</v>
      </c>
      <c r="BV25" s="80">
        <v>65.358000000000004</v>
      </c>
      <c r="BW25" s="80">
        <v>0</v>
      </c>
      <c r="BX25" s="80">
        <v>3.9660000000000002</v>
      </c>
      <c r="BY25" s="80">
        <v>11.736000000000001</v>
      </c>
      <c r="BZ25" s="80">
        <v>0</v>
      </c>
      <c r="CA25" s="80">
        <v>0</v>
      </c>
      <c r="CB25" s="80">
        <v>0</v>
      </c>
      <c r="CC25" s="80">
        <v>0</v>
      </c>
    </row>
    <row r="26" spans="1:81">
      <c r="A26" s="80" t="s">
        <v>1777</v>
      </c>
      <c r="B26" s="80">
        <v>17</v>
      </c>
      <c r="C26" s="80">
        <v>18</v>
      </c>
      <c r="D26" s="80">
        <v>1</v>
      </c>
      <c r="E26" s="80">
        <v>2021</v>
      </c>
      <c r="F26" s="80" t="s">
        <v>75</v>
      </c>
      <c r="G26" s="174" t="s">
        <v>1759</v>
      </c>
      <c r="H26" s="80" t="s">
        <v>1760</v>
      </c>
      <c r="I26" s="177"/>
      <c r="J26" s="81">
        <v>185.55056210893835</v>
      </c>
      <c r="K26" s="81">
        <v>25.052160191708314</v>
      </c>
      <c r="L26" s="81">
        <v>6.8986967729069075</v>
      </c>
      <c r="M26" s="81">
        <v>585.89838882559525</v>
      </c>
      <c r="N26" s="81">
        <v>695.3760500888045</v>
      </c>
      <c r="O26" s="81">
        <v>146.91343523244424</v>
      </c>
      <c r="P26" s="81">
        <v>134.06338493796926</v>
      </c>
      <c r="Q26" s="81">
        <v>33.846100058724119</v>
      </c>
      <c r="R26" s="81">
        <v>0</v>
      </c>
      <c r="S26" s="81">
        <v>77.436018090030061</v>
      </c>
      <c r="T26" s="82"/>
      <c r="U26" s="81">
        <v>36134071</v>
      </c>
      <c r="V26" s="81">
        <v>11575</v>
      </c>
      <c r="W26" s="81">
        <v>81</v>
      </c>
      <c r="X26" s="81">
        <v>174612</v>
      </c>
      <c r="Y26" s="81">
        <v>316494</v>
      </c>
      <c r="Z26" s="81">
        <v>108097</v>
      </c>
      <c r="AA26" s="81">
        <v>29495</v>
      </c>
      <c r="AB26" s="81">
        <v>567214</v>
      </c>
      <c r="AC26" s="81">
        <v>0</v>
      </c>
      <c r="AD26" s="81">
        <v>77.436018090030061</v>
      </c>
      <c r="AE26" s="82"/>
      <c r="AF26" s="81">
        <v>287055668.32650787</v>
      </c>
      <c r="AG26" s="81">
        <v>19207414.31282872</v>
      </c>
      <c r="AH26" s="81">
        <v>1535505.6112146629</v>
      </c>
      <c r="AI26" s="81">
        <v>954528464.38609111</v>
      </c>
      <c r="AJ26" s="81">
        <v>1003898490.4885331</v>
      </c>
      <c r="AK26" s="81">
        <v>0</v>
      </c>
      <c r="AL26" s="81">
        <v>0</v>
      </c>
      <c r="AM26" s="81">
        <v>74454714.859015122</v>
      </c>
      <c r="AN26" s="81">
        <v>0</v>
      </c>
      <c r="AO26" s="81">
        <v>0</v>
      </c>
      <c r="AP26" s="82"/>
      <c r="AQ26" s="81">
        <v>2724</v>
      </c>
      <c r="AR26" s="81">
        <v>253</v>
      </c>
      <c r="AS26" s="81">
        <v>0</v>
      </c>
      <c r="AT26" s="81">
        <v>0</v>
      </c>
      <c r="AU26" s="81">
        <v>0</v>
      </c>
      <c r="AV26" s="81">
        <v>2</v>
      </c>
      <c r="AW26" s="81"/>
      <c r="AX26" s="82"/>
      <c r="AY26" s="81">
        <v>10728.999999999991</v>
      </c>
      <c r="AZ26" s="81">
        <v>4212.6999999999971</v>
      </c>
      <c r="BA26" s="81">
        <v>0</v>
      </c>
      <c r="BB26" s="81">
        <v>0</v>
      </c>
      <c r="BC26" s="81">
        <v>0</v>
      </c>
      <c r="BD26" s="81">
        <v>6903.6</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1778</v>
      </c>
      <c r="B27" s="80">
        <v>17</v>
      </c>
      <c r="C27" s="80">
        <v>19</v>
      </c>
      <c r="D27" s="80">
        <v>1</v>
      </c>
      <c r="E27" s="80">
        <v>2022</v>
      </c>
      <c r="F27" s="80" t="s">
        <v>568</v>
      </c>
      <c r="G27" s="174" t="s">
        <v>1759</v>
      </c>
      <c r="H27" s="80" t="s">
        <v>1760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2989</v>
      </c>
      <c r="AR27" s="81">
        <v>253</v>
      </c>
      <c r="AS27" s="81">
        <v>0</v>
      </c>
      <c r="AT27" s="81">
        <v>0</v>
      </c>
      <c r="AU27" s="81">
        <v>0</v>
      </c>
      <c r="AV27" s="81">
        <v>2</v>
      </c>
      <c r="AW27" s="81"/>
      <c r="AX27" s="82"/>
      <c r="AY27" s="81">
        <v>11713.999999999989</v>
      </c>
      <c r="AZ27" s="81">
        <v>4212.6999999999971</v>
      </c>
      <c r="BA27" s="81">
        <v>0</v>
      </c>
      <c r="BB27" s="81">
        <v>0</v>
      </c>
      <c r="BC27" s="81">
        <v>0</v>
      </c>
      <c r="BD27" s="81">
        <v>6903.6</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1779</v>
      </c>
      <c r="B28" s="80">
        <v>18</v>
      </c>
      <c r="C28" s="80">
        <v>1</v>
      </c>
      <c r="D28" s="80">
        <v>2</v>
      </c>
      <c r="E28" s="80">
        <v>1990</v>
      </c>
      <c r="F28" s="80" t="s">
        <v>562</v>
      </c>
      <c r="G28" s="80" t="s">
        <v>1780</v>
      </c>
      <c r="H28" s="80" t="s">
        <v>1781</v>
      </c>
      <c r="I28" s="177"/>
      <c r="J28" s="81">
        <v>377.31634697312239</v>
      </c>
      <c r="K28" s="81">
        <v>32.339917455254842</v>
      </c>
      <c r="L28" s="81">
        <v>10.94726031427996</v>
      </c>
      <c r="M28" s="81">
        <v>312.43665726107645</v>
      </c>
      <c r="N28" s="81">
        <v>374.06292827627101</v>
      </c>
      <c r="O28" s="81">
        <v>333.3481690069047</v>
      </c>
      <c r="P28" s="81">
        <v>222.09034703206066</v>
      </c>
      <c r="Q28" s="81">
        <v>28.721955834919871</v>
      </c>
      <c r="R28" s="81">
        <v>0</v>
      </c>
      <c r="S28" s="81">
        <v>36.119242899262559</v>
      </c>
      <c r="T28" s="82"/>
      <c r="U28" s="81">
        <v>94119913</v>
      </c>
      <c r="V28" s="81">
        <v>12417</v>
      </c>
      <c r="W28" s="81">
        <v>100</v>
      </c>
      <c r="X28" s="81">
        <v>130323</v>
      </c>
      <c r="Y28" s="81">
        <v>163750</v>
      </c>
      <c r="Z28" s="81">
        <v>137110</v>
      </c>
      <c r="AA28" s="81">
        <v>53926</v>
      </c>
      <c r="AB28" s="81">
        <v>466347</v>
      </c>
      <c r="AC28" s="81">
        <v>0</v>
      </c>
      <c r="AD28" s="81">
        <v>36.119242899262559</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1782</v>
      </c>
      <c r="B29" s="80">
        <v>19</v>
      </c>
      <c r="C29" s="80">
        <v>2</v>
      </c>
      <c r="D29" s="80">
        <v>2</v>
      </c>
      <c r="E29" s="80">
        <v>2005</v>
      </c>
      <c r="F29" s="80" t="s">
        <v>565</v>
      </c>
      <c r="G29" s="80" t="s">
        <v>1780</v>
      </c>
      <c r="H29" s="80" t="s">
        <v>1781</v>
      </c>
      <c r="I29" s="177"/>
      <c r="J29" s="81">
        <v>493.37634376698674</v>
      </c>
      <c r="K29" s="81">
        <v>26.67540555356592</v>
      </c>
      <c r="L29" s="81">
        <v>8.0754898821576404</v>
      </c>
      <c r="M29" s="81">
        <v>621.08864353963679</v>
      </c>
      <c r="N29" s="81">
        <v>605.73056721319119</v>
      </c>
      <c r="O29" s="81">
        <v>436.47020205955073</v>
      </c>
      <c r="P29" s="81">
        <v>221.81434733938949</v>
      </c>
      <c r="Q29" s="81">
        <v>31.616452228423231</v>
      </c>
      <c r="R29" s="81">
        <v>0</v>
      </c>
      <c r="S29" s="81">
        <v>52.722991576319757</v>
      </c>
      <c r="T29" s="82"/>
      <c r="U29" s="81">
        <v>62696539</v>
      </c>
      <c r="V29" s="81">
        <v>12501</v>
      </c>
      <c r="W29" s="81">
        <v>97</v>
      </c>
      <c r="X29" s="81">
        <v>147912</v>
      </c>
      <c r="Y29" s="81">
        <v>228857</v>
      </c>
      <c r="Z29" s="81">
        <v>207745</v>
      </c>
      <c r="AA29" s="81">
        <v>44110</v>
      </c>
      <c r="AB29" s="81">
        <v>536647</v>
      </c>
      <c r="AC29" s="81">
        <v>0</v>
      </c>
      <c r="AD29" s="81">
        <v>52.722991576319757</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1783</v>
      </c>
      <c r="B30" s="80">
        <v>20</v>
      </c>
      <c r="C30" s="80">
        <v>3</v>
      </c>
      <c r="D30" s="80">
        <v>2</v>
      </c>
      <c r="E30" s="80">
        <v>2006</v>
      </c>
      <c r="F30" s="80" t="s">
        <v>566</v>
      </c>
      <c r="G30" s="80" t="s">
        <v>1780</v>
      </c>
      <c r="H30" s="80" t="s">
        <v>1781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1784</v>
      </c>
      <c r="B31" s="80">
        <v>21</v>
      </c>
      <c r="C31" s="80">
        <v>4</v>
      </c>
      <c r="D31" s="80">
        <v>2</v>
      </c>
      <c r="E31" s="80">
        <v>2007</v>
      </c>
      <c r="F31" s="80" t="s">
        <v>567</v>
      </c>
      <c r="G31" s="80" t="s">
        <v>1780</v>
      </c>
      <c r="H31" s="80" t="s">
        <v>1781</v>
      </c>
      <c r="I31" s="177"/>
      <c r="J31" s="81">
        <v>625.35189937942698</v>
      </c>
      <c r="K31" s="81">
        <v>29.854719955779025</v>
      </c>
      <c r="L31" s="81">
        <v>12.724547648630036</v>
      </c>
      <c r="M31" s="81">
        <v>694.97648975094785</v>
      </c>
      <c r="N31" s="81">
        <v>655.22117710488192</v>
      </c>
      <c r="O31" s="81">
        <v>423.66551009570793</v>
      </c>
      <c r="P31" s="81">
        <v>221.637480715061</v>
      </c>
      <c r="Q31" s="81">
        <v>33.822891831382535</v>
      </c>
      <c r="R31" s="81">
        <v>0</v>
      </c>
      <c r="S31" s="81">
        <v>58.713425888320089</v>
      </c>
      <c r="T31" s="82"/>
      <c r="U31" s="81">
        <v>68781277</v>
      </c>
      <c r="V31" s="81">
        <v>12596</v>
      </c>
      <c r="W31" s="81">
        <v>114</v>
      </c>
      <c r="X31" s="81">
        <v>177283</v>
      </c>
      <c r="Y31" s="81">
        <v>235858</v>
      </c>
      <c r="Z31" s="81">
        <v>209626</v>
      </c>
      <c r="AA31" s="81">
        <v>43403</v>
      </c>
      <c r="AB31" s="81">
        <v>543737</v>
      </c>
      <c r="AC31" s="81">
        <v>0</v>
      </c>
      <c r="AD31" s="81">
        <v>58.713425888320089</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1785</v>
      </c>
      <c r="B32" s="80">
        <v>22</v>
      </c>
      <c r="C32" s="80">
        <v>5</v>
      </c>
      <c r="D32" s="80">
        <v>2</v>
      </c>
      <c r="E32" s="80">
        <v>2008</v>
      </c>
      <c r="F32" s="80" t="s">
        <v>84</v>
      </c>
      <c r="G32" s="80" t="s">
        <v>1780</v>
      </c>
      <c r="H32" s="80" t="s">
        <v>1781</v>
      </c>
      <c r="I32" s="177"/>
      <c r="J32" s="81">
        <v>367.65218811044144</v>
      </c>
      <c r="K32" s="81">
        <v>23.682568072883111</v>
      </c>
      <c r="L32" s="81">
        <v>11.386863233536316</v>
      </c>
      <c r="M32" s="81">
        <v>693.51514383791186</v>
      </c>
      <c r="N32" s="81">
        <v>654.14833498866028</v>
      </c>
      <c r="O32" s="81">
        <v>409.86603622842256</v>
      </c>
      <c r="P32" s="81">
        <v>216.0342767946282</v>
      </c>
      <c r="Q32" s="81">
        <v>33.518747123277997</v>
      </c>
      <c r="R32" s="81">
        <v>0</v>
      </c>
      <c r="S32" s="81">
        <v>50.855704961614578</v>
      </c>
      <c r="T32" s="82"/>
      <c r="U32" s="81">
        <v>51568318</v>
      </c>
      <c r="V32" s="81">
        <v>12596</v>
      </c>
      <c r="W32" s="81">
        <v>114</v>
      </c>
      <c r="X32" s="81">
        <v>177283</v>
      </c>
      <c r="Y32" s="81">
        <v>239514</v>
      </c>
      <c r="Z32" s="81">
        <v>209916</v>
      </c>
      <c r="AA32" s="81">
        <v>42354</v>
      </c>
      <c r="AB32" s="81">
        <v>547702</v>
      </c>
      <c r="AC32" s="81">
        <v>0</v>
      </c>
      <c r="AD32" s="81">
        <v>50.855704961614578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1786</v>
      </c>
      <c r="B33" s="80">
        <v>23</v>
      </c>
      <c r="C33" s="80">
        <v>6</v>
      </c>
      <c r="D33" s="80">
        <v>2</v>
      </c>
      <c r="E33" s="80">
        <v>2009</v>
      </c>
      <c r="F33" s="80" t="s">
        <v>85</v>
      </c>
      <c r="G33" s="80" t="s">
        <v>1780</v>
      </c>
      <c r="H33" s="80" t="s">
        <v>1781</v>
      </c>
      <c r="I33" s="177"/>
      <c r="J33" s="81">
        <v>332.34105748915306</v>
      </c>
      <c r="K33" s="81">
        <v>22.983985904827161</v>
      </c>
      <c r="L33" s="81">
        <v>27.78686456694626</v>
      </c>
      <c r="M33" s="81">
        <v>649.95106459195415</v>
      </c>
      <c r="N33" s="81">
        <v>605.01293663529407</v>
      </c>
      <c r="O33" s="81">
        <v>415.86912517492448</v>
      </c>
      <c r="P33" s="81">
        <v>208.48638753053845</v>
      </c>
      <c r="Q33" s="81">
        <v>32.134910344431191</v>
      </c>
      <c r="R33" s="81">
        <v>0</v>
      </c>
      <c r="S33" s="81">
        <v>41.983796637014756</v>
      </c>
      <c r="T33" s="82"/>
      <c r="U33" s="81">
        <v>41055238</v>
      </c>
      <c r="V33" s="81">
        <v>14094</v>
      </c>
      <c r="W33" s="81">
        <v>268</v>
      </c>
      <c r="X33" s="81">
        <v>189848</v>
      </c>
      <c r="Y33" s="81">
        <v>242745</v>
      </c>
      <c r="Z33" s="81">
        <v>210232</v>
      </c>
      <c r="AA33" s="81">
        <v>41962</v>
      </c>
      <c r="AB33" s="81">
        <v>551216</v>
      </c>
      <c r="AC33" s="81">
        <v>0</v>
      </c>
      <c r="AD33" s="81">
        <v>41.983796637014756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4.2699999999999996</v>
      </c>
      <c r="BI33" s="81">
        <v>155.30099999999999</v>
      </c>
      <c r="BJ33" s="81">
        <v>0.71799999999999997</v>
      </c>
      <c r="BK33" s="81">
        <v>235.21600000000001</v>
      </c>
      <c r="BL33" s="81">
        <v>0</v>
      </c>
      <c r="BM33" s="82"/>
      <c r="BN33" s="81">
        <v>0</v>
      </c>
      <c r="BO33" s="81">
        <v>1</v>
      </c>
      <c r="BP33" s="81">
        <v>14</v>
      </c>
      <c r="BQ33" s="81">
        <v>1</v>
      </c>
      <c r="BR33" s="81">
        <v>33</v>
      </c>
      <c r="BS33" s="81">
        <v>0</v>
      </c>
      <c r="BT33"/>
      <c r="BU33" s="80"/>
      <c r="BV33" s="80"/>
      <c r="BW33" s="80"/>
      <c r="BX33" s="80"/>
      <c r="BY33" s="80"/>
      <c r="BZ33" s="80"/>
      <c r="CA33" s="80"/>
      <c r="CB33" s="80"/>
      <c r="CC33" s="80"/>
    </row>
    <row r="34" spans="1:81">
      <c r="A34" s="80" t="s">
        <v>1787</v>
      </c>
      <c r="B34" s="80">
        <v>24</v>
      </c>
      <c r="C34" s="80">
        <v>7</v>
      </c>
      <c r="D34" s="80">
        <v>2</v>
      </c>
      <c r="E34" s="80">
        <v>2010</v>
      </c>
      <c r="F34" s="80" t="s">
        <v>86</v>
      </c>
      <c r="G34" s="80" t="s">
        <v>1780</v>
      </c>
      <c r="H34" s="80" t="s">
        <v>1781</v>
      </c>
      <c r="I34" s="177"/>
      <c r="J34" s="81">
        <v>342.94868615832814</v>
      </c>
      <c r="K34" s="81">
        <v>20.604244064330565</v>
      </c>
      <c r="L34" s="81">
        <v>25.95439936506116</v>
      </c>
      <c r="M34" s="81">
        <v>657.5117646206412</v>
      </c>
      <c r="N34" s="81">
        <v>620.84475509642505</v>
      </c>
      <c r="O34" s="81">
        <v>415.27270507711313</v>
      </c>
      <c r="P34" s="81">
        <v>212.10407030024066</v>
      </c>
      <c r="Q34" s="81">
        <v>33.693167213599587</v>
      </c>
      <c r="R34" s="81">
        <v>0</v>
      </c>
      <c r="S34" s="81">
        <v>51.959404882181744</v>
      </c>
      <c r="T34" s="82"/>
      <c r="U34" s="81">
        <v>45285075</v>
      </c>
      <c r="V34" s="81">
        <v>14094</v>
      </c>
      <c r="W34" s="81">
        <v>268</v>
      </c>
      <c r="X34" s="81">
        <v>189848</v>
      </c>
      <c r="Y34" s="81">
        <v>245711</v>
      </c>
      <c r="Z34" s="81">
        <v>210906</v>
      </c>
      <c r="AA34" s="81">
        <v>41624</v>
      </c>
      <c r="AB34" s="81">
        <v>553788</v>
      </c>
      <c r="AC34" s="81">
        <v>0</v>
      </c>
      <c r="AD34" s="81">
        <v>51.959404882181744</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4.5780000000000003</v>
      </c>
      <c r="BI34" s="81">
        <v>93.1</v>
      </c>
      <c r="BJ34" s="81">
        <v>0.68799999999999994</v>
      </c>
      <c r="BK34" s="81">
        <v>201.316</v>
      </c>
      <c r="BL34" s="81">
        <v>0</v>
      </c>
      <c r="BM34" s="82"/>
      <c r="BN34" s="81">
        <v>0</v>
      </c>
      <c r="BO34" s="81">
        <v>1</v>
      </c>
      <c r="BP34" s="81">
        <v>14</v>
      </c>
      <c r="BQ34" s="81">
        <v>1</v>
      </c>
      <c r="BR34" s="81">
        <v>30</v>
      </c>
      <c r="BS34" s="81">
        <v>0</v>
      </c>
      <c r="BT34"/>
      <c r="BU34" s="80">
        <v>289.01799999999997</v>
      </c>
      <c r="BV34" s="80">
        <v>0</v>
      </c>
      <c r="BW34" s="80">
        <v>0</v>
      </c>
      <c r="BX34" s="80">
        <v>0</v>
      </c>
      <c r="BY34" s="80">
        <v>10.664</v>
      </c>
      <c r="BZ34" s="80">
        <v>0</v>
      </c>
      <c r="CA34" s="80">
        <v>0</v>
      </c>
      <c r="CB34" s="80">
        <v>0</v>
      </c>
      <c r="CC34" s="80">
        <v>0</v>
      </c>
    </row>
    <row r="35" spans="1:81">
      <c r="A35" s="80" t="s">
        <v>1788</v>
      </c>
      <c r="B35" s="80">
        <v>25</v>
      </c>
      <c r="C35" s="80">
        <v>8</v>
      </c>
      <c r="D35" s="80">
        <v>2</v>
      </c>
      <c r="E35" s="80">
        <v>2011</v>
      </c>
      <c r="F35" s="80" t="s">
        <v>87</v>
      </c>
      <c r="G35" s="80" t="s">
        <v>1780</v>
      </c>
      <c r="H35" s="80" t="s">
        <v>1781</v>
      </c>
      <c r="I35" s="177"/>
      <c r="J35" s="81">
        <v>369.91494947638949</v>
      </c>
      <c r="K35" s="81">
        <v>31.105223777516979</v>
      </c>
      <c r="L35" s="81">
        <v>11.444033624635077</v>
      </c>
      <c r="M35" s="81">
        <v>836.10579613139578</v>
      </c>
      <c r="N35" s="81">
        <v>721.93204869675685</v>
      </c>
      <c r="O35" s="81">
        <v>409.47025226668347</v>
      </c>
      <c r="P35" s="81">
        <v>206.28139865622103</v>
      </c>
      <c r="Q35" s="81">
        <v>38.872751602029211</v>
      </c>
      <c r="R35" s="81">
        <v>0</v>
      </c>
      <c r="S35" s="81">
        <v>51.726170206088227</v>
      </c>
      <c r="T35" s="82"/>
      <c r="U35" s="81">
        <v>45893777</v>
      </c>
      <c r="V35" s="81">
        <v>14094</v>
      </c>
      <c r="W35" s="81">
        <v>268</v>
      </c>
      <c r="X35" s="81">
        <v>189848</v>
      </c>
      <c r="Y35" s="81">
        <v>247355</v>
      </c>
      <c r="Z35" s="81">
        <v>212477</v>
      </c>
      <c r="AA35" s="81">
        <v>41686</v>
      </c>
      <c r="AB35" s="81">
        <v>553914</v>
      </c>
      <c r="AC35" s="81">
        <v>0</v>
      </c>
      <c r="AD35" s="81">
        <v>51.726170206088227</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4.6040000000000001</v>
      </c>
      <c r="BI35" s="81">
        <v>95.052000000000007</v>
      </c>
      <c r="BJ35" s="81">
        <v>0.53100000000000003</v>
      </c>
      <c r="BK35" s="81">
        <v>143.14499999999998</v>
      </c>
      <c r="BL35" s="81">
        <v>0</v>
      </c>
      <c r="BM35" s="82"/>
      <c r="BN35" s="81">
        <v>0</v>
      </c>
      <c r="BO35" s="81">
        <v>1</v>
      </c>
      <c r="BP35" s="81">
        <v>16</v>
      </c>
      <c r="BQ35" s="81">
        <v>1</v>
      </c>
      <c r="BR35" s="81">
        <v>29</v>
      </c>
      <c r="BS35" s="81">
        <v>0</v>
      </c>
      <c r="BT35"/>
      <c r="BU35" s="80">
        <v>243.33199999999999</v>
      </c>
      <c r="BV35" s="80">
        <v>0</v>
      </c>
      <c r="BW35" s="80">
        <v>0</v>
      </c>
      <c r="BX35" s="80">
        <v>0</v>
      </c>
      <c r="BY35" s="80">
        <v>0</v>
      </c>
      <c r="BZ35" s="80">
        <v>0</v>
      </c>
      <c r="CA35" s="80">
        <v>0</v>
      </c>
      <c r="CB35" s="80">
        <v>0</v>
      </c>
      <c r="CC35" s="80">
        <v>0</v>
      </c>
    </row>
    <row r="36" spans="1:81">
      <c r="A36" s="80" t="s">
        <v>1789</v>
      </c>
      <c r="B36" s="80">
        <v>26</v>
      </c>
      <c r="C36" s="80">
        <v>9</v>
      </c>
      <c r="D36" s="80">
        <v>2</v>
      </c>
      <c r="E36" s="80">
        <v>2012</v>
      </c>
      <c r="F36" s="80" t="s">
        <v>88</v>
      </c>
      <c r="G36" s="80" t="s">
        <v>1780</v>
      </c>
      <c r="H36" s="80" t="s">
        <v>1781</v>
      </c>
      <c r="I36" s="177"/>
      <c r="J36" s="81">
        <v>312.06040990232174</v>
      </c>
      <c r="K36" s="81">
        <v>30.683108521605359</v>
      </c>
      <c r="L36" s="81">
        <v>11.330195620588627</v>
      </c>
      <c r="M36" s="81">
        <v>880.34745050049389</v>
      </c>
      <c r="N36" s="81">
        <v>780.18697605971317</v>
      </c>
      <c r="O36" s="81">
        <v>409.28616056732017</v>
      </c>
      <c r="P36" s="81">
        <v>207.49985193695963</v>
      </c>
      <c r="Q36" s="81">
        <v>42.902620987356279</v>
      </c>
      <c r="R36" s="81">
        <v>0</v>
      </c>
      <c r="S36" s="81">
        <v>49.464693011330212</v>
      </c>
      <c r="T36" s="82"/>
      <c r="U36" s="81">
        <v>41747803</v>
      </c>
      <c r="V36" s="81">
        <v>14094</v>
      </c>
      <c r="W36" s="81">
        <v>268</v>
      </c>
      <c r="X36" s="81">
        <v>189848</v>
      </c>
      <c r="Y36" s="81">
        <v>253192</v>
      </c>
      <c r="Z36" s="81">
        <v>214066</v>
      </c>
      <c r="AA36" s="81">
        <v>41695</v>
      </c>
      <c r="AB36" s="81">
        <v>562679</v>
      </c>
      <c r="AC36" s="81">
        <v>0</v>
      </c>
      <c r="AD36" s="81">
        <v>49.464693011330212</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5.2560000000000002</v>
      </c>
      <c r="BI36" s="81">
        <v>97.283000000000001</v>
      </c>
      <c r="BJ36" s="81">
        <v>1.26</v>
      </c>
      <c r="BK36" s="81">
        <v>173.71599999999998</v>
      </c>
      <c r="BL36" s="81">
        <v>0</v>
      </c>
      <c r="BM36" s="82"/>
      <c r="BN36" s="81">
        <v>0</v>
      </c>
      <c r="BO36" s="81">
        <v>1</v>
      </c>
      <c r="BP36" s="81">
        <v>14</v>
      </c>
      <c r="BQ36" s="81">
        <v>1</v>
      </c>
      <c r="BR36" s="81">
        <v>29</v>
      </c>
      <c r="BS36" s="81">
        <v>0</v>
      </c>
      <c r="BT36"/>
      <c r="BU36" s="80">
        <v>268.64100000000002</v>
      </c>
      <c r="BV36" s="80">
        <v>0</v>
      </c>
      <c r="BW36" s="80">
        <v>0</v>
      </c>
      <c r="BX36" s="80">
        <v>0</v>
      </c>
      <c r="BY36" s="80">
        <v>8.8740000000000006</v>
      </c>
      <c r="BZ36" s="80">
        <v>0</v>
      </c>
      <c r="CA36" s="80">
        <v>0</v>
      </c>
      <c r="CB36" s="80">
        <v>0</v>
      </c>
      <c r="CC36" s="80">
        <v>0</v>
      </c>
    </row>
    <row r="37" spans="1:81">
      <c r="A37" s="80" t="s">
        <v>1790</v>
      </c>
      <c r="B37" s="80">
        <v>27</v>
      </c>
      <c r="C37" s="80">
        <v>10</v>
      </c>
      <c r="D37" s="80">
        <v>2</v>
      </c>
      <c r="E37" s="80">
        <v>2013</v>
      </c>
      <c r="F37" s="80" t="s">
        <v>89</v>
      </c>
      <c r="G37" s="80" t="s">
        <v>1780</v>
      </c>
      <c r="H37" s="80" t="s">
        <v>1781</v>
      </c>
      <c r="I37" s="177"/>
      <c r="J37" s="81">
        <v>274.7926023256457</v>
      </c>
      <c r="K37" s="81">
        <v>26.458912018360412</v>
      </c>
      <c r="L37" s="81">
        <v>10.384406391721734</v>
      </c>
      <c r="M37" s="81">
        <v>936.70675724638477</v>
      </c>
      <c r="N37" s="81">
        <v>757.21794751658524</v>
      </c>
      <c r="O37" s="81">
        <v>395.24881311866687</v>
      </c>
      <c r="P37" s="81">
        <v>209.44560880071799</v>
      </c>
      <c r="Q37" s="81">
        <v>43.588835096092559</v>
      </c>
      <c r="R37" s="81">
        <v>0</v>
      </c>
      <c r="S37" s="81">
        <v>48.561189407628859</v>
      </c>
      <c r="T37" s="82"/>
      <c r="U37" s="81">
        <v>35571631</v>
      </c>
      <c r="V37" s="81">
        <v>14094</v>
      </c>
      <c r="W37" s="81">
        <v>268</v>
      </c>
      <c r="X37" s="81">
        <v>189848</v>
      </c>
      <c r="Y37" s="81">
        <v>255607</v>
      </c>
      <c r="Z37" s="81">
        <v>215954</v>
      </c>
      <c r="AA37" s="81">
        <v>41928</v>
      </c>
      <c r="AB37" s="81">
        <v>563482</v>
      </c>
      <c r="AC37" s="81">
        <v>0</v>
      </c>
      <c r="AD37" s="81">
        <v>48.561189407628859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5.2850000000000001</v>
      </c>
      <c r="BI37" s="81">
        <v>111.4</v>
      </c>
      <c r="BJ37" s="81">
        <v>1.1599999999999999</v>
      </c>
      <c r="BK37" s="81">
        <v>230.73899999999998</v>
      </c>
      <c r="BL37" s="81">
        <v>0</v>
      </c>
      <c r="BM37" s="82"/>
      <c r="BN37" s="81">
        <v>0</v>
      </c>
      <c r="BO37" s="81">
        <v>1</v>
      </c>
      <c r="BP37" s="81">
        <v>15</v>
      </c>
      <c r="BQ37" s="81">
        <v>1</v>
      </c>
      <c r="BR37" s="81">
        <v>32</v>
      </c>
      <c r="BS37" s="81">
        <v>0</v>
      </c>
      <c r="BT37"/>
      <c r="BU37" s="80">
        <v>301.23899999999998</v>
      </c>
      <c r="BV37" s="80">
        <v>38.325000000000003</v>
      </c>
      <c r="BW37" s="80">
        <v>0</v>
      </c>
      <c r="BX37" s="80">
        <v>0</v>
      </c>
      <c r="BY37" s="80">
        <v>9.02</v>
      </c>
      <c r="BZ37" s="80">
        <v>0</v>
      </c>
      <c r="CA37" s="80">
        <v>0</v>
      </c>
      <c r="CB37" s="80">
        <v>0</v>
      </c>
      <c r="CC37" s="80">
        <v>0</v>
      </c>
    </row>
    <row r="38" spans="1:81">
      <c r="A38" s="80" t="s">
        <v>1791</v>
      </c>
      <c r="B38" s="80">
        <v>28</v>
      </c>
      <c r="C38" s="80">
        <v>11</v>
      </c>
      <c r="D38" s="80">
        <v>2</v>
      </c>
      <c r="E38" s="80">
        <v>2014</v>
      </c>
      <c r="F38" s="80" t="s">
        <v>90</v>
      </c>
      <c r="G38" s="80" t="s">
        <v>1780</v>
      </c>
      <c r="H38" s="80" t="s">
        <v>1781</v>
      </c>
      <c r="I38" s="177"/>
      <c r="J38" s="81">
        <v>249.06212066814044</v>
      </c>
      <c r="K38" s="81">
        <v>24.267632065915215</v>
      </c>
      <c r="L38" s="81">
        <v>23.185247949410762</v>
      </c>
      <c r="M38" s="81">
        <v>867.03542848117468</v>
      </c>
      <c r="N38" s="81">
        <v>683.9306332222759</v>
      </c>
      <c r="O38" s="81">
        <v>376.221595673705</v>
      </c>
      <c r="P38" s="81">
        <v>212.31250931773815</v>
      </c>
      <c r="Q38" s="81">
        <v>41.753978973213847</v>
      </c>
      <c r="R38" s="81">
        <v>0</v>
      </c>
      <c r="S38" s="81">
        <v>46.128360397953458</v>
      </c>
      <c r="T38" s="82"/>
      <c r="U38" s="81">
        <v>36981225</v>
      </c>
      <c r="V38" s="81">
        <v>12360</v>
      </c>
      <c r="W38" s="81">
        <v>262</v>
      </c>
      <c r="X38" s="81">
        <v>194063</v>
      </c>
      <c r="Y38" s="81">
        <v>257337</v>
      </c>
      <c r="Z38" s="81">
        <v>216496</v>
      </c>
      <c r="AA38" s="81">
        <v>42282</v>
      </c>
      <c r="AB38" s="81">
        <v>562572</v>
      </c>
      <c r="AC38" s="81">
        <v>0</v>
      </c>
      <c r="AD38" s="81">
        <v>46.128360397953458</v>
      </c>
      <c r="AE38" s="82"/>
      <c r="AF38" s="81">
        <v>346114061.36035389</v>
      </c>
      <c r="AG38" s="81">
        <v>22863740.721230626</v>
      </c>
      <c r="AH38" s="81">
        <v>5835491.3464029422</v>
      </c>
      <c r="AI38" s="81">
        <v>1190669328.7014284</v>
      </c>
      <c r="AJ38" s="81">
        <v>950403879.14630437</v>
      </c>
      <c r="AK38" s="81">
        <v>0</v>
      </c>
      <c r="AL38" s="81">
        <v>0</v>
      </c>
      <c r="AM38" s="81">
        <v>77232728.965669289</v>
      </c>
      <c r="AN38" s="81">
        <v>0</v>
      </c>
      <c r="AO38" s="81">
        <v>0</v>
      </c>
      <c r="AP38" s="82"/>
      <c r="AQ38" s="81">
        <v>6834</v>
      </c>
      <c r="AR38" s="81">
        <v>300</v>
      </c>
      <c r="AS38" s="81">
        <v>0</v>
      </c>
      <c r="AT38" s="81">
        <v>0</v>
      </c>
      <c r="AU38" s="81">
        <v>0</v>
      </c>
      <c r="AV38" s="81">
        <v>1</v>
      </c>
      <c r="AW38" s="81" t="s">
        <v>564</v>
      </c>
      <c r="AX38" s="82"/>
      <c r="AY38" s="81">
        <v>25143.599999999999</v>
      </c>
      <c r="AZ38" s="81">
        <v>8217.4</v>
      </c>
      <c r="BA38" s="81">
        <v>0</v>
      </c>
      <c r="BB38" s="81">
        <v>0</v>
      </c>
      <c r="BC38" s="81">
        <v>0</v>
      </c>
      <c r="BD38" s="81">
        <v>1060.8</v>
      </c>
      <c r="BE38" s="81" t="s">
        <v>564</v>
      </c>
      <c r="BF38" s="82"/>
      <c r="BG38" s="81">
        <v>0</v>
      </c>
      <c r="BH38" s="81">
        <v>5.633</v>
      </c>
      <c r="BI38" s="81">
        <v>119.312</v>
      </c>
      <c r="BJ38" s="81">
        <v>1.05</v>
      </c>
      <c r="BK38" s="81">
        <v>215.505</v>
      </c>
      <c r="BL38" s="81">
        <v>0</v>
      </c>
      <c r="BM38" s="82"/>
      <c r="BN38" s="81">
        <v>0</v>
      </c>
      <c r="BO38" s="81">
        <v>1</v>
      </c>
      <c r="BP38" s="81">
        <v>15</v>
      </c>
      <c r="BQ38" s="81">
        <v>1</v>
      </c>
      <c r="BR38" s="81">
        <v>32</v>
      </c>
      <c r="BS38" s="81">
        <v>0</v>
      </c>
      <c r="BT38"/>
      <c r="BU38" s="80">
        <v>300.85199999999998</v>
      </c>
      <c r="BV38" s="80">
        <v>36.579000000000001</v>
      </c>
      <c r="BW38" s="80">
        <v>0</v>
      </c>
      <c r="BX38" s="80">
        <v>0</v>
      </c>
      <c r="BY38" s="80">
        <v>4.069</v>
      </c>
      <c r="BZ38" s="80">
        <v>0</v>
      </c>
      <c r="CA38" s="80">
        <v>0</v>
      </c>
      <c r="CB38" s="80">
        <v>0</v>
      </c>
      <c r="CC38" s="80">
        <v>0</v>
      </c>
    </row>
    <row r="39" spans="1:81">
      <c r="A39" s="80" t="s">
        <v>1792</v>
      </c>
      <c r="B39" s="80">
        <v>29</v>
      </c>
      <c r="C39" s="80">
        <v>12</v>
      </c>
      <c r="D39" s="80">
        <v>2</v>
      </c>
      <c r="E39" s="80">
        <v>2015</v>
      </c>
      <c r="F39" s="80" t="s">
        <v>91</v>
      </c>
      <c r="G39" s="80" t="s">
        <v>1780</v>
      </c>
      <c r="H39" s="80" t="s">
        <v>1781</v>
      </c>
      <c r="I39" s="177"/>
      <c r="J39" s="81">
        <v>277.14541494553805</v>
      </c>
      <c r="K39" s="81">
        <v>25.80895741921762</v>
      </c>
      <c r="L39" s="81">
        <v>28.899796308465888</v>
      </c>
      <c r="M39" s="81">
        <v>922.47316177275673</v>
      </c>
      <c r="N39" s="81">
        <v>687.21557982108527</v>
      </c>
      <c r="O39" s="81">
        <v>373.67786676834783</v>
      </c>
      <c r="P39" s="81">
        <v>213.66553019056553</v>
      </c>
      <c r="Q39" s="81">
        <v>40.89127522449872</v>
      </c>
      <c r="R39" s="81">
        <v>0</v>
      </c>
      <c r="S39" s="81">
        <v>44.286580051352459</v>
      </c>
      <c r="T39" s="82"/>
      <c r="U39" s="81">
        <v>37331358</v>
      </c>
      <c r="V39" s="81">
        <v>12360</v>
      </c>
      <c r="W39" s="81">
        <v>262</v>
      </c>
      <c r="X39" s="81">
        <v>194063</v>
      </c>
      <c r="Y39" s="81">
        <v>259729</v>
      </c>
      <c r="Z39" s="81">
        <v>217104</v>
      </c>
      <c r="AA39" s="81">
        <v>42518</v>
      </c>
      <c r="AB39" s="81">
        <v>562795</v>
      </c>
      <c r="AC39" s="81">
        <v>0</v>
      </c>
      <c r="AD39" s="81">
        <v>44.286580051352459</v>
      </c>
      <c r="AE39" s="82"/>
      <c r="AF39" s="81">
        <v>375403085.73863161</v>
      </c>
      <c r="AG39" s="81">
        <v>21392255.249646757</v>
      </c>
      <c r="AH39" s="81">
        <v>5890056.8500193628</v>
      </c>
      <c r="AI39" s="81">
        <v>1135462870.4832437</v>
      </c>
      <c r="AJ39" s="81">
        <v>980521811.77805829</v>
      </c>
      <c r="AK39" s="81">
        <v>0</v>
      </c>
      <c r="AL39" s="81">
        <v>0</v>
      </c>
      <c r="AM39" s="81">
        <v>77128693.913767755</v>
      </c>
      <c r="AN39" s="81">
        <v>0</v>
      </c>
      <c r="AO39" s="81">
        <v>0</v>
      </c>
      <c r="AP39" s="82"/>
      <c r="AQ39" s="81">
        <v>7434</v>
      </c>
      <c r="AR39" s="81">
        <v>408</v>
      </c>
      <c r="AS39" s="81">
        <v>0</v>
      </c>
      <c r="AT39" s="81">
        <v>0</v>
      </c>
      <c r="AU39" s="81">
        <v>0</v>
      </c>
      <c r="AV39" s="81">
        <v>1</v>
      </c>
      <c r="AW39" s="81" t="s">
        <v>564</v>
      </c>
      <c r="AX39" s="82"/>
      <c r="AY39" s="81">
        <v>27701.5</v>
      </c>
      <c r="AZ39" s="81">
        <v>10378.9</v>
      </c>
      <c r="BA39" s="81">
        <v>0</v>
      </c>
      <c r="BB39" s="81">
        <v>0</v>
      </c>
      <c r="BC39" s="81">
        <v>0</v>
      </c>
      <c r="BD39" s="81">
        <v>1060.8</v>
      </c>
      <c r="BE39" s="81" t="s">
        <v>564</v>
      </c>
      <c r="BF39" s="82"/>
      <c r="BG39" s="81">
        <v>0</v>
      </c>
      <c r="BH39" s="81">
        <v>6.8879999999999999</v>
      </c>
      <c r="BI39" s="81">
        <v>114.509</v>
      </c>
      <c r="BJ39" s="81">
        <v>0.999</v>
      </c>
      <c r="BK39" s="81">
        <v>189.97200000000001</v>
      </c>
      <c r="BL39" s="81">
        <v>0</v>
      </c>
      <c r="BM39" s="82"/>
      <c r="BN39" s="81">
        <v>0</v>
      </c>
      <c r="BO39" s="81">
        <v>1</v>
      </c>
      <c r="BP39" s="81">
        <v>15</v>
      </c>
      <c r="BQ39" s="81">
        <v>1</v>
      </c>
      <c r="BR39" s="81">
        <v>30</v>
      </c>
      <c r="BS39" s="81">
        <v>0</v>
      </c>
      <c r="BT39"/>
      <c r="BU39" s="80">
        <v>276.65300000000002</v>
      </c>
      <c r="BV39" s="80">
        <v>35.715000000000003</v>
      </c>
      <c r="BW39" s="80">
        <v>0</v>
      </c>
      <c r="BX39" s="80">
        <v>0</v>
      </c>
      <c r="BY39" s="80">
        <v>0</v>
      </c>
      <c r="BZ39" s="80">
        <v>0</v>
      </c>
      <c r="CA39" s="80">
        <v>0</v>
      </c>
      <c r="CB39" s="80">
        <v>0</v>
      </c>
      <c r="CC39" s="80">
        <v>0</v>
      </c>
    </row>
    <row r="40" spans="1:81">
      <c r="A40" s="80" t="s">
        <v>1793</v>
      </c>
      <c r="B40" s="80">
        <v>30</v>
      </c>
      <c r="C40" s="80">
        <v>13</v>
      </c>
      <c r="D40" s="80">
        <v>2</v>
      </c>
      <c r="E40" s="80">
        <v>2016</v>
      </c>
      <c r="F40" s="80" t="s">
        <v>92</v>
      </c>
      <c r="G40" s="80" t="s">
        <v>1780</v>
      </c>
      <c r="H40" s="80" t="s">
        <v>1781</v>
      </c>
      <c r="I40" s="177"/>
      <c r="J40" s="81">
        <v>235.23983765030431</v>
      </c>
      <c r="K40" s="81">
        <v>26.582925270166566</v>
      </c>
      <c r="L40" s="81">
        <v>32.65801753801891</v>
      </c>
      <c r="M40" s="81">
        <v>710.5421661677359</v>
      </c>
      <c r="N40" s="81">
        <v>658.56046455412195</v>
      </c>
      <c r="O40" s="81">
        <v>370.73500309518988</v>
      </c>
      <c r="P40" s="81">
        <v>209.38176302641259</v>
      </c>
      <c r="Q40" s="81">
        <v>39.781935782635422</v>
      </c>
      <c r="R40" s="81">
        <v>0</v>
      </c>
      <c r="S40" s="81">
        <v>37.829487987754284</v>
      </c>
      <c r="T40" s="82"/>
      <c r="U40" s="81">
        <v>37051291</v>
      </c>
      <c r="V40" s="81">
        <v>12360</v>
      </c>
      <c r="W40" s="81">
        <v>262</v>
      </c>
      <c r="X40" s="81">
        <v>194063</v>
      </c>
      <c r="Y40" s="81">
        <v>262401</v>
      </c>
      <c r="Z40" s="81">
        <v>218042</v>
      </c>
      <c r="AA40" s="81">
        <v>43094</v>
      </c>
      <c r="AB40" s="81">
        <v>563228</v>
      </c>
      <c r="AC40" s="81">
        <v>0</v>
      </c>
      <c r="AD40" s="81">
        <v>37.829487987754277</v>
      </c>
      <c r="AE40" s="82"/>
      <c r="AF40" s="81">
        <v>338484627.97441298</v>
      </c>
      <c r="AG40" s="81">
        <v>21029154.302421369</v>
      </c>
      <c r="AH40" s="81">
        <v>5065542.530091499</v>
      </c>
      <c r="AI40" s="81">
        <v>1097838758.0455351</v>
      </c>
      <c r="AJ40" s="81">
        <v>950543923.26758027</v>
      </c>
      <c r="AK40" s="81">
        <v>0</v>
      </c>
      <c r="AL40" s="81">
        <v>0</v>
      </c>
      <c r="AM40" s="81">
        <v>77248002.276777714</v>
      </c>
      <c r="AN40" s="81">
        <v>0</v>
      </c>
      <c r="AO40" s="81">
        <v>0</v>
      </c>
      <c r="AP40" s="82"/>
      <c r="AQ40" s="81">
        <v>7992</v>
      </c>
      <c r="AR40" s="81">
        <v>453</v>
      </c>
      <c r="AS40" s="81">
        <v>0</v>
      </c>
      <c r="AT40" s="81">
        <v>0</v>
      </c>
      <c r="AU40" s="81">
        <v>0</v>
      </c>
      <c r="AV40" s="81">
        <v>1</v>
      </c>
      <c r="AW40" s="81" t="s">
        <v>564</v>
      </c>
      <c r="AX40" s="82"/>
      <c r="AY40" s="81">
        <v>30094</v>
      </c>
      <c r="AZ40" s="81">
        <v>11534.1</v>
      </c>
      <c r="BA40" s="81">
        <v>0</v>
      </c>
      <c r="BB40" s="81">
        <v>0</v>
      </c>
      <c r="BC40" s="81">
        <v>0</v>
      </c>
      <c r="BD40" s="81">
        <v>1060.8</v>
      </c>
      <c r="BE40" s="81" t="s">
        <v>564</v>
      </c>
      <c r="BF40" s="82"/>
      <c r="BG40" s="81">
        <v>0</v>
      </c>
      <c r="BH40" s="81">
        <v>6.2</v>
      </c>
      <c r="BI40" s="81">
        <v>116.51900000000001</v>
      </c>
      <c r="BJ40" s="81">
        <v>0</v>
      </c>
      <c r="BK40" s="81">
        <v>182.876</v>
      </c>
      <c r="BL40" s="81">
        <v>0</v>
      </c>
      <c r="BM40" s="82"/>
      <c r="BN40" s="81">
        <v>0</v>
      </c>
      <c r="BO40" s="81">
        <v>1</v>
      </c>
      <c r="BP40" s="81">
        <v>15</v>
      </c>
      <c r="BQ40" s="81">
        <v>0</v>
      </c>
      <c r="BR40" s="81">
        <v>29</v>
      </c>
      <c r="BS40" s="81">
        <v>0</v>
      </c>
      <c r="BT40"/>
      <c r="BU40" s="80">
        <v>273.82499999999999</v>
      </c>
      <c r="BV40" s="80">
        <v>31.77</v>
      </c>
      <c r="BW40" s="80">
        <v>0</v>
      </c>
      <c r="BX40" s="80">
        <v>0</v>
      </c>
      <c r="BY40" s="80">
        <v>0</v>
      </c>
      <c r="BZ40" s="80">
        <v>0</v>
      </c>
      <c r="CA40" s="80">
        <v>0</v>
      </c>
      <c r="CB40" s="80">
        <v>0</v>
      </c>
      <c r="CC40" s="80">
        <v>0</v>
      </c>
    </row>
    <row r="41" spans="1:81">
      <c r="A41" s="80" t="s">
        <v>1794</v>
      </c>
      <c r="B41" s="80">
        <v>31</v>
      </c>
      <c r="C41" s="80">
        <v>14</v>
      </c>
      <c r="D41" s="80">
        <v>2</v>
      </c>
      <c r="E41" s="80">
        <v>2017</v>
      </c>
      <c r="F41" s="80" t="s">
        <v>71</v>
      </c>
      <c r="G41" s="80" t="s">
        <v>1780</v>
      </c>
      <c r="H41" s="80" t="s">
        <v>1781</v>
      </c>
      <c r="I41" s="177"/>
      <c r="J41" s="81">
        <v>219.52932130264301</v>
      </c>
      <c r="K41" s="81">
        <v>27.194799293644621</v>
      </c>
      <c r="L41" s="81">
        <v>26.897084015449739</v>
      </c>
      <c r="M41" s="81">
        <v>712.8534009864851</v>
      </c>
      <c r="N41" s="81">
        <v>679.18946517444044</v>
      </c>
      <c r="O41" s="81">
        <v>365.23074153057934</v>
      </c>
      <c r="P41" s="81">
        <v>210.0686568337191</v>
      </c>
      <c r="Q41" s="81">
        <v>38.465428458526226</v>
      </c>
      <c r="R41" s="81">
        <v>0</v>
      </c>
      <c r="S41" s="81">
        <v>52.290888386857745</v>
      </c>
      <c r="T41" s="82"/>
      <c r="U41" s="81">
        <v>37349707</v>
      </c>
      <c r="V41" s="81">
        <v>12360</v>
      </c>
      <c r="W41" s="81">
        <v>262</v>
      </c>
      <c r="X41" s="81">
        <v>194063</v>
      </c>
      <c r="Y41" s="81">
        <v>265264</v>
      </c>
      <c r="Z41" s="81">
        <v>218368</v>
      </c>
      <c r="AA41" s="81">
        <v>43511</v>
      </c>
      <c r="AB41" s="81">
        <v>563178</v>
      </c>
      <c r="AC41" s="81">
        <v>0</v>
      </c>
      <c r="AD41" s="81">
        <v>52.290888386857738</v>
      </c>
      <c r="AE41" s="82"/>
      <c r="AF41" s="81">
        <v>324598193.04486197</v>
      </c>
      <c r="AG41" s="81">
        <v>21992876.88641049</v>
      </c>
      <c r="AH41" s="81">
        <v>5668888.150747681</v>
      </c>
      <c r="AI41" s="81">
        <v>1149006142.4950531</v>
      </c>
      <c r="AJ41" s="81">
        <v>980828357.34233284</v>
      </c>
      <c r="AK41" s="81">
        <v>0</v>
      </c>
      <c r="AL41" s="81">
        <v>0</v>
      </c>
      <c r="AM41" s="81">
        <v>77362005.969793797</v>
      </c>
      <c r="AN41" s="81">
        <v>0</v>
      </c>
      <c r="AO41" s="81">
        <v>0</v>
      </c>
      <c r="AP41" s="82"/>
      <c r="AQ41" s="81">
        <v>8443</v>
      </c>
      <c r="AR41" s="81">
        <v>486</v>
      </c>
      <c r="AS41" s="81">
        <v>0</v>
      </c>
      <c r="AT41" s="81">
        <v>0</v>
      </c>
      <c r="AU41" s="81">
        <v>0</v>
      </c>
      <c r="AV41" s="81">
        <v>0</v>
      </c>
      <c r="AW41" s="81" t="s">
        <v>564</v>
      </c>
      <c r="AX41" s="82"/>
      <c r="AY41" s="81">
        <v>32068.3</v>
      </c>
      <c r="AZ41" s="81">
        <v>12142.2</v>
      </c>
      <c r="BA41" s="81">
        <v>0</v>
      </c>
      <c r="BB41" s="81">
        <v>0</v>
      </c>
      <c r="BC41" s="81">
        <v>0</v>
      </c>
      <c r="BD41" s="81">
        <v>0</v>
      </c>
      <c r="BE41" s="81" t="s">
        <v>564</v>
      </c>
      <c r="BF41" s="82"/>
      <c r="BG41" s="81">
        <v>0</v>
      </c>
      <c r="BH41" s="81">
        <v>7.2050000000000001</v>
      </c>
      <c r="BI41" s="81">
        <v>103.809</v>
      </c>
      <c r="BJ41" s="81">
        <v>0</v>
      </c>
      <c r="BK41" s="81">
        <v>191.24800000000002</v>
      </c>
      <c r="BL41" s="81">
        <v>0</v>
      </c>
      <c r="BM41" s="82"/>
      <c r="BN41" s="81">
        <v>0</v>
      </c>
      <c r="BO41" s="81">
        <v>1</v>
      </c>
      <c r="BP41" s="81">
        <v>14</v>
      </c>
      <c r="BQ41" s="81">
        <v>0</v>
      </c>
      <c r="BR41" s="81">
        <v>30</v>
      </c>
      <c r="BS41" s="81">
        <v>0</v>
      </c>
      <c r="BT41"/>
      <c r="BU41" s="80">
        <v>265.79000000000002</v>
      </c>
      <c r="BV41" s="80">
        <v>36.472000000000001</v>
      </c>
      <c r="BW41" s="80">
        <v>0</v>
      </c>
      <c r="BX41" s="80">
        <v>0</v>
      </c>
      <c r="BY41" s="80">
        <v>0</v>
      </c>
      <c r="BZ41" s="80">
        <v>0</v>
      </c>
      <c r="CA41" s="80">
        <v>0</v>
      </c>
      <c r="CB41" s="80">
        <v>0</v>
      </c>
      <c r="CC41" s="80">
        <v>0</v>
      </c>
    </row>
    <row r="42" spans="1:81">
      <c r="A42" s="80" t="s">
        <v>1795</v>
      </c>
      <c r="B42" s="80">
        <v>32</v>
      </c>
      <c r="C42" s="80">
        <v>15</v>
      </c>
      <c r="D42" s="80">
        <v>2</v>
      </c>
      <c r="E42" s="80">
        <v>2018</v>
      </c>
      <c r="F42" s="80" t="s">
        <v>93</v>
      </c>
      <c r="G42" s="80" t="s">
        <v>1780</v>
      </c>
      <c r="H42" s="80" t="s">
        <v>1781</v>
      </c>
      <c r="I42" s="177"/>
      <c r="J42" s="81">
        <v>233.03931263749217</v>
      </c>
      <c r="K42" s="81">
        <v>25.566437028640646</v>
      </c>
      <c r="L42" s="81">
        <v>25.136132982180204</v>
      </c>
      <c r="M42" s="81">
        <v>707.4179051339222</v>
      </c>
      <c r="N42" s="81">
        <v>652.20092999045846</v>
      </c>
      <c r="O42" s="81">
        <v>358.72661791221543</v>
      </c>
      <c r="P42" s="81">
        <v>210.52048247194168</v>
      </c>
      <c r="Q42" s="81">
        <v>35.648469890425879</v>
      </c>
      <c r="R42" s="81">
        <v>0</v>
      </c>
      <c r="S42" s="81">
        <v>51.482011563706713</v>
      </c>
      <c r="T42" s="82"/>
      <c r="U42" s="81">
        <v>40057118</v>
      </c>
      <c r="V42" s="81">
        <v>12360</v>
      </c>
      <c r="W42" s="81">
        <v>262</v>
      </c>
      <c r="X42" s="81">
        <v>194063</v>
      </c>
      <c r="Y42" s="81">
        <v>267736</v>
      </c>
      <c r="Z42" s="81">
        <v>218586</v>
      </c>
      <c r="AA42" s="81">
        <v>44043</v>
      </c>
      <c r="AB42" s="81">
        <v>562460</v>
      </c>
      <c r="AC42" s="81">
        <v>0</v>
      </c>
      <c r="AD42" s="81">
        <v>51.482011563706713</v>
      </c>
      <c r="AE42" s="82"/>
      <c r="AF42" s="81">
        <v>338600842.99455827</v>
      </c>
      <c r="AG42" s="81">
        <v>19506100.59531875</v>
      </c>
      <c r="AH42" s="81">
        <v>5399713.5490473714</v>
      </c>
      <c r="AI42" s="81">
        <v>1100295475.5530889</v>
      </c>
      <c r="AJ42" s="81">
        <v>968374769.84460437</v>
      </c>
      <c r="AK42" s="81">
        <v>0</v>
      </c>
      <c r="AL42" s="81">
        <v>0</v>
      </c>
      <c r="AM42" s="81">
        <v>77423243.730874017</v>
      </c>
      <c r="AN42" s="81">
        <v>0</v>
      </c>
      <c r="AO42" s="81">
        <v>0</v>
      </c>
      <c r="AP42" s="82"/>
      <c r="AQ42" s="81">
        <v>8932</v>
      </c>
      <c r="AR42" s="81">
        <v>530</v>
      </c>
      <c r="AS42" s="81">
        <v>0</v>
      </c>
      <c r="AT42" s="81">
        <v>0</v>
      </c>
      <c r="AU42" s="81">
        <v>0</v>
      </c>
      <c r="AV42" s="81">
        <v>1</v>
      </c>
      <c r="AW42" s="81" t="s">
        <v>564</v>
      </c>
      <c r="AX42" s="82"/>
      <c r="AY42" s="81">
        <v>34205.400000000009</v>
      </c>
      <c r="AZ42" s="81">
        <v>12739.5</v>
      </c>
      <c r="BA42" s="81">
        <v>0</v>
      </c>
      <c r="BB42" s="81">
        <v>0</v>
      </c>
      <c r="BC42" s="81">
        <v>0</v>
      </c>
      <c r="BD42" s="81">
        <v>83</v>
      </c>
      <c r="BE42" s="81" t="s">
        <v>564</v>
      </c>
      <c r="BF42" s="82"/>
      <c r="BG42" s="81">
        <v>0</v>
      </c>
      <c r="BH42" s="81">
        <v>6.7279999999999998</v>
      </c>
      <c r="BI42" s="81">
        <v>119.03700000000001</v>
      </c>
      <c r="BJ42" s="81">
        <v>0</v>
      </c>
      <c r="BK42" s="81">
        <v>178.26299999999998</v>
      </c>
      <c r="BL42" s="81">
        <v>0</v>
      </c>
      <c r="BM42" s="82"/>
      <c r="BN42" s="81">
        <v>0</v>
      </c>
      <c r="BO42" s="81">
        <v>1</v>
      </c>
      <c r="BP42" s="81">
        <v>16</v>
      </c>
      <c r="BQ42" s="81">
        <v>0</v>
      </c>
      <c r="BR42" s="81">
        <v>29</v>
      </c>
      <c r="BS42" s="81">
        <v>0</v>
      </c>
      <c r="BT42"/>
      <c r="BU42" s="80">
        <v>275.54300000000001</v>
      </c>
      <c r="BV42" s="80">
        <v>28.484999999999999</v>
      </c>
      <c r="BW42" s="80">
        <v>0</v>
      </c>
      <c r="BX42" s="80">
        <v>0</v>
      </c>
      <c r="BY42" s="80">
        <v>0</v>
      </c>
      <c r="BZ42" s="80">
        <v>0</v>
      </c>
      <c r="CA42" s="80">
        <v>0</v>
      </c>
      <c r="CB42" s="80">
        <v>0</v>
      </c>
      <c r="CC42" s="80">
        <v>0</v>
      </c>
    </row>
    <row r="43" spans="1:81">
      <c r="A43" s="80" t="s">
        <v>1796</v>
      </c>
      <c r="B43" s="80">
        <v>33</v>
      </c>
      <c r="C43" s="80">
        <v>16</v>
      </c>
      <c r="D43" s="80">
        <v>2</v>
      </c>
      <c r="E43" s="80">
        <v>2019</v>
      </c>
      <c r="F43" s="80" t="s">
        <v>73</v>
      </c>
      <c r="G43" s="80" t="s">
        <v>1780</v>
      </c>
      <c r="H43" s="80" t="s">
        <v>1781</v>
      </c>
      <c r="I43" s="177"/>
      <c r="J43" s="81">
        <v>218.99567004284594</v>
      </c>
      <c r="K43" s="81">
        <v>23.151979298777682</v>
      </c>
      <c r="L43" s="81">
        <v>25.48646836570143</v>
      </c>
      <c r="M43" s="81">
        <v>684.45835779272329</v>
      </c>
      <c r="N43" s="81">
        <v>616.91420240027674</v>
      </c>
      <c r="O43" s="81">
        <v>348.16476516503025</v>
      </c>
      <c r="P43" s="81">
        <v>211.32781318614622</v>
      </c>
      <c r="Q43" s="81">
        <v>34.709960154646886</v>
      </c>
      <c r="R43" s="81">
        <v>0</v>
      </c>
      <c r="S43" s="81">
        <v>49.282789278339465</v>
      </c>
      <c r="T43" s="82"/>
      <c r="U43" s="81">
        <v>39361035</v>
      </c>
      <c r="V43" s="81">
        <v>12360</v>
      </c>
      <c r="W43" s="81">
        <v>262</v>
      </c>
      <c r="X43" s="81">
        <v>194063</v>
      </c>
      <c r="Y43" s="81">
        <v>270386</v>
      </c>
      <c r="Z43" s="81">
        <v>217975</v>
      </c>
      <c r="AA43" s="81">
        <v>43881</v>
      </c>
      <c r="AB43" s="81">
        <v>562480</v>
      </c>
      <c r="AC43" s="81">
        <v>0</v>
      </c>
      <c r="AD43" s="81">
        <v>49.282789278339457</v>
      </c>
      <c r="AE43" s="82"/>
      <c r="AF43" s="81">
        <v>334747747.35114223</v>
      </c>
      <c r="AG43" s="81">
        <v>18814270.896937251</v>
      </c>
      <c r="AH43" s="81">
        <v>5739763.7605625391</v>
      </c>
      <c r="AI43" s="81">
        <v>1110940116.7328219</v>
      </c>
      <c r="AJ43" s="81">
        <v>918759062.98289442</v>
      </c>
      <c r="AK43" s="81">
        <v>0</v>
      </c>
      <c r="AL43" s="81">
        <v>0</v>
      </c>
      <c r="AM43" s="81">
        <v>76605541.652827054</v>
      </c>
      <c r="AN43" s="81">
        <v>0</v>
      </c>
      <c r="AO43" s="81">
        <v>0</v>
      </c>
      <c r="AP43" s="82"/>
      <c r="AQ43" s="81">
        <v>9407</v>
      </c>
      <c r="AR43" s="81">
        <v>578</v>
      </c>
      <c r="AS43" s="81">
        <v>0</v>
      </c>
      <c r="AT43" s="81">
        <v>0</v>
      </c>
      <c r="AU43" s="81">
        <v>0</v>
      </c>
      <c r="AV43" s="81">
        <v>1</v>
      </c>
      <c r="AW43" s="81" t="s">
        <v>564</v>
      </c>
      <c r="AX43" s="82"/>
      <c r="AY43" s="81">
        <v>36188</v>
      </c>
      <c r="AZ43" s="81">
        <v>14451.19999999999</v>
      </c>
      <c r="BA43" s="81">
        <v>0</v>
      </c>
      <c r="BB43" s="81">
        <v>0</v>
      </c>
      <c r="BC43" s="81">
        <v>0</v>
      </c>
      <c r="BD43" s="81">
        <v>83</v>
      </c>
      <c r="BE43" s="81" t="s">
        <v>564</v>
      </c>
      <c r="BF43" s="82"/>
      <c r="BG43" s="81">
        <v>0</v>
      </c>
      <c r="BH43" s="81">
        <v>0</v>
      </c>
      <c r="BI43" s="81">
        <v>108.581</v>
      </c>
      <c r="BJ43" s="81">
        <v>0</v>
      </c>
      <c r="BK43" s="81">
        <v>168.99100000000001</v>
      </c>
      <c r="BL43" s="81">
        <v>0</v>
      </c>
      <c r="BM43" s="82"/>
      <c r="BN43" s="81">
        <v>0</v>
      </c>
      <c r="BO43" s="81">
        <v>0</v>
      </c>
      <c r="BP43" s="81">
        <v>15</v>
      </c>
      <c r="BQ43" s="81">
        <v>0</v>
      </c>
      <c r="BR43" s="81">
        <v>28</v>
      </c>
      <c r="BS43" s="81">
        <v>0</v>
      </c>
      <c r="BT43"/>
      <c r="BU43" s="80">
        <v>247.232</v>
      </c>
      <c r="BV43" s="80">
        <v>30.34</v>
      </c>
      <c r="BW43" s="80">
        <v>0</v>
      </c>
      <c r="BX43" s="80">
        <v>0</v>
      </c>
      <c r="BY43" s="80">
        <v>0</v>
      </c>
      <c r="BZ43" s="80">
        <v>0</v>
      </c>
      <c r="CA43" s="80">
        <v>0</v>
      </c>
      <c r="CB43" s="80">
        <v>0</v>
      </c>
      <c r="CC43" s="80">
        <v>0</v>
      </c>
    </row>
    <row r="44" spans="1:81">
      <c r="A44" s="80" t="s">
        <v>1797</v>
      </c>
      <c r="B44" s="80">
        <v>34</v>
      </c>
      <c r="C44" s="80">
        <v>17</v>
      </c>
      <c r="D44" s="80">
        <v>2</v>
      </c>
      <c r="E44" s="80">
        <v>2020</v>
      </c>
      <c r="F44" s="80" t="s">
        <v>218</v>
      </c>
      <c r="G44" s="80" t="s">
        <v>1780</v>
      </c>
      <c r="H44" s="80" t="s">
        <v>1781</v>
      </c>
      <c r="I44" s="177"/>
      <c r="J44" s="81">
        <v>201.89405050737091</v>
      </c>
      <c r="K44" s="81">
        <v>21.600890545054128</v>
      </c>
      <c r="L44" s="81">
        <v>27.41609847985983</v>
      </c>
      <c r="M44" s="81">
        <v>631.50937723446805</v>
      </c>
      <c r="N44" s="81">
        <v>625.66778055065015</v>
      </c>
      <c r="O44" s="81">
        <v>305.62936235623943</v>
      </c>
      <c r="P44" s="81">
        <v>198.55769109100257</v>
      </c>
      <c r="Q44" s="81">
        <v>33.127160465914329</v>
      </c>
      <c r="R44" s="81">
        <v>0</v>
      </c>
      <c r="S44" s="81">
        <v>50.813776821283653</v>
      </c>
      <c r="T44" s="82"/>
      <c r="U44" s="81">
        <v>39854123</v>
      </c>
      <c r="V44" s="81">
        <v>11431</v>
      </c>
      <c r="W44" s="81">
        <v>346</v>
      </c>
      <c r="X44" s="81">
        <v>205161</v>
      </c>
      <c r="Y44" s="81">
        <v>272856</v>
      </c>
      <c r="Z44" s="81">
        <v>218395</v>
      </c>
      <c r="AA44" s="81">
        <v>44795</v>
      </c>
      <c r="AB44" s="81">
        <v>561828</v>
      </c>
      <c r="AC44" s="81">
        <v>0</v>
      </c>
      <c r="AD44" s="81">
        <v>50.813776821283653</v>
      </c>
      <c r="AE44" s="82"/>
      <c r="AF44" s="81">
        <v>317513711.9584412</v>
      </c>
      <c r="AG44" s="81">
        <v>16526089.130861787</v>
      </c>
      <c r="AH44" s="81">
        <v>6413428.7615825981</v>
      </c>
      <c r="AI44" s="81">
        <v>1040904107.6210849</v>
      </c>
      <c r="AJ44" s="81">
        <v>929262883.22481024</v>
      </c>
      <c r="AK44" s="81"/>
      <c r="AL44" s="81"/>
      <c r="AM44" s="81">
        <v>73324796.03927049</v>
      </c>
      <c r="AN44" s="81"/>
      <c r="AO44" s="81"/>
      <c r="AP44" s="82"/>
      <c r="AQ44" s="81">
        <v>9897</v>
      </c>
      <c r="AR44" s="81">
        <v>585</v>
      </c>
      <c r="AS44" s="81">
        <v>0</v>
      </c>
      <c r="AT44" s="81">
        <v>0</v>
      </c>
      <c r="AU44" s="81">
        <v>0</v>
      </c>
      <c r="AV44" s="81">
        <v>1</v>
      </c>
      <c r="AW44" s="81">
        <v>0</v>
      </c>
      <c r="AX44" s="82"/>
      <c r="AY44" s="81">
        <v>38336.799999999967</v>
      </c>
      <c r="AZ44" s="81">
        <v>14569.8</v>
      </c>
      <c r="BA44" s="81">
        <v>0</v>
      </c>
      <c r="BB44" s="81">
        <v>0</v>
      </c>
      <c r="BC44" s="81">
        <v>0</v>
      </c>
      <c r="BD44" s="81">
        <v>83</v>
      </c>
      <c r="BE44" s="81">
        <v>0</v>
      </c>
      <c r="BF44" s="82"/>
      <c r="BG44" s="81">
        <v>0</v>
      </c>
      <c r="BH44" s="81">
        <v>5.9640000000000004</v>
      </c>
      <c r="BI44" s="81">
        <v>101.96599999999999</v>
      </c>
      <c r="BJ44" s="81">
        <v>0</v>
      </c>
      <c r="BK44" s="81">
        <v>155.32600000000002</v>
      </c>
      <c r="BL44" s="81">
        <v>0</v>
      </c>
      <c r="BM44" s="82"/>
      <c r="BN44" s="81">
        <v>0</v>
      </c>
      <c r="BO44" s="81">
        <v>1</v>
      </c>
      <c r="BP44" s="81">
        <v>15</v>
      </c>
      <c r="BQ44" s="81">
        <v>0</v>
      </c>
      <c r="BR44" s="81">
        <v>28</v>
      </c>
      <c r="BS44" s="81">
        <v>0</v>
      </c>
      <c r="BT44"/>
      <c r="BU44" s="80">
        <v>232.24299999999999</v>
      </c>
      <c r="BV44" s="80">
        <v>31.013000000000002</v>
      </c>
      <c r="BW44" s="80">
        <v>0</v>
      </c>
      <c r="BX44" s="80">
        <v>0</v>
      </c>
      <c r="BY44" s="80">
        <v>0</v>
      </c>
      <c r="BZ44" s="80">
        <v>0</v>
      </c>
      <c r="CA44" s="80">
        <v>0</v>
      </c>
      <c r="CB44" s="80">
        <v>0</v>
      </c>
      <c r="CC44" s="80">
        <v>0</v>
      </c>
    </row>
    <row r="45" spans="1:81">
      <c r="A45" s="80" t="s">
        <v>1798</v>
      </c>
      <c r="B45" s="80">
        <v>34</v>
      </c>
      <c r="C45" s="80">
        <v>18</v>
      </c>
      <c r="D45" s="80">
        <v>2</v>
      </c>
      <c r="E45" s="80">
        <v>2021</v>
      </c>
      <c r="F45" s="80" t="s">
        <v>75</v>
      </c>
      <c r="G45" s="174" t="s">
        <v>1780</v>
      </c>
      <c r="H45" s="80" t="s">
        <v>1781</v>
      </c>
      <c r="I45" s="177"/>
      <c r="J45" s="81">
        <v>232.71449636223721</v>
      </c>
      <c r="K45" s="81">
        <v>24.740496168589011</v>
      </c>
      <c r="L45" s="81">
        <v>29.468507202787535</v>
      </c>
      <c r="M45" s="81">
        <v>688.40342788495616</v>
      </c>
      <c r="N45" s="81">
        <v>606.5068441196803</v>
      </c>
      <c r="O45" s="81">
        <v>296.87802509542252</v>
      </c>
      <c r="P45" s="81">
        <v>205.37901503380712</v>
      </c>
      <c r="Q45" s="81">
        <v>33.52053629985992</v>
      </c>
      <c r="R45" s="81">
        <v>0</v>
      </c>
      <c r="S45" s="81">
        <v>50.041044702358718</v>
      </c>
      <c r="T45" s="82"/>
      <c r="U45" s="81">
        <v>45318764</v>
      </c>
      <c r="V45" s="81">
        <v>11431</v>
      </c>
      <c r="W45" s="81">
        <v>346</v>
      </c>
      <c r="X45" s="81">
        <v>205161</v>
      </c>
      <c r="Y45" s="81">
        <v>276046</v>
      </c>
      <c r="Z45" s="81">
        <v>218439</v>
      </c>
      <c r="AA45" s="81">
        <v>45185</v>
      </c>
      <c r="AB45" s="81">
        <v>561758</v>
      </c>
      <c r="AC45" s="81">
        <v>0</v>
      </c>
      <c r="AD45" s="81">
        <v>50.041044702358718</v>
      </c>
      <c r="AE45" s="82"/>
      <c r="AF45" s="81">
        <v>360020549.24149799</v>
      </c>
      <c r="AG45" s="81">
        <v>18968462.463062212</v>
      </c>
      <c r="AH45" s="81">
        <v>6559073.3516083127</v>
      </c>
      <c r="AI45" s="81">
        <v>1121526666.4485533</v>
      </c>
      <c r="AJ45" s="81">
        <v>875600051.51882076</v>
      </c>
      <c r="AK45" s="81">
        <v>0</v>
      </c>
      <c r="AL45" s="81">
        <v>0</v>
      </c>
      <c r="AM45" s="81">
        <v>73738539.087135747</v>
      </c>
      <c r="AN45" s="81">
        <v>0</v>
      </c>
      <c r="AO45" s="81">
        <v>0</v>
      </c>
      <c r="AP45" s="82"/>
      <c r="AQ45" s="81">
        <v>10482</v>
      </c>
      <c r="AR45" s="81">
        <v>587</v>
      </c>
      <c r="AS45" s="81">
        <v>0</v>
      </c>
      <c r="AT45" s="81">
        <v>0</v>
      </c>
      <c r="AU45" s="81">
        <v>0</v>
      </c>
      <c r="AV45" s="81">
        <v>1</v>
      </c>
      <c r="AW45" s="81"/>
      <c r="AX45" s="82"/>
      <c r="AY45" s="81">
        <v>40974.900000000023</v>
      </c>
      <c r="AZ45" s="81">
        <v>16314.3</v>
      </c>
      <c r="BA45" s="81">
        <v>0</v>
      </c>
      <c r="BB45" s="81">
        <v>0</v>
      </c>
      <c r="BC45" s="81">
        <v>0</v>
      </c>
      <c r="BD45" s="81">
        <v>83</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1799</v>
      </c>
      <c r="B46" s="80">
        <v>34</v>
      </c>
      <c r="C46" s="80">
        <v>19</v>
      </c>
      <c r="D46" s="80">
        <v>2</v>
      </c>
      <c r="E46" s="80">
        <v>2022</v>
      </c>
      <c r="F46" s="80" t="s">
        <v>568</v>
      </c>
      <c r="G46" s="174" t="s">
        <v>1780</v>
      </c>
      <c r="H46" s="80" t="s">
        <v>1781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11160</v>
      </c>
      <c r="AR46" s="81">
        <v>589</v>
      </c>
      <c r="AS46" s="81">
        <v>0</v>
      </c>
      <c r="AT46" s="81">
        <v>0</v>
      </c>
      <c r="AU46" s="81">
        <v>0</v>
      </c>
      <c r="AV46" s="81">
        <v>2</v>
      </c>
      <c r="AW46" s="81"/>
      <c r="AX46" s="82"/>
      <c r="AY46" s="81">
        <v>44209.1000000001</v>
      </c>
      <c r="AZ46" s="81">
        <v>16339.800000000003</v>
      </c>
      <c r="BA46" s="81">
        <v>0</v>
      </c>
      <c r="BB46" s="81">
        <v>0</v>
      </c>
      <c r="BC46" s="81">
        <v>0</v>
      </c>
      <c r="BD46" s="81">
        <v>2466.703</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1800</v>
      </c>
      <c r="B47" s="80">
        <v>69</v>
      </c>
      <c r="C47" s="80">
        <v>1</v>
      </c>
      <c r="D47" s="80">
        <v>5</v>
      </c>
      <c r="E47" s="80">
        <v>1990</v>
      </c>
      <c r="F47" s="80" t="s">
        <v>562</v>
      </c>
      <c r="G47" s="80" t="s">
        <v>1801</v>
      </c>
      <c r="H47" s="80" t="s">
        <v>1802</v>
      </c>
      <c r="I47" s="177"/>
      <c r="J47" s="81">
        <v>349.89417860738951</v>
      </c>
      <c r="K47" s="81">
        <v>49.190949583425805</v>
      </c>
      <c r="L47" s="81">
        <v>25.507116532272306</v>
      </c>
      <c r="M47" s="81">
        <v>400.91758318769382</v>
      </c>
      <c r="N47" s="81">
        <v>337.56352389154887</v>
      </c>
      <c r="O47" s="81">
        <v>174.9038529527877</v>
      </c>
      <c r="P47" s="81">
        <v>234.50740737960476</v>
      </c>
      <c r="Q47" s="81">
        <v>23.721648873954166</v>
      </c>
      <c r="R47" s="81">
        <v>46.899855572111193</v>
      </c>
      <c r="S47" s="81">
        <v>29.831116048429752</v>
      </c>
      <c r="T47" s="82"/>
      <c r="U47" s="81">
        <v>87279573</v>
      </c>
      <c r="V47" s="81">
        <v>18887</v>
      </c>
      <c r="W47" s="81">
        <v>233</v>
      </c>
      <c r="X47" s="81">
        <v>167230</v>
      </c>
      <c r="Y47" s="81">
        <v>147772</v>
      </c>
      <c r="Z47" s="81">
        <v>71940</v>
      </c>
      <c r="AA47" s="81">
        <v>56941</v>
      </c>
      <c r="AB47" s="81">
        <v>385159</v>
      </c>
      <c r="AC47" s="81">
        <v>8123139.4000000004</v>
      </c>
      <c r="AD47" s="81">
        <v>29.831116048429752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1803</v>
      </c>
      <c r="B48" s="80">
        <v>70</v>
      </c>
      <c r="C48" s="80">
        <v>2</v>
      </c>
      <c r="D48" s="80">
        <v>5</v>
      </c>
      <c r="E48" s="80">
        <v>2005</v>
      </c>
      <c r="F48" s="80" t="s">
        <v>565</v>
      </c>
      <c r="G48" s="80" t="s">
        <v>1801</v>
      </c>
      <c r="H48" s="80" t="s">
        <v>1802</v>
      </c>
      <c r="I48" s="177"/>
      <c r="J48" s="81">
        <v>270.98051938656761</v>
      </c>
      <c r="K48" s="81">
        <v>30.923924268640693</v>
      </c>
      <c r="L48" s="81">
        <v>0.33300989204773768</v>
      </c>
      <c r="M48" s="81">
        <v>804.51117941974394</v>
      </c>
      <c r="N48" s="81">
        <v>534.46114139991221</v>
      </c>
      <c r="O48" s="81">
        <v>179.66407306515401</v>
      </c>
      <c r="P48" s="81">
        <v>214.38198267451492</v>
      </c>
      <c r="Q48" s="81">
        <v>24.683652797922917</v>
      </c>
      <c r="R48" s="81">
        <v>48.775437594719051</v>
      </c>
      <c r="S48" s="81">
        <v>25.979647263142429</v>
      </c>
      <c r="T48" s="82"/>
      <c r="U48" s="81">
        <v>34435256</v>
      </c>
      <c r="V48" s="81">
        <v>14492</v>
      </c>
      <c r="W48" s="81">
        <v>4</v>
      </c>
      <c r="X48" s="81">
        <v>191594</v>
      </c>
      <c r="Y48" s="81">
        <v>201930</v>
      </c>
      <c r="Z48" s="81">
        <v>85514</v>
      </c>
      <c r="AA48" s="81">
        <v>42632</v>
      </c>
      <c r="AB48" s="81">
        <v>418972</v>
      </c>
      <c r="AC48" s="81">
        <v>8624926.1999999993</v>
      </c>
      <c r="AD48" s="81">
        <v>25.979647263142429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1804</v>
      </c>
      <c r="B49" s="80">
        <v>71</v>
      </c>
      <c r="C49" s="80">
        <v>3</v>
      </c>
      <c r="D49" s="80">
        <v>5</v>
      </c>
      <c r="E49" s="80">
        <v>2006</v>
      </c>
      <c r="F49" s="80" t="s">
        <v>566</v>
      </c>
      <c r="G49" s="80" t="s">
        <v>1801</v>
      </c>
      <c r="H49" s="80" t="s">
        <v>1802</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1805</v>
      </c>
      <c r="B50" s="80">
        <v>72</v>
      </c>
      <c r="C50" s="80">
        <v>4</v>
      </c>
      <c r="D50" s="80">
        <v>5</v>
      </c>
      <c r="E50" s="80">
        <v>2007</v>
      </c>
      <c r="F50" s="80" t="s">
        <v>567</v>
      </c>
      <c r="G50" s="80" t="s">
        <v>1801</v>
      </c>
      <c r="H50" s="80" t="s">
        <v>1802</v>
      </c>
      <c r="I50" s="177"/>
      <c r="J50" s="81">
        <v>327.35263990469861</v>
      </c>
      <c r="K50" s="81">
        <v>37.579119156786</v>
      </c>
      <c r="L50" s="81">
        <v>9.8224578340302031</v>
      </c>
      <c r="M50" s="81">
        <v>929.53100603997996</v>
      </c>
      <c r="N50" s="81">
        <v>590.31522699134553</v>
      </c>
      <c r="O50" s="81">
        <v>175.29815807037926</v>
      </c>
      <c r="P50" s="81">
        <v>213.9062375797339</v>
      </c>
      <c r="Q50" s="81">
        <v>26.877945277628854</v>
      </c>
      <c r="R50" s="81">
        <v>45.754643129000009</v>
      </c>
      <c r="S50" s="81">
        <v>29.524386961724954</v>
      </c>
      <c r="T50" s="82"/>
      <c r="U50" s="81">
        <v>36004900</v>
      </c>
      <c r="V50" s="81">
        <v>15855</v>
      </c>
      <c r="W50" s="81">
        <v>88</v>
      </c>
      <c r="X50" s="81">
        <v>237116</v>
      </c>
      <c r="Y50" s="81">
        <v>212494</v>
      </c>
      <c r="Z50" s="81">
        <v>86736</v>
      </c>
      <c r="AA50" s="81">
        <v>41889</v>
      </c>
      <c r="AB50" s="81">
        <v>432090</v>
      </c>
      <c r="AC50" s="81">
        <v>8322906</v>
      </c>
      <c r="AD50" s="81">
        <v>29.524386961724954</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1806</v>
      </c>
      <c r="B51" s="80">
        <v>73</v>
      </c>
      <c r="C51" s="80">
        <v>5</v>
      </c>
      <c r="D51" s="80">
        <v>5</v>
      </c>
      <c r="E51" s="80">
        <v>2008</v>
      </c>
      <c r="F51" s="80" t="s">
        <v>84</v>
      </c>
      <c r="G51" s="80" t="s">
        <v>1801</v>
      </c>
      <c r="H51" s="80" t="s">
        <v>1802</v>
      </c>
      <c r="I51" s="177"/>
      <c r="J51" s="81">
        <v>248.7263575857051</v>
      </c>
      <c r="K51" s="81">
        <v>29.810028326100483</v>
      </c>
      <c r="L51" s="81">
        <v>8.7898593381683838</v>
      </c>
      <c r="M51" s="81">
        <v>927.57645598433203</v>
      </c>
      <c r="N51" s="81">
        <v>597.28582033622286</v>
      </c>
      <c r="O51" s="81">
        <v>167.38793336299491</v>
      </c>
      <c r="P51" s="81">
        <v>208.63828819019389</v>
      </c>
      <c r="Q51" s="81">
        <v>27.004738695699299</v>
      </c>
      <c r="R51" s="81">
        <v>41.16746016615393</v>
      </c>
      <c r="S51" s="81">
        <v>36.594240533616158</v>
      </c>
      <c r="T51" s="82"/>
      <c r="U51" s="81">
        <v>34887321</v>
      </c>
      <c r="V51" s="81">
        <v>15855</v>
      </c>
      <c r="W51" s="81">
        <v>88</v>
      </c>
      <c r="X51" s="81">
        <v>237116</v>
      </c>
      <c r="Y51" s="81">
        <v>218694</v>
      </c>
      <c r="Z51" s="81">
        <v>85729</v>
      </c>
      <c r="AA51" s="81">
        <v>40904</v>
      </c>
      <c r="AB51" s="81">
        <v>441262</v>
      </c>
      <c r="AC51" s="81">
        <v>7775966.7999999998</v>
      </c>
      <c r="AD51" s="81">
        <v>36.594240533616158</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1807</v>
      </c>
      <c r="B52" s="80">
        <v>74</v>
      </c>
      <c r="C52" s="80">
        <v>6</v>
      </c>
      <c r="D52" s="80">
        <v>5</v>
      </c>
      <c r="E52" s="80">
        <v>2009</v>
      </c>
      <c r="F52" s="80" t="s">
        <v>85</v>
      </c>
      <c r="G52" s="80" t="s">
        <v>1801</v>
      </c>
      <c r="H52" s="80" t="s">
        <v>1802</v>
      </c>
      <c r="I52" s="177"/>
      <c r="J52" s="81">
        <v>257.61326621520323</v>
      </c>
      <c r="K52" s="81">
        <v>33.256167486670947</v>
      </c>
      <c r="L52" s="81">
        <v>8.7093157597891278</v>
      </c>
      <c r="M52" s="81">
        <v>980.52065128694119</v>
      </c>
      <c r="N52" s="81">
        <v>555.44945537747435</v>
      </c>
      <c r="O52" s="81">
        <v>171.52089170852844</v>
      </c>
      <c r="P52" s="81">
        <v>199.04135100474002</v>
      </c>
      <c r="Q52" s="81">
        <v>26.074169338514437</v>
      </c>
      <c r="R52" s="81">
        <v>39.359927387506282</v>
      </c>
      <c r="S52" s="81">
        <v>41.539019575966542</v>
      </c>
      <c r="T52" s="82"/>
      <c r="U52" s="81">
        <v>31823856</v>
      </c>
      <c r="V52" s="81">
        <v>20393</v>
      </c>
      <c r="W52" s="81">
        <v>84</v>
      </c>
      <c r="X52" s="81">
        <v>286406</v>
      </c>
      <c r="Y52" s="81">
        <v>222859</v>
      </c>
      <c r="Z52" s="81">
        <v>86708</v>
      </c>
      <c r="AA52" s="81">
        <v>40061</v>
      </c>
      <c r="AB52" s="81">
        <v>447255</v>
      </c>
      <c r="AC52" s="81">
        <v>7252998.2000000002</v>
      </c>
      <c r="AD52" s="81">
        <v>41.539019575966542</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3.13</v>
      </c>
      <c r="BI52" s="81">
        <v>103.31200000000001</v>
      </c>
      <c r="BJ52" s="81">
        <v>2.8690000000000002</v>
      </c>
      <c r="BK52" s="81">
        <v>1190.386</v>
      </c>
      <c r="BL52" s="81">
        <v>0</v>
      </c>
      <c r="BM52" s="82"/>
      <c r="BN52" s="81">
        <v>0</v>
      </c>
      <c r="BO52" s="81">
        <v>1</v>
      </c>
      <c r="BP52" s="81">
        <v>11</v>
      </c>
      <c r="BQ52" s="81">
        <v>3</v>
      </c>
      <c r="BR52" s="81">
        <v>82</v>
      </c>
      <c r="BS52" s="81">
        <v>0</v>
      </c>
      <c r="BT52"/>
      <c r="BU52" s="80"/>
      <c r="BV52" s="80"/>
      <c r="BW52" s="80"/>
      <c r="BX52" s="80"/>
      <c r="BY52" s="80"/>
      <c r="BZ52" s="80"/>
      <c r="CA52" s="80"/>
      <c r="CB52" s="80"/>
      <c r="CC52" s="80"/>
    </row>
    <row r="53" spans="1:81">
      <c r="A53" s="80" t="s">
        <v>1808</v>
      </c>
      <c r="B53" s="80">
        <v>75</v>
      </c>
      <c r="C53" s="80">
        <v>7</v>
      </c>
      <c r="D53" s="80">
        <v>5</v>
      </c>
      <c r="E53" s="80">
        <v>2010</v>
      </c>
      <c r="F53" s="80" t="s">
        <v>86</v>
      </c>
      <c r="G53" s="80" t="s">
        <v>1801</v>
      </c>
      <c r="H53" s="80" t="s">
        <v>1802</v>
      </c>
      <c r="I53" s="177"/>
      <c r="J53" s="81">
        <v>230.67173592655553</v>
      </c>
      <c r="K53" s="81">
        <v>29.812852930601192</v>
      </c>
      <c r="L53" s="81">
        <v>8.1349609950191706</v>
      </c>
      <c r="M53" s="81">
        <v>991.92677540948205</v>
      </c>
      <c r="N53" s="81">
        <v>573.18814661787235</v>
      </c>
      <c r="O53" s="81">
        <v>170.64091923796826</v>
      </c>
      <c r="P53" s="81">
        <v>201.1329943979627</v>
      </c>
      <c r="Q53" s="81">
        <v>27.557872344468084</v>
      </c>
      <c r="R53" s="81">
        <v>41.308947153860302</v>
      </c>
      <c r="S53" s="81">
        <v>45.921173136939508</v>
      </c>
      <c r="T53" s="82"/>
      <c r="U53" s="81">
        <v>30459329</v>
      </c>
      <c r="V53" s="81">
        <v>20393</v>
      </c>
      <c r="W53" s="81">
        <v>84</v>
      </c>
      <c r="X53" s="81">
        <v>286406</v>
      </c>
      <c r="Y53" s="81">
        <v>226850</v>
      </c>
      <c r="Z53" s="81">
        <v>86664</v>
      </c>
      <c r="AA53" s="81">
        <v>39471</v>
      </c>
      <c r="AB53" s="81">
        <v>452947</v>
      </c>
      <c r="AC53" s="81">
        <v>7213722.2000000002</v>
      </c>
      <c r="AD53" s="81">
        <v>45.921173136939508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2.2789999999999999</v>
      </c>
      <c r="BI53" s="81">
        <v>94.768000000000001</v>
      </c>
      <c r="BJ53" s="81">
        <v>3.4860000000000002</v>
      </c>
      <c r="BK53" s="81">
        <v>1299.664</v>
      </c>
      <c r="BL53" s="81">
        <v>0</v>
      </c>
      <c r="BM53" s="82"/>
      <c r="BN53" s="81">
        <v>0</v>
      </c>
      <c r="BO53" s="81">
        <v>1</v>
      </c>
      <c r="BP53" s="81">
        <v>12</v>
      </c>
      <c r="BQ53" s="81">
        <v>3</v>
      </c>
      <c r="BR53" s="81">
        <v>95</v>
      </c>
      <c r="BS53" s="81">
        <v>0</v>
      </c>
      <c r="BT53"/>
      <c r="BU53" s="80">
        <v>915.20899999999995</v>
      </c>
      <c r="BV53" s="80">
        <v>353.75599999999997</v>
      </c>
      <c r="BW53" s="80">
        <v>0</v>
      </c>
      <c r="BX53" s="80">
        <v>72.218999999999994</v>
      </c>
      <c r="BY53" s="80">
        <v>59.012999999999998</v>
      </c>
      <c r="BZ53" s="80">
        <v>0</v>
      </c>
      <c r="CA53" s="80">
        <v>0</v>
      </c>
      <c r="CB53" s="80">
        <v>0</v>
      </c>
      <c r="CC53" s="80">
        <v>0</v>
      </c>
    </row>
    <row r="54" spans="1:81">
      <c r="A54" s="80" t="s">
        <v>1809</v>
      </c>
      <c r="B54" s="80">
        <v>76</v>
      </c>
      <c r="C54" s="80">
        <v>8</v>
      </c>
      <c r="D54" s="80">
        <v>5</v>
      </c>
      <c r="E54" s="80">
        <v>2011</v>
      </c>
      <c r="F54" s="80" t="s">
        <v>87</v>
      </c>
      <c r="G54" s="80" t="s">
        <v>1801</v>
      </c>
      <c r="H54" s="80" t="s">
        <v>1802</v>
      </c>
      <c r="I54" s="177"/>
      <c r="J54" s="81">
        <v>273.90965673594144</v>
      </c>
      <c r="K54" s="81">
        <v>45.007012096984795</v>
      </c>
      <c r="L54" s="81">
        <v>3.5869359121990545</v>
      </c>
      <c r="M54" s="81">
        <v>1261.3549610573118</v>
      </c>
      <c r="N54" s="81">
        <v>670.61418080552744</v>
      </c>
      <c r="O54" s="81">
        <v>167.27273270281421</v>
      </c>
      <c r="P54" s="81">
        <v>195.86489565350197</v>
      </c>
      <c r="Q54" s="81">
        <v>32.048541998132357</v>
      </c>
      <c r="R54" s="81">
        <v>44.423504760703011</v>
      </c>
      <c r="S54" s="81">
        <v>42.099148785478043</v>
      </c>
      <c r="T54" s="82"/>
      <c r="U54" s="81">
        <v>33982808</v>
      </c>
      <c r="V54" s="81">
        <v>20393</v>
      </c>
      <c r="W54" s="81">
        <v>84</v>
      </c>
      <c r="X54" s="81">
        <v>286406</v>
      </c>
      <c r="Y54" s="81">
        <v>229772</v>
      </c>
      <c r="Z54" s="81">
        <v>86799</v>
      </c>
      <c r="AA54" s="81">
        <v>39581</v>
      </c>
      <c r="AB54" s="81">
        <v>456673</v>
      </c>
      <c r="AC54" s="81">
        <v>7744782.7999999998</v>
      </c>
      <c r="AD54" s="81">
        <v>42.099148785478043</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101.279</v>
      </c>
      <c r="BJ54" s="81">
        <v>3.1379999999999999</v>
      </c>
      <c r="BK54" s="81">
        <v>847.52599999999984</v>
      </c>
      <c r="BL54" s="81">
        <v>0</v>
      </c>
      <c r="BM54" s="82"/>
      <c r="BN54" s="81">
        <v>0</v>
      </c>
      <c r="BO54" s="81">
        <v>0</v>
      </c>
      <c r="BP54" s="81">
        <v>13</v>
      </c>
      <c r="BQ54" s="81">
        <v>3</v>
      </c>
      <c r="BR54" s="81">
        <v>89</v>
      </c>
      <c r="BS54" s="81">
        <v>0</v>
      </c>
      <c r="BT54"/>
      <c r="BU54" s="80">
        <v>788.34</v>
      </c>
      <c r="BV54" s="80">
        <v>43.8</v>
      </c>
      <c r="BW54" s="80">
        <v>0</v>
      </c>
      <c r="BX54" s="80">
        <v>119.803</v>
      </c>
      <c r="BY54" s="80">
        <v>0</v>
      </c>
      <c r="BZ54" s="80">
        <v>0</v>
      </c>
      <c r="CA54" s="80">
        <v>0</v>
      </c>
      <c r="CB54" s="80">
        <v>0</v>
      </c>
      <c r="CC54" s="80">
        <v>0</v>
      </c>
    </row>
    <row r="55" spans="1:81">
      <c r="A55" s="80" t="s">
        <v>1810</v>
      </c>
      <c r="B55" s="80">
        <v>77</v>
      </c>
      <c r="C55" s="80">
        <v>9</v>
      </c>
      <c r="D55" s="80">
        <v>5</v>
      </c>
      <c r="E55" s="80">
        <v>2012</v>
      </c>
      <c r="F55" s="80" t="s">
        <v>88</v>
      </c>
      <c r="G55" s="80" t="s">
        <v>1801</v>
      </c>
      <c r="H55" s="80" t="s">
        <v>1802</v>
      </c>
      <c r="I55" s="177"/>
      <c r="J55" s="81">
        <v>217.34793177580107</v>
      </c>
      <c r="K55" s="81">
        <v>44.396241810777497</v>
      </c>
      <c r="L55" s="81">
        <v>3.5512553437665848</v>
      </c>
      <c r="M55" s="81">
        <v>1328.0982254648163</v>
      </c>
      <c r="N55" s="81">
        <v>745.12367389936264</v>
      </c>
      <c r="O55" s="81">
        <v>166.23557795504962</v>
      </c>
      <c r="P55" s="81">
        <v>198.07912475824122</v>
      </c>
      <c r="Q55" s="81">
        <v>36.677200812841747</v>
      </c>
      <c r="R55" s="81">
        <v>45.547791681285901</v>
      </c>
      <c r="S55" s="81">
        <v>45.531985427707966</v>
      </c>
      <c r="T55" s="82"/>
      <c r="U55" s="81">
        <v>29077058</v>
      </c>
      <c r="V55" s="81">
        <v>20393</v>
      </c>
      <c r="W55" s="81">
        <v>84</v>
      </c>
      <c r="X55" s="81">
        <v>286406</v>
      </c>
      <c r="Y55" s="81">
        <v>241813</v>
      </c>
      <c r="Z55" s="81">
        <v>86945</v>
      </c>
      <c r="AA55" s="81">
        <v>39802</v>
      </c>
      <c r="AB55" s="81">
        <v>481031</v>
      </c>
      <c r="AC55" s="81">
        <v>7735117.7999999998</v>
      </c>
      <c r="AD55" s="81">
        <v>45.531985427707966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123.22</v>
      </c>
      <c r="BJ55" s="81">
        <v>3.7629999999999999</v>
      </c>
      <c r="BK55" s="81">
        <v>989.76800000000003</v>
      </c>
      <c r="BL55" s="81">
        <v>0</v>
      </c>
      <c r="BM55" s="82"/>
      <c r="BN55" s="81">
        <v>0</v>
      </c>
      <c r="BO55" s="81">
        <v>0</v>
      </c>
      <c r="BP55" s="81">
        <v>15</v>
      </c>
      <c r="BQ55" s="81">
        <v>3</v>
      </c>
      <c r="BR55" s="81">
        <v>94</v>
      </c>
      <c r="BS55" s="81">
        <v>0</v>
      </c>
      <c r="BT55"/>
      <c r="BU55" s="80">
        <v>966.42200000000003</v>
      </c>
      <c r="BV55" s="80">
        <v>0</v>
      </c>
      <c r="BW55" s="80">
        <v>0</v>
      </c>
      <c r="BX55" s="80">
        <v>105.669</v>
      </c>
      <c r="BY55" s="80">
        <v>44.66</v>
      </c>
      <c r="BZ55" s="80">
        <v>0</v>
      </c>
      <c r="CA55" s="80">
        <v>0</v>
      </c>
      <c r="CB55" s="80">
        <v>0</v>
      </c>
      <c r="CC55" s="80">
        <v>0</v>
      </c>
    </row>
    <row r="56" spans="1:81">
      <c r="A56" s="80" t="s">
        <v>1811</v>
      </c>
      <c r="B56" s="80">
        <v>78</v>
      </c>
      <c r="C56" s="80">
        <v>10</v>
      </c>
      <c r="D56" s="80">
        <v>5</v>
      </c>
      <c r="E56" s="80">
        <v>2013</v>
      </c>
      <c r="F56" s="80" t="s">
        <v>89</v>
      </c>
      <c r="G56" s="80" t="s">
        <v>1801</v>
      </c>
      <c r="H56" s="80" t="s">
        <v>1802</v>
      </c>
      <c r="I56" s="177"/>
      <c r="J56" s="81">
        <v>214.54651892714097</v>
      </c>
      <c r="K56" s="81">
        <v>38.284134581412225</v>
      </c>
      <c r="L56" s="81">
        <v>3.2548139436739763</v>
      </c>
      <c r="M56" s="81">
        <v>1413.1222636841476</v>
      </c>
      <c r="N56" s="81">
        <v>725.30960966706959</v>
      </c>
      <c r="O56" s="81">
        <v>160.85294641334337</v>
      </c>
      <c r="P56" s="81">
        <v>198.59567886570656</v>
      </c>
      <c r="Q56" s="81">
        <v>37.683461594834831</v>
      </c>
      <c r="R56" s="81">
        <v>48.320744119067705</v>
      </c>
      <c r="S56" s="81">
        <v>51.534172665102446</v>
      </c>
      <c r="T56" s="82"/>
      <c r="U56" s="81">
        <v>27772835</v>
      </c>
      <c r="V56" s="81">
        <v>20393</v>
      </c>
      <c r="W56" s="81">
        <v>84</v>
      </c>
      <c r="X56" s="81">
        <v>286406</v>
      </c>
      <c r="Y56" s="81">
        <v>244836</v>
      </c>
      <c r="Z56" s="81">
        <v>87886</v>
      </c>
      <c r="AA56" s="81">
        <v>39756</v>
      </c>
      <c r="AB56" s="81">
        <v>487142</v>
      </c>
      <c r="AC56" s="81">
        <v>8010217.2000000002</v>
      </c>
      <c r="AD56" s="81">
        <v>51.534172665102446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85.491</v>
      </c>
      <c r="BJ56" s="81">
        <v>4.0069999999999997</v>
      </c>
      <c r="BK56" s="81">
        <v>1466.442</v>
      </c>
      <c r="BL56" s="81">
        <v>0</v>
      </c>
      <c r="BM56" s="82"/>
      <c r="BN56" s="81">
        <v>0</v>
      </c>
      <c r="BO56" s="81">
        <v>0</v>
      </c>
      <c r="BP56" s="81">
        <v>13</v>
      </c>
      <c r="BQ56" s="81">
        <v>3</v>
      </c>
      <c r="BR56" s="81">
        <v>99</v>
      </c>
      <c r="BS56" s="81">
        <v>0</v>
      </c>
      <c r="BT56"/>
      <c r="BU56" s="80">
        <v>1013.829</v>
      </c>
      <c r="BV56" s="80">
        <v>399.49200000000002</v>
      </c>
      <c r="BW56" s="80">
        <v>0</v>
      </c>
      <c r="BX56" s="80">
        <v>95.441999999999993</v>
      </c>
      <c r="BY56" s="80">
        <v>47.177</v>
      </c>
      <c r="BZ56" s="80">
        <v>0</v>
      </c>
      <c r="CA56" s="80">
        <v>0</v>
      </c>
      <c r="CB56" s="80">
        <v>0</v>
      </c>
      <c r="CC56" s="80">
        <v>0</v>
      </c>
    </row>
    <row r="57" spans="1:81">
      <c r="A57" s="80" t="s">
        <v>1812</v>
      </c>
      <c r="B57" s="80">
        <v>79</v>
      </c>
      <c r="C57" s="80">
        <v>11</v>
      </c>
      <c r="D57" s="80">
        <v>5</v>
      </c>
      <c r="E57" s="80">
        <v>2014</v>
      </c>
      <c r="F57" s="80" t="s">
        <v>90</v>
      </c>
      <c r="G57" s="80" t="s">
        <v>1801</v>
      </c>
      <c r="H57" s="80" t="s">
        <v>1802</v>
      </c>
      <c r="I57" s="177"/>
      <c r="J57" s="81">
        <v>191.45684941712392</v>
      </c>
      <c r="K57" s="81">
        <v>44.950094540215446</v>
      </c>
      <c r="L57" s="81">
        <v>15.309343111633826</v>
      </c>
      <c r="M57" s="81">
        <v>1422.2762261083703</v>
      </c>
      <c r="N57" s="81">
        <v>662.04427889085287</v>
      </c>
      <c r="O57" s="81">
        <v>154.29193525553009</v>
      </c>
      <c r="P57" s="81">
        <v>201.37099856130862</v>
      </c>
      <c r="Q57" s="81">
        <v>36.661016584147326</v>
      </c>
      <c r="R57" s="81">
        <v>48.74144041858235</v>
      </c>
      <c r="S57" s="81">
        <v>47.678051899524661</v>
      </c>
      <c r="T57" s="82"/>
      <c r="U57" s="81">
        <v>28427883</v>
      </c>
      <c r="V57" s="81">
        <v>22894</v>
      </c>
      <c r="W57" s="81">
        <v>173</v>
      </c>
      <c r="X57" s="81">
        <v>318339</v>
      </c>
      <c r="Y57" s="81">
        <v>249102</v>
      </c>
      <c r="Z57" s="81">
        <v>88787</v>
      </c>
      <c r="AA57" s="81">
        <v>40103</v>
      </c>
      <c r="AB57" s="81">
        <v>493952</v>
      </c>
      <c r="AC57" s="81">
        <v>8105363.2000000002</v>
      </c>
      <c r="AD57" s="81">
        <v>47.678051899524661</v>
      </c>
      <c r="AE57" s="82"/>
      <c r="AF57" s="81">
        <v>266061766.23427054</v>
      </c>
      <c r="AG57" s="81">
        <v>42349715.216169417</v>
      </c>
      <c r="AH57" s="81">
        <v>3853206.1180446916</v>
      </c>
      <c r="AI57" s="81">
        <v>1953162032.0694001</v>
      </c>
      <c r="AJ57" s="81">
        <v>919990157.27665567</v>
      </c>
      <c r="AK57" s="81">
        <v>0</v>
      </c>
      <c r="AL57" s="81">
        <v>0</v>
      </c>
      <c r="AM57" s="81">
        <v>67812228.369080365</v>
      </c>
      <c r="AN57" s="81">
        <v>0</v>
      </c>
      <c r="AO57" s="81">
        <v>0</v>
      </c>
      <c r="AP57" s="82"/>
      <c r="AQ57" s="81">
        <v>654</v>
      </c>
      <c r="AR57" s="81">
        <v>55</v>
      </c>
      <c r="AS57" s="81">
        <v>2</v>
      </c>
      <c r="AT57" s="81">
        <v>0</v>
      </c>
      <c r="AU57" s="81">
        <v>0</v>
      </c>
      <c r="AV57" s="81">
        <v>1</v>
      </c>
      <c r="AW57" s="81" t="s">
        <v>564</v>
      </c>
      <c r="AX57" s="82"/>
      <c r="AY57" s="81">
        <v>2349.6999999999998</v>
      </c>
      <c r="AZ57" s="81">
        <v>2205.1999999999998</v>
      </c>
      <c r="BA57" s="81">
        <v>3650</v>
      </c>
      <c r="BB57" s="81">
        <v>0</v>
      </c>
      <c r="BC57" s="81">
        <v>0</v>
      </c>
      <c r="BD57" s="81">
        <v>27500</v>
      </c>
      <c r="BE57" s="81" t="s">
        <v>564</v>
      </c>
      <c r="BF57" s="82"/>
      <c r="BG57" s="81">
        <v>0</v>
      </c>
      <c r="BH57" s="81">
        <v>0</v>
      </c>
      <c r="BI57" s="81">
        <v>80.613</v>
      </c>
      <c r="BJ57" s="81">
        <v>3.786</v>
      </c>
      <c r="BK57" s="81">
        <v>1440.0239999999999</v>
      </c>
      <c r="BL57" s="81">
        <v>0</v>
      </c>
      <c r="BM57" s="82"/>
      <c r="BN57" s="81">
        <v>0</v>
      </c>
      <c r="BO57" s="81">
        <v>0</v>
      </c>
      <c r="BP57" s="81">
        <v>13</v>
      </c>
      <c r="BQ57" s="81">
        <v>3</v>
      </c>
      <c r="BR57" s="81">
        <v>96</v>
      </c>
      <c r="BS57" s="81">
        <v>0</v>
      </c>
      <c r="BT57"/>
      <c r="BU57" s="80">
        <v>1005.423</v>
      </c>
      <c r="BV57" s="80">
        <v>400.86700000000002</v>
      </c>
      <c r="BW57" s="80">
        <v>0</v>
      </c>
      <c r="BX57" s="80">
        <v>76.643000000000001</v>
      </c>
      <c r="BY57" s="80">
        <v>41.49</v>
      </c>
      <c r="BZ57" s="80">
        <v>0</v>
      </c>
      <c r="CA57" s="80">
        <v>0</v>
      </c>
      <c r="CB57" s="80">
        <v>0</v>
      </c>
      <c r="CC57" s="80">
        <v>0</v>
      </c>
    </row>
    <row r="58" spans="1:81">
      <c r="A58" s="80" t="s">
        <v>1813</v>
      </c>
      <c r="B58" s="80">
        <v>80</v>
      </c>
      <c r="C58" s="80">
        <v>12</v>
      </c>
      <c r="D58" s="80">
        <v>5</v>
      </c>
      <c r="E58" s="80">
        <v>2015</v>
      </c>
      <c r="F58" s="80" t="s">
        <v>91</v>
      </c>
      <c r="G58" s="80" t="s">
        <v>1801</v>
      </c>
      <c r="H58" s="80" t="s">
        <v>1802</v>
      </c>
      <c r="I58" s="177"/>
      <c r="J58" s="81">
        <v>278.83086250974588</v>
      </c>
      <c r="K58" s="81">
        <v>47.805038119382544</v>
      </c>
      <c r="L58" s="81">
        <v>19.082689928872512</v>
      </c>
      <c r="M58" s="81">
        <v>1513.2157281170425</v>
      </c>
      <c r="N58" s="81">
        <v>672.06254097815531</v>
      </c>
      <c r="O58" s="81">
        <v>153.78170224539764</v>
      </c>
      <c r="P58" s="81">
        <v>200.6349379758768</v>
      </c>
      <c r="Q58" s="81">
        <v>36.437806690466921</v>
      </c>
      <c r="R58" s="81">
        <v>48.313948490310125</v>
      </c>
      <c r="S58" s="81">
        <v>49.983915405592384</v>
      </c>
      <c r="T58" s="82"/>
      <c r="U58" s="81">
        <v>37558387</v>
      </c>
      <c r="V58" s="81">
        <v>22894</v>
      </c>
      <c r="W58" s="81">
        <v>173</v>
      </c>
      <c r="X58" s="81">
        <v>318339</v>
      </c>
      <c r="Y58" s="81">
        <v>254002</v>
      </c>
      <c r="Z58" s="81">
        <v>89346</v>
      </c>
      <c r="AA58" s="81">
        <v>39925</v>
      </c>
      <c r="AB58" s="81">
        <v>501501</v>
      </c>
      <c r="AC58" s="81">
        <v>8276314.4000000004</v>
      </c>
      <c r="AD58" s="81">
        <v>49.983915405592384</v>
      </c>
      <c r="AE58" s="82"/>
      <c r="AF58" s="81">
        <v>377686082.97522169</v>
      </c>
      <c r="AG58" s="81">
        <v>39624133.631505899</v>
      </c>
      <c r="AH58" s="81">
        <v>3889236.0116540063</v>
      </c>
      <c r="AI58" s="81">
        <v>1862601911.3729324</v>
      </c>
      <c r="AJ58" s="81">
        <v>958901398.13132286</v>
      </c>
      <c r="AK58" s="81">
        <v>0</v>
      </c>
      <c r="AL58" s="81">
        <v>0</v>
      </c>
      <c r="AM58" s="81">
        <v>68728608.332427323</v>
      </c>
      <c r="AN58" s="81">
        <v>0</v>
      </c>
      <c r="AO58" s="81">
        <v>0</v>
      </c>
      <c r="AP58" s="82"/>
      <c r="AQ58" s="81">
        <v>703</v>
      </c>
      <c r="AR58" s="81">
        <v>65</v>
      </c>
      <c r="AS58" s="81">
        <v>2</v>
      </c>
      <c r="AT58" s="81">
        <v>0</v>
      </c>
      <c r="AU58" s="81">
        <v>0</v>
      </c>
      <c r="AV58" s="81">
        <v>1</v>
      </c>
      <c r="AW58" s="81" t="s">
        <v>564</v>
      </c>
      <c r="AX58" s="82"/>
      <c r="AY58" s="81">
        <v>2567.9</v>
      </c>
      <c r="AZ58" s="81">
        <v>2432.4</v>
      </c>
      <c r="BA58" s="81">
        <v>3650</v>
      </c>
      <c r="BB58" s="81">
        <v>0</v>
      </c>
      <c r="BC58" s="81">
        <v>0</v>
      </c>
      <c r="BD58" s="81">
        <v>27500</v>
      </c>
      <c r="BE58" s="81" t="s">
        <v>564</v>
      </c>
      <c r="BF58" s="82"/>
      <c r="BG58" s="81">
        <v>0</v>
      </c>
      <c r="BH58" s="81">
        <v>0</v>
      </c>
      <c r="BI58" s="81">
        <v>73.173000000000002</v>
      </c>
      <c r="BJ58" s="81">
        <v>3.605</v>
      </c>
      <c r="BK58" s="81">
        <v>1461.0250000000001</v>
      </c>
      <c r="BL58" s="81">
        <v>0</v>
      </c>
      <c r="BM58" s="82"/>
      <c r="BN58" s="81">
        <v>0</v>
      </c>
      <c r="BO58" s="81">
        <v>0</v>
      </c>
      <c r="BP58" s="81">
        <v>12</v>
      </c>
      <c r="BQ58" s="81">
        <v>3</v>
      </c>
      <c r="BR58" s="81">
        <v>95</v>
      </c>
      <c r="BS58" s="81">
        <v>0</v>
      </c>
      <c r="BT58"/>
      <c r="BU58" s="80">
        <v>948.46100000000001</v>
      </c>
      <c r="BV58" s="80">
        <v>445.64100000000002</v>
      </c>
      <c r="BW58" s="80">
        <v>0</v>
      </c>
      <c r="BX58" s="80">
        <v>110.029</v>
      </c>
      <c r="BY58" s="80">
        <v>33.671999999999997</v>
      </c>
      <c r="BZ58" s="80">
        <v>0</v>
      </c>
      <c r="CA58" s="80">
        <v>0</v>
      </c>
      <c r="CB58" s="80">
        <v>0</v>
      </c>
      <c r="CC58" s="80">
        <v>0</v>
      </c>
    </row>
    <row r="59" spans="1:81">
      <c r="A59" s="80" t="s">
        <v>1814</v>
      </c>
      <c r="B59" s="80">
        <v>81</v>
      </c>
      <c r="C59" s="80">
        <v>13</v>
      </c>
      <c r="D59" s="80">
        <v>5</v>
      </c>
      <c r="E59" s="80">
        <v>2016</v>
      </c>
      <c r="F59" s="80" t="s">
        <v>92</v>
      </c>
      <c r="G59" s="80" t="s">
        <v>1801</v>
      </c>
      <c r="H59" s="80" t="s">
        <v>1802</v>
      </c>
      <c r="I59" s="177"/>
      <c r="J59" s="81">
        <v>163.7564910442396</v>
      </c>
      <c r="K59" s="81">
        <v>49.238631968866777</v>
      </c>
      <c r="L59" s="81">
        <v>21.564263488844542</v>
      </c>
      <c r="M59" s="81">
        <v>1165.5662472272968</v>
      </c>
      <c r="N59" s="81">
        <v>647.91662199950508</v>
      </c>
      <c r="O59" s="81">
        <v>153.49723390183755</v>
      </c>
      <c r="P59" s="81">
        <v>202.03051674017874</v>
      </c>
      <c r="Q59" s="81">
        <v>35.775899058992891</v>
      </c>
      <c r="R59" s="81">
        <v>49.162385999469009</v>
      </c>
      <c r="S59" s="81">
        <v>62.768646607791588</v>
      </c>
      <c r="T59" s="82"/>
      <c r="U59" s="81">
        <v>25792355</v>
      </c>
      <c r="V59" s="81">
        <v>22894</v>
      </c>
      <c r="W59" s="81">
        <v>173</v>
      </c>
      <c r="X59" s="81">
        <v>318339</v>
      </c>
      <c r="Y59" s="81">
        <v>258160</v>
      </c>
      <c r="Z59" s="81">
        <v>90277</v>
      </c>
      <c r="AA59" s="81">
        <v>41581</v>
      </c>
      <c r="AB59" s="81">
        <v>506511</v>
      </c>
      <c r="AC59" s="81">
        <v>8396451.5997436382</v>
      </c>
      <c r="AD59" s="81">
        <v>62.768646607791588</v>
      </c>
      <c r="AE59" s="82"/>
      <c r="AF59" s="81">
        <v>235627840.51867431</v>
      </c>
      <c r="AG59" s="81">
        <v>38951574.320358813</v>
      </c>
      <c r="AH59" s="81">
        <v>3344804.8004039279</v>
      </c>
      <c r="AI59" s="81">
        <v>1800883694.457252</v>
      </c>
      <c r="AJ59" s="81">
        <v>935180960.55563247</v>
      </c>
      <c r="AK59" s="81">
        <v>0</v>
      </c>
      <c r="AL59" s="81">
        <v>0</v>
      </c>
      <c r="AM59" s="81">
        <v>69469136.621781856</v>
      </c>
      <c r="AN59" s="81">
        <v>0</v>
      </c>
      <c r="AO59" s="81">
        <v>0</v>
      </c>
      <c r="AP59" s="82"/>
      <c r="AQ59" s="81">
        <v>743</v>
      </c>
      <c r="AR59" s="81">
        <v>69</v>
      </c>
      <c r="AS59" s="81">
        <v>2</v>
      </c>
      <c r="AT59" s="81">
        <v>0</v>
      </c>
      <c r="AU59" s="81">
        <v>0</v>
      </c>
      <c r="AV59" s="81">
        <v>1</v>
      </c>
      <c r="AW59" s="81" t="s">
        <v>564</v>
      </c>
      <c r="AX59" s="82"/>
      <c r="AY59" s="81">
        <v>2750.5</v>
      </c>
      <c r="AZ59" s="81">
        <v>2482.6</v>
      </c>
      <c r="BA59" s="81">
        <v>3650</v>
      </c>
      <c r="BB59" s="81">
        <v>0</v>
      </c>
      <c r="BC59" s="81">
        <v>0</v>
      </c>
      <c r="BD59" s="81">
        <v>27500</v>
      </c>
      <c r="BE59" s="81" t="s">
        <v>564</v>
      </c>
      <c r="BF59" s="82"/>
      <c r="BG59" s="81">
        <v>0</v>
      </c>
      <c r="BH59" s="81">
        <v>0</v>
      </c>
      <c r="BI59" s="81">
        <v>76.656000000000006</v>
      </c>
      <c r="BJ59" s="81">
        <v>3.5609999999999999</v>
      </c>
      <c r="BK59" s="81">
        <v>1421.1</v>
      </c>
      <c r="BL59" s="81">
        <v>0</v>
      </c>
      <c r="BM59" s="82"/>
      <c r="BN59" s="81">
        <v>0</v>
      </c>
      <c r="BO59" s="81">
        <v>0</v>
      </c>
      <c r="BP59" s="81">
        <v>13</v>
      </c>
      <c r="BQ59" s="81">
        <v>3</v>
      </c>
      <c r="BR59" s="81">
        <v>98</v>
      </c>
      <c r="BS59" s="81">
        <v>0</v>
      </c>
      <c r="BT59"/>
      <c r="BU59" s="80">
        <v>964.70299999999997</v>
      </c>
      <c r="BV59" s="80">
        <v>422.70499999999998</v>
      </c>
      <c r="BW59" s="80">
        <v>0</v>
      </c>
      <c r="BX59" s="80">
        <v>102.64700000000001</v>
      </c>
      <c r="BY59" s="80">
        <v>11.262</v>
      </c>
      <c r="BZ59" s="80">
        <v>0</v>
      </c>
      <c r="CA59" s="80">
        <v>0</v>
      </c>
      <c r="CB59" s="80">
        <v>0</v>
      </c>
      <c r="CC59" s="80">
        <v>0</v>
      </c>
    </row>
    <row r="60" spans="1:81">
      <c r="A60" s="80" t="s">
        <v>1815</v>
      </c>
      <c r="B60" s="80">
        <v>82</v>
      </c>
      <c r="C60" s="80">
        <v>14</v>
      </c>
      <c r="D60" s="80">
        <v>5</v>
      </c>
      <c r="E60" s="80">
        <v>2017</v>
      </c>
      <c r="F60" s="80" t="s">
        <v>71</v>
      </c>
      <c r="G60" s="80" t="s">
        <v>1801</v>
      </c>
      <c r="H60" s="80" t="s">
        <v>1802</v>
      </c>
      <c r="I60" s="177"/>
      <c r="J60" s="81">
        <v>163.24280194813196</v>
      </c>
      <c r="K60" s="81">
        <v>50.371985034684464</v>
      </c>
      <c r="L60" s="81">
        <v>17.760288300277882</v>
      </c>
      <c r="M60" s="81">
        <v>1169.3575736571972</v>
      </c>
      <c r="N60" s="81">
        <v>673.36193025550301</v>
      </c>
      <c r="O60" s="81">
        <v>152.56806405552973</v>
      </c>
      <c r="P60" s="81">
        <v>200.42242538985963</v>
      </c>
      <c r="Q60" s="81">
        <v>35.051693227772191</v>
      </c>
      <c r="R60" s="81">
        <v>50.506113617481475</v>
      </c>
      <c r="S60" s="81">
        <v>60.786552012580117</v>
      </c>
      <c r="T60" s="82"/>
      <c r="U60" s="81">
        <v>27773378</v>
      </c>
      <c r="V60" s="81">
        <v>22894</v>
      </c>
      <c r="W60" s="81">
        <v>173</v>
      </c>
      <c r="X60" s="81">
        <v>318339</v>
      </c>
      <c r="Y60" s="81">
        <v>262988</v>
      </c>
      <c r="Z60" s="81">
        <v>91219</v>
      </c>
      <c r="AA60" s="81">
        <v>41513</v>
      </c>
      <c r="AB60" s="81">
        <v>513197</v>
      </c>
      <c r="AC60" s="81">
        <v>8797103.799999997</v>
      </c>
      <c r="AD60" s="81">
        <v>60.786552012580117</v>
      </c>
      <c r="AE60" s="82"/>
      <c r="AF60" s="81">
        <v>241372397.20654091</v>
      </c>
      <c r="AG60" s="81">
        <v>40736644.291058376</v>
      </c>
      <c r="AH60" s="81">
        <v>3743197.1377074369</v>
      </c>
      <c r="AI60" s="81">
        <v>1884818159.029454</v>
      </c>
      <c r="AJ60" s="81">
        <v>972412721.06560028</v>
      </c>
      <c r="AK60" s="81">
        <v>0</v>
      </c>
      <c r="AL60" s="81">
        <v>0</v>
      </c>
      <c r="AM60" s="81">
        <v>70496271.831783682</v>
      </c>
      <c r="AN60" s="81">
        <v>0</v>
      </c>
      <c r="AO60" s="81">
        <v>0</v>
      </c>
      <c r="AP60" s="82"/>
      <c r="AQ60" s="81">
        <v>779</v>
      </c>
      <c r="AR60" s="81">
        <v>70</v>
      </c>
      <c r="AS60" s="81">
        <v>2</v>
      </c>
      <c r="AT60" s="81">
        <v>0</v>
      </c>
      <c r="AU60" s="81">
        <v>0</v>
      </c>
      <c r="AV60" s="81">
        <v>1</v>
      </c>
      <c r="AW60" s="81" t="s">
        <v>564</v>
      </c>
      <c r="AX60" s="82"/>
      <c r="AY60" s="81">
        <v>2924.3</v>
      </c>
      <c r="AZ60" s="81">
        <v>2493.5</v>
      </c>
      <c r="BA60" s="81">
        <v>3650</v>
      </c>
      <c r="BB60" s="81">
        <v>0</v>
      </c>
      <c r="BC60" s="81">
        <v>0</v>
      </c>
      <c r="BD60" s="81">
        <v>27500</v>
      </c>
      <c r="BE60" s="81" t="s">
        <v>564</v>
      </c>
      <c r="BF60" s="82"/>
      <c r="BG60" s="81">
        <v>0</v>
      </c>
      <c r="BH60" s="81">
        <v>0</v>
      </c>
      <c r="BI60" s="81">
        <v>75.481999999999999</v>
      </c>
      <c r="BJ60" s="81">
        <v>3.3839999999999999</v>
      </c>
      <c r="BK60" s="81">
        <v>1433.7089999999998</v>
      </c>
      <c r="BL60" s="81">
        <v>0</v>
      </c>
      <c r="BM60" s="82"/>
      <c r="BN60" s="81">
        <v>0</v>
      </c>
      <c r="BO60" s="81">
        <v>0</v>
      </c>
      <c r="BP60" s="81">
        <v>13</v>
      </c>
      <c r="BQ60" s="81">
        <v>3</v>
      </c>
      <c r="BR60" s="81">
        <v>96</v>
      </c>
      <c r="BS60" s="81">
        <v>0</v>
      </c>
      <c r="BT60"/>
      <c r="BU60" s="80">
        <v>943.29100000000005</v>
      </c>
      <c r="BV60" s="80">
        <v>436.298</v>
      </c>
      <c r="BW60" s="80">
        <v>0</v>
      </c>
      <c r="BX60" s="80">
        <v>98.850999999999999</v>
      </c>
      <c r="BY60" s="80">
        <v>34.134999999999998</v>
      </c>
      <c r="BZ60" s="80">
        <v>0</v>
      </c>
      <c r="CA60" s="80">
        <v>0</v>
      </c>
      <c r="CB60" s="80">
        <v>0</v>
      </c>
      <c r="CC60" s="80">
        <v>0</v>
      </c>
    </row>
    <row r="61" spans="1:81">
      <c r="A61" s="80" t="s">
        <v>1816</v>
      </c>
      <c r="B61" s="80">
        <v>83</v>
      </c>
      <c r="C61" s="80">
        <v>15</v>
      </c>
      <c r="D61" s="80">
        <v>5</v>
      </c>
      <c r="E61" s="80">
        <v>2018</v>
      </c>
      <c r="F61" s="80" t="s">
        <v>93</v>
      </c>
      <c r="G61" s="80" t="s">
        <v>1801</v>
      </c>
      <c r="H61" s="80" t="s">
        <v>1802</v>
      </c>
      <c r="I61" s="177"/>
      <c r="J61" s="81">
        <v>158.52401784756879</v>
      </c>
      <c r="K61" s="81">
        <v>47.355825997872074</v>
      </c>
      <c r="L61" s="81">
        <v>16.597522923347999</v>
      </c>
      <c r="M61" s="81">
        <v>1160.4412407436125</v>
      </c>
      <c r="N61" s="81">
        <v>651.04627301188452</v>
      </c>
      <c r="O61" s="81">
        <v>150.27111295211</v>
      </c>
      <c r="P61" s="81">
        <v>199.56498566596363</v>
      </c>
      <c r="Q61" s="81">
        <v>32.860973260886325</v>
      </c>
      <c r="R61" s="81">
        <v>52.608977770301145</v>
      </c>
      <c r="S61" s="81">
        <v>73.712219125936898</v>
      </c>
      <c r="T61" s="82"/>
      <c r="U61" s="81">
        <v>27248687</v>
      </c>
      <c r="V61" s="81">
        <v>22894</v>
      </c>
      <c r="W61" s="81">
        <v>173</v>
      </c>
      <c r="X61" s="81">
        <v>318339</v>
      </c>
      <c r="Y61" s="81">
        <v>267262</v>
      </c>
      <c r="Z61" s="81">
        <v>91566</v>
      </c>
      <c r="AA61" s="81">
        <v>41751</v>
      </c>
      <c r="AB61" s="81">
        <v>518479</v>
      </c>
      <c r="AC61" s="81">
        <v>9127466</v>
      </c>
      <c r="AD61" s="81">
        <v>73.712219125936898</v>
      </c>
      <c r="AE61" s="82"/>
      <c r="AF61" s="81">
        <v>230331807.41297621</v>
      </c>
      <c r="AG61" s="81">
        <v>36130474.678740092</v>
      </c>
      <c r="AH61" s="81">
        <v>3565459.709867158</v>
      </c>
      <c r="AI61" s="81">
        <v>1804913669.2316141</v>
      </c>
      <c r="AJ61" s="81">
        <v>966660358.48077452</v>
      </c>
      <c r="AK61" s="81">
        <v>0</v>
      </c>
      <c r="AL61" s="81">
        <v>0</v>
      </c>
      <c r="AM61" s="81">
        <v>71369210.230664998</v>
      </c>
      <c r="AN61" s="81">
        <v>0</v>
      </c>
      <c r="AO61" s="81">
        <v>0</v>
      </c>
      <c r="AP61" s="82"/>
      <c r="AQ61" s="81">
        <v>813</v>
      </c>
      <c r="AR61" s="81">
        <v>77</v>
      </c>
      <c r="AS61" s="81">
        <v>2</v>
      </c>
      <c r="AT61" s="81">
        <v>0</v>
      </c>
      <c r="AU61" s="81">
        <v>0</v>
      </c>
      <c r="AV61" s="81">
        <v>1</v>
      </c>
      <c r="AW61" s="81" t="s">
        <v>564</v>
      </c>
      <c r="AX61" s="82"/>
      <c r="AY61" s="81">
        <v>3095.3</v>
      </c>
      <c r="AZ61" s="81">
        <v>3334.5</v>
      </c>
      <c r="BA61" s="81">
        <v>3650</v>
      </c>
      <c r="BB61" s="81">
        <v>0</v>
      </c>
      <c r="BC61" s="81">
        <v>0</v>
      </c>
      <c r="BD61" s="81">
        <v>27500</v>
      </c>
      <c r="BE61" s="81" t="s">
        <v>564</v>
      </c>
      <c r="BF61" s="82"/>
      <c r="BG61" s="81">
        <v>0</v>
      </c>
      <c r="BH61" s="81">
        <v>0</v>
      </c>
      <c r="BI61" s="81">
        <v>67.234999999999999</v>
      </c>
      <c r="BJ61" s="81">
        <v>4.28</v>
      </c>
      <c r="BK61" s="81">
        <v>1225.471</v>
      </c>
      <c r="BL61" s="81">
        <v>0</v>
      </c>
      <c r="BM61" s="82"/>
      <c r="BN61" s="81">
        <v>0</v>
      </c>
      <c r="BO61" s="81">
        <v>0</v>
      </c>
      <c r="BP61" s="81">
        <v>12</v>
      </c>
      <c r="BQ61" s="81">
        <v>3</v>
      </c>
      <c r="BR61" s="81">
        <v>94</v>
      </c>
      <c r="BS61" s="81">
        <v>0</v>
      </c>
      <c r="BT61"/>
      <c r="BU61" s="80">
        <v>948.39599999999996</v>
      </c>
      <c r="BV61" s="80">
        <v>225.22399999999999</v>
      </c>
      <c r="BW61" s="80">
        <v>0</v>
      </c>
      <c r="BX61" s="80">
        <v>97.114000000000004</v>
      </c>
      <c r="BY61" s="80">
        <v>26.251999999999999</v>
      </c>
      <c r="BZ61" s="80">
        <v>0</v>
      </c>
      <c r="CA61" s="80">
        <v>0</v>
      </c>
      <c r="CB61" s="80">
        <v>0</v>
      </c>
      <c r="CC61" s="80">
        <v>0</v>
      </c>
    </row>
    <row r="62" spans="1:81">
      <c r="A62" s="80" t="s">
        <v>1817</v>
      </c>
      <c r="B62" s="80">
        <v>84</v>
      </c>
      <c r="C62" s="80">
        <v>16</v>
      </c>
      <c r="D62" s="80">
        <v>5</v>
      </c>
      <c r="E62" s="80">
        <v>2019</v>
      </c>
      <c r="F62" s="80" t="s">
        <v>73</v>
      </c>
      <c r="G62" s="80" t="s">
        <v>1801</v>
      </c>
      <c r="H62" s="80" t="s">
        <v>1802</v>
      </c>
      <c r="I62" s="177"/>
      <c r="J62" s="81">
        <v>147.69024031696208</v>
      </c>
      <c r="K62" s="81">
        <v>42.883609552282877</v>
      </c>
      <c r="L62" s="81">
        <v>16.828851249108197</v>
      </c>
      <c r="M62" s="81">
        <v>1122.7786294212588</v>
      </c>
      <c r="N62" s="81">
        <v>617.89985600452007</v>
      </c>
      <c r="O62" s="81">
        <v>144.9873245260242</v>
      </c>
      <c r="P62" s="81">
        <v>193.08988723787849</v>
      </c>
      <c r="Q62" s="81">
        <v>32.201806388316314</v>
      </c>
      <c r="R62" s="81">
        <v>52.04115353654592</v>
      </c>
      <c r="S62" s="81">
        <v>67.180369150010677</v>
      </c>
      <c r="T62" s="82"/>
      <c r="U62" s="81">
        <v>26545003</v>
      </c>
      <c r="V62" s="81">
        <v>22894</v>
      </c>
      <c r="W62" s="81">
        <v>173</v>
      </c>
      <c r="X62" s="81">
        <v>318339</v>
      </c>
      <c r="Y62" s="81">
        <v>270818</v>
      </c>
      <c r="Z62" s="81">
        <v>90772</v>
      </c>
      <c r="AA62" s="81">
        <v>40094</v>
      </c>
      <c r="AB62" s="81">
        <v>521835</v>
      </c>
      <c r="AC62" s="81">
        <v>9176834</v>
      </c>
      <c r="AD62" s="81">
        <v>67.180369150010677</v>
      </c>
      <c r="AE62" s="82"/>
      <c r="AF62" s="81">
        <v>225753208.92042881</v>
      </c>
      <c r="AG62" s="81">
        <v>34849022.484990411</v>
      </c>
      <c r="AH62" s="81">
        <v>3789996.6815928221</v>
      </c>
      <c r="AI62" s="81">
        <v>1822375031.925765</v>
      </c>
      <c r="AJ62" s="81">
        <v>920226978.90756738</v>
      </c>
      <c r="AK62" s="81">
        <v>0</v>
      </c>
      <c r="AL62" s="81">
        <v>0</v>
      </c>
      <c r="AM62" s="81">
        <v>71069998.628223225</v>
      </c>
      <c r="AN62" s="81">
        <v>0</v>
      </c>
      <c r="AO62" s="81">
        <v>0</v>
      </c>
      <c r="AP62" s="82"/>
      <c r="AQ62" s="81">
        <v>847</v>
      </c>
      <c r="AR62" s="81">
        <v>83</v>
      </c>
      <c r="AS62" s="81">
        <v>2</v>
      </c>
      <c r="AT62" s="81">
        <v>0</v>
      </c>
      <c r="AU62" s="81">
        <v>0</v>
      </c>
      <c r="AV62" s="81">
        <v>1</v>
      </c>
      <c r="AW62" s="81" t="s">
        <v>564</v>
      </c>
      <c r="AX62" s="82"/>
      <c r="AY62" s="81">
        <v>3249.0000000000009</v>
      </c>
      <c r="AZ62" s="81">
        <v>3409.5</v>
      </c>
      <c r="BA62" s="81">
        <v>3650</v>
      </c>
      <c r="BB62" s="81">
        <v>0</v>
      </c>
      <c r="BC62" s="81">
        <v>0</v>
      </c>
      <c r="BD62" s="81">
        <v>27500</v>
      </c>
      <c r="BE62" s="81" t="s">
        <v>564</v>
      </c>
      <c r="BF62" s="82"/>
      <c r="BG62" s="81">
        <v>0</v>
      </c>
      <c r="BH62" s="81">
        <v>21.445</v>
      </c>
      <c r="BI62" s="81">
        <v>83.903000000000006</v>
      </c>
      <c r="BJ62" s="81">
        <v>31.276</v>
      </c>
      <c r="BK62" s="81">
        <v>1413.2929999999999</v>
      </c>
      <c r="BL62" s="81">
        <v>2.677</v>
      </c>
      <c r="BM62" s="82"/>
      <c r="BN62" s="81">
        <v>0</v>
      </c>
      <c r="BO62" s="81">
        <v>2</v>
      </c>
      <c r="BP62" s="81">
        <v>11</v>
      </c>
      <c r="BQ62" s="81">
        <v>4</v>
      </c>
      <c r="BR62" s="81">
        <v>92</v>
      </c>
      <c r="BS62" s="81">
        <v>1</v>
      </c>
      <c r="BT62"/>
      <c r="BU62" s="80">
        <v>973.99</v>
      </c>
      <c r="BV62" s="80">
        <v>451.64600000000002</v>
      </c>
      <c r="BW62" s="80">
        <v>0</v>
      </c>
      <c r="BX62" s="80">
        <v>95.412999999999997</v>
      </c>
      <c r="BY62" s="80">
        <v>31.545000000000002</v>
      </c>
      <c r="BZ62" s="80">
        <v>0</v>
      </c>
      <c r="CA62" s="80">
        <v>0</v>
      </c>
      <c r="CB62" s="80">
        <v>0</v>
      </c>
      <c r="CC62" s="80">
        <v>0</v>
      </c>
    </row>
    <row r="63" spans="1:81">
      <c r="A63" s="80" t="s">
        <v>1818</v>
      </c>
      <c r="B63" s="80">
        <v>85</v>
      </c>
      <c r="C63" s="80">
        <v>17</v>
      </c>
      <c r="D63" s="80">
        <v>5</v>
      </c>
      <c r="E63" s="80">
        <v>2020</v>
      </c>
      <c r="F63" s="80" t="s">
        <v>218</v>
      </c>
      <c r="G63" s="80" t="s">
        <v>1801</v>
      </c>
      <c r="H63" s="80" t="s">
        <v>1802</v>
      </c>
      <c r="I63" s="177"/>
      <c r="J63" s="81">
        <v>163.6045876343789</v>
      </c>
      <c r="K63" s="81">
        <v>46.092985930798726</v>
      </c>
      <c r="L63" s="81">
        <v>16.322879441766258</v>
      </c>
      <c r="M63" s="81">
        <v>1126.6305081848859</v>
      </c>
      <c r="N63" s="81">
        <v>630.19652049621675</v>
      </c>
      <c r="O63" s="81">
        <v>127.13436975195074</v>
      </c>
      <c r="P63" s="81">
        <v>184.46206752432352</v>
      </c>
      <c r="Q63" s="81">
        <v>31.032375887942884</v>
      </c>
      <c r="R63" s="81">
        <v>50.00021907987356</v>
      </c>
      <c r="S63" s="81">
        <v>65.869566498102529</v>
      </c>
      <c r="T63" s="82"/>
      <c r="U63" s="81">
        <v>32295738</v>
      </c>
      <c r="V63" s="81">
        <v>24392</v>
      </c>
      <c r="W63" s="81">
        <v>206</v>
      </c>
      <c r="X63" s="81">
        <v>366013</v>
      </c>
      <c r="Y63" s="81">
        <v>274831</v>
      </c>
      <c r="Z63" s="81">
        <v>90847</v>
      </c>
      <c r="AA63" s="81">
        <v>41615</v>
      </c>
      <c r="AB63" s="81">
        <v>526301</v>
      </c>
      <c r="AC63" s="81">
        <v>8862937</v>
      </c>
      <c r="AD63" s="81">
        <v>65.869566498102529</v>
      </c>
      <c r="AE63" s="82"/>
      <c r="AF63" s="81">
        <v>257296833.57521841</v>
      </c>
      <c r="AG63" s="81">
        <v>35264138.402587771</v>
      </c>
      <c r="AH63" s="81">
        <v>3818399.7829075591</v>
      </c>
      <c r="AI63" s="81">
        <v>1857002233.0887258</v>
      </c>
      <c r="AJ63" s="81">
        <v>935989120.48684227</v>
      </c>
      <c r="AK63" s="81"/>
      <c r="AL63" s="81"/>
      <c r="AM63" s="81">
        <v>68688127.826067954</v>
      </c>
      <c r="AN63" s="81"/>
      <c r="AO63" s="81"/>
      <c r="AP63" s="82"/>
      <c r="AQ63" s="81">
        <v>895</v>
      </c>
      <c r="AR63" s="81">
        <v>85</v>
      </c>
      <c r="AS63" s="81">
        <v>2</v>
      </c>
      <c r="AT63" s="81">
        <v>0</v>
      </c>
      <c r="AU63" s="81">
        <v>0</v>
      </c>
      <c r="AV63" s="81">
        <v>1</v>
      </c>
      <c r="AW63" s="81">
        <v>2</v>
      </c>
      <c r="AX63" s="82"/>
      <c r="AY63" s="81">
        <v>3471.1</v>
      </c>
      <c r="AZ63" s="81">
        <v>3423.5</v>
      </c>
      <c r="BA63" s="81">
        <v>3650</v>
      </c>
      <c r="BB63" s="81">
        <v>0</v>
      </c>
      <c r="BC63" s="81">
        <v>0</v>
      </c>
      <c r="BD63" s="81">
        <v>27500</v>
      </c>
      <c r="BE63" s="81">
        <v>3650</v>
      </c>
      <c r="BF63" s="82"/>
      <c r="BG63" s="81">
        <v>0</v>
      </c>
      <c r="BH63" s="81">
        <v>0</v>
      </c>
      <c r="BI63" s="81">
        <v>46.776000000000003</v>
      </c>
      <c r="BJ63" s="81">
        <v>5.7469999999999999</v>
      </c>
      <c r="BK63" s="81">
        <v>1176.7269999999999</v>
      </c>
      <c r="BL63" s="81">
        <v>0</v>
      </c>
      <c r="BM63" s="82"/>
      <c r="BN63" s="81">
        <v>0</v>
      </c>
      <c r="BO63" s="81">
        <v>0</v>
      </c>
      <c r="BP63" s="81">
        <v>11</v>
      </c>
      <c r="BQ63" s="81">
        <v>5</v>
      </c>
      <c r="BR63" s="81">
        <v>96</v>
      </c>
      <c r="BS63" s="81">
        <v>0</v>
      </c>
      <c r="BT63"/>
      <c r="BU63" s="80">
        <v>867.82399999999996</v>
      </c>
      <c r="BV63" s="80">
        <v>230.91399999999999</v>
      </c>
      <c r="BW63" s="80">
        <v>0</v>
      </c>
      <c r="BX63" s="80">
        <v>106.863</v>
      </c>
      <c r="BY63" s="80">
        <v>23.649000000000001</v>
      </c>
      <c r="BZ63" s="80">
        <v>0</v>
      </c>
      <c r="CA63" s="80">
        <v>0</v>
      </c>
      <c r="CB63" s="80">
        <v>0</v>
      </c>
      <c r="CC63" s="80">
        <v>0</v>
      </c>
    </row>
    <row r="64" spans="1:81">
      <c r="A64" s="80" t="s">
        <v>1819</v>
      </c>
      <c r="B64" s="80">
        <v>85</v>
      </c>
      <c r="C64" s="80">
        <v>18</v>
      </c>
      <c r="D64" s="80">
        <v>5</v>
      </c>
      <c r="E64" s="80">
        <v>2021</v>
      </c>
      <c r="F64" s="80" t="s">
        <v>75</v>
      </c>
      <c r="G64" s="174" t="s">
        <v>1801</v>
      </c>
      <c r="H64" s="80" t="s">
        <v>1802</v>
      </c>
      <c r="I64" s="177"/>
      <c r="J64" s="81">
        <v>172.17918346889013</v>
      </c>
      <c r="K64" s="81">
        <v>52.79242258282067</v>
      </c>
      <c r="L64" s="81">
        <v>17.544833768133614</v>
      </c>
      <c r="M64" s="81">
        <v>1228.131096311952</v>
      </c>
      <c r="N64" s="81">
        <v>607.45380386485181</v>
      </c>
      <c r="O64" s="81">
        <v>124.42866810213017</v>
      </c>
      <c r="P64" s="81">
        <v>188.46143853815965</v>
      </c>
      <c r="Q64" s="81">
        <v>31.383964461536682</v>
      </c>
      <c r="R64" s="81">
        <v>53.179434701101954</v>
      </c>
      <c r="S64" s="81">
        <v>67.805593406359648</v>
      </c>
      <c r="T64" s="82"/>
      <c r="U64" s="81">
        <v>33530132</v>
      </c>
      <c r="V64" s="81">
        <v>24392</v>
      </c>
      <c r="W64" s="81">
        <v>206</v>
      </c>
      <c r="X64" s="81">
        <v>366013</v>
      </c>
      <c r="Y64" s="81">
        <v>276477</v>
      </c>
      <c r="Z64" s="81">
        <v>91553</v>
      </c>
      <c r="AA64" s="81">
        <v>41463</v>
      </c>
      <c r="AB64" s="81">
        <v>525952</v>
      </c>
      <c r="AC64" s="81">
        <v>9136744</v>
      </c>
      <c r="AD64" s="81">
        <v>67.805593406359648</v>
      </c>
      <c r="AE64" s="82"/>
      <c r="AF64" s="81">
        <v>266369500.69467753</v>
      </c>
      <c r="AG64" s="81">
        <v>40475788.329893582</v>
      </c>
      <c r="AH64" s="81">
        <v>3905113.0359286489</v>
      </c>
      <c r="AI64" s="81">
        <v>2000835147.8440559</v>
      </c>
      <c r="AJ64" s="81">
        <v>876967155.63264453</v>
      </c>
      <c r="AK64" s="81">
        <v>0</v>
      </c>
      <c r="AL64" s="81">
        <v>0</v>
      </c>
      <c r="AM64" s="81">
        <v>69038504.320289567</v>
      </c>
      <c r="AN64" s="81">
        <v>0</v>
      </c>
      <c r="AO64" s="81">
        <v>0</v>
      </c>
      <c r="AP64" s="82"/>
      <c r="AQ64" s="81">
        <v>942</v>
      </c>
      <c r="AR64" s="81">
        <v>85</v>
      </c>
      <c r="AS64" s="81">
        <v>2</v>
      </c>
      <c r="AT64" s="81">
        <v>0</v>
      </c>
      <c r="AU64" s="81">
        <v>0</v>
      </c>
      <c r="AV64" s="81">
        <v>1</v>
      </c>
      <c r="AW64" s="81"/>
      <c r="AX64" s="82"/>
      <c r="AY64" s="81">
        <v>3690.8000000000011</v>
      </c>
      <c r="AZ64" s="81">
        <v>3423.5</v>
      </c>
      <c r="BA64" s="81">
        <v>3650</v>
      </c>
      <c r="BB64" s="81">
        <v>0</v>
      </c>
      <c r="BC64" s="81">
        <v>0</v>
      </c>
      <c r="BD64" s="81">
        <v>27500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1820</v>
      </c>
      <c r="B65" s="80">
        <v>85</v>
      </c>
      <c r="C65" s="80">
        <v>19</v>
      </c>
      <c r="D65" s="80">
        <v>5</v>
      </c>
      <c r="E65" s="80">
        <v>2022</v>
      </c>
      <c r="F65" s="80" t="s">
        <v>568</v>
      </c>
      <c r="G65" s="174" t="s">
        <v>1801</v>
      </c>
      <c r="H65" s="80" t="s">
        <v>1802</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1055</v>
      </c>
      <c r="AR65" s="81">
        <v>87</v>
      </c>
      <c r="AS65" s="81">
        <v>2</v>
      </c>
      <c r="AT65" s="81">
        <v>0</v>
      </c>
      <c r="AU65" s="81">
        <v>0</v>
      </c>
      <c r="AV65" s="81">
        <v>1</v>
      </c>
      <c r="AW65" s="81"/>
      <c r="AX65" s="82"/>
      <c r="AY65" s="81">
        <v>4105.1999999999989</v>
      </c>
      <c r="AZ65" s="81">
        <v>4473.5</v>
      </c>
      <c r="BA65" s="81">
        <v>3650</v>
      </c>
      <c r="BB65" s="81">
        <v>0</v>
      </c>
      <c r="BC65" s="81">
        <v>0</v>
      </c>
      <c r="BD65" s="81">
        <v>27500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1821</v>
      </c>
      <c r="B66" s="80">
        <v>35</v>
      </c>
      <c r="C66" s="80">
        <v>1</v>
      </c>
      <c r="D66" s="80">
        <v>3</v>
      </c>
      <c r="E66" s="80">
        <v>1990</v>
      </c>
      <c r="F66" s="80" t="s">
        <v>562</v>
      </c>
      <c r="G66" s="80" t="s">
        <v>1822</v>
      </c>
      <c r="H66" s="80" t="s">
        <v>1823</v>
      </c>
      <c r="I66" s="177"/>
      <c r="J66" s="81">
        <v>4839.5925514330047</v>
      </c>
      <c r="K66" s="81">
        <v>58.141331186167456</v>
      </c>
      <c r="L66" s="81">
        <v>39.023867083906332</v>
      </c>
      <c r="M66" s="81">
        <v>470.2882065005204</v>
      </c>
      <c r="N66" s="81">
        <v>367.22326369521141</v>
      </c>
      <c r="O66" s="81">
        <v>387.93694034898061</v>
      </c>
      <c r="P66" s="81">
        <v>404.58612750316314</v>
      </c>
      <c r="Q66" s="81">
        <v>31.35686656561942</v>
      </c>
      <c r="R66" s="81">
        <v>186.838606869215</v>
      </c>
      <c r="S66" s="81">
        <v>39.573261556957952</v>
      </c>
      <c r="T66" s="82"/>
      <c r="U66" s="81">
        <v>203074601</v>
      </c>
      <c r="V66" s="81">
        <v>25746</v>
      </c>
      <c r="W66" s="81">
        <v>408</v>
      </c>
      <c r="X66" s="81">
        <v>175112</v>
      </c>
      <c r="Y66" s="81">
        <v>158060</v>
      </c>
      <c r="Z66" s="81">
        <v>159563</v>
      </c>
      <c r="AA66" s="81">
        <v>98238</v>
      </c>
      <c r="AB66" s="81">
        <v>509129</v>
      </c>
      <c r="AC66" s="81">
        <v>32360783</v>
      </c>
      <c r="AD66" s="81">
        <v>39.573261556957952</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1824</v>
      </c>
      <c r="B67" s="80">
        <v>36</v>
      </c>
      <c r="C67" s="80">
        <v>2</v>
      </c>
      <c r="D67" s="80">
        <v>3</v>
      </c>
      <c r="E67" s="80">
        <v>2005</v>
      </c>
      <c r="F67" s="80" t="s">
        <v>565</v>
      </c>
      <c r="G67" s="80" t="s">
        <v>1822</v>
      </c>
      <c r="H67" s="80" t="s">
        <v>1823</v>
      </c>
      <c r="I67" s="177"/>
      <c r="J67" s="81">
        <v>4721.373588655616</v>
      </c>
      <c r="K67" s="81">
        <v>43.25086308903574</v>
      </c>
      <c r="L67" s="81">
        <v>17.102000825476441</v>
      </c>
      <c r="M67" s="81">
        <v>790.82287774606095</v>
      </c>
      <c r="N67" s="81">
        <v>546.55778984021708</v>
      </c>
      <c r="O67" s="81">
        <v>559.16382578033176</v>
      </c>
      <c r="P67" s="81">
        <v>365.92075748912612</v>
      </c>
      <c r="Q67" s="81">
        <v>31.377081384266678</v>
      </c>
      <c r="R67" s="81">
        <v>89.981773549902414</v>
      </c>
      <c r="S67" s="81">
        <v>64.135499385864534</v>
      </c>
      <c r="T67" s="82"/>
      <c r="U67" s="81">
        <v>209365842</v>
      </c>
      <c r="V67" s="81">
        <v>21100</v>
      </c>
      <c r="W67" s="81">
        <v>153</v>
      </c>
      <c r="X67" s="81">
        <v>160831</v>
      </c>
      <c r="Y67" s="81">
        <v>203449</v>
      </c>
      <c r="Z67" s="81">
        <v>266143</v>
      </c>
      <c r="AA67" s="81">
        <v>72767</v>
      </c>
      <c r="AB67" s="81">
        <v>532584</v>
      </c>
      <c r="AC67" s="81">
        <v>15911413.5</v>
      </c>
      <c r="AD67" s="81">
        <v>64.135499385864534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1825</v>
      </c>
      <c r="B68" s="80">
        <v>37</v>
      </c>
      <c r="C68" s="80">
        <v>3</v>
      </c>
      <c r="D68" s="80">
        <v>3</v>
      </c>
      <c r="E68" s="80">
        <v>2006</v>
      </c>
      <c r="F68" s="80" t="s">
        <v>566</v>
      </c>
      <c r="G68" s="80" t="s">
        <v>1822</v>
      </c>
      <c r="H68" s="80" t="s">
        <v>1823</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1826</v>
      </c>
      <c r="B69" s="80">
        <v>38</v>
      </c>
      <c r="C69" s="80">
        <v>4</v>
      </c>
      <c r="D69" s="80">
        <v>3</v>
      </c>
      <c r="E69" s="80">
        <v>2007</v>
      </c>
      <c r="F69" s="80" t="s">
        <v>567</v>
      </c>
      <c r="G69" s="80" t="s">
        <v>1822</v>
      </c>
      <c r="H69" s="80" t="s">
        <v>1823</v>
      </c>
      <c r="I69" s="177"/>
      <c r="J69" s="81">
        <v>5037.766305527779</v>
      </c>
      <c r="K69" s="81">
        <v>56.334668855188639</v>
      </c>
      <c r="L69" s="81">
        <v>41.637893136906342</v>
      </c>
      <c r="M69" s="81">
        <v>720.624179842942</v>
      </c>
      <c r="N69" s="81">
        <v>595.75379072878945</v>
      </c>
      <c r="O69" s="81">
        <v>543.09566660342011</v>
      </c>
      <c r="P69" s="81">
        <v>358.70619157268993</v>
      </c>
      <c r="Q69" s="81">
        <v>33.156619360673467</v>
      </c>
      <c r="R69" s="81">
        <v>94.052598062630281</v>
      </c>
      <c r="S69" s="81">
        <v>70.522607159082952</v>
      </c>
      <c r="T69" s="82"/>
      <c r="U69" s="81">
        <v>238546989</v>
      </c>
      <c r="V69" s="81">
        <v>20720</v>
      </c>
      <c r="W69" s="81">
        <v>490</v>
      </c>
      <c r="X69" s="81">
        <v>187289</v>
      </c>
      <c r="Y69" s="81">
        <v>208701</v>
      </c>
      <c r="Z69" s="81">
        <v>268719</v>
      </c>
      <c r="AA69" s="81">
        <v>70245</v>
      </c>
      <c r="AB69" s="81">
        <v>533026</v>
      </c>
      <c r="AC69" s="81">
        <v>17108448</v>
      </c>
      <c r="AD69" s="81">
        <v>70.522607159082952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1827</v>
      </c>
      <c r="B70" s="80">
        <v>39</v>
      </c>
      <c r="C70" s="80">
        <v>5</v>
      </c>
      <c r="D70" s="80">
        <v>3</v>
      </c>
      <c r="E70" s="80">
        <v>2008</v>
      </c>
      <c r="F70" s="80" t="s">
        <v>84</v>
      </c>
      <c r="G70" s="80" t="s">
        <v>1822</v>
      </c>
      <c r="H70" s="80" t="s">
        <v>1823</v>
      </c>
      <c r="I70" s="177"/>
      <c r="J70" s="81">
        <v>4965.0787313901392</v>
      </c>
      <c r="K70" s="81">
        <v>44.198353917012547</v>
      </c>
      <c r="L70" s="81">
        <v>37.563239636690419</v>
      </c>
      <c r="M70" s="81">
        <v>789.15273343572278</v>
      </c>
      <c r="N70" s="81">
        <v>541.05901942838705</v>
      </c>
      <c r="O70" s="81">
        <v>528.75327245582992</v>
      </c>
      <c r="P70" s="81">
        <v>347.54515554506258</v>
      </c>
      <c r="Q70" s="81">
        <v>32.646112341533872</v>
      </c>
      <c r="R70" s="81">
        <v>84.218778564762928</v>
      </c>
      <c r="S70" s="81">
        <v>71.435166750646289</v>
      </c>
      <c r="T70" s="82"/>
      <c r="U70" s="81">
        <v>265213737</v>
      </c>
      <c r="V70" s="81">
        <v>20720</v>
      </c>
      <c r="W70" s="81">
        <v>490</v>
      </c>
      <c r="X70" s="81">
        <v>187289</v>
      </c>
      <c r="Y70" s="81">
        <v>211658</v>
      </c>
      <c r="Z70" s="81">
        <v>270805</v>
      </c>
      <c r="AA70" s="81">
        <v>68137</v>
      </c>
      <c r="AB70" s="81">
        <v>533443</v>
      </c>
      <c r="AC70" s="81">
        <v>15907768.5</v>
      </c>
      <c r="AD70" s="81">
        <v>71.435166750646289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1828</v>
      </c>
      <c r="B71" s="80">
        <v>40</v>
      </c>
      <c r="C71" s="80">
        <v>6</v>
      </c>
      <c r="D71" s="80">
        <v>3</v>
      </c>
      <c r="E71" s="80">
        <v>2009</v>
      </c>
      <c r="F71" s="80" t="s">
        <v>85</v>
      </c>
      <c r="G71" s="80" t="s">
        <v>1822</v>
      </c>
      <c r="H71" s="80" t="s">
        <v>1823</v>
      </c>
      <c r="I71" s="177"/>
      <c r="J71" s="81">
        <v>3423.3295033996019</v>
      </c>
      <c r="K71" s="81">
        <v>34.15278734862197</v>
      </c>
      <c r="L71" s="81">
        <v>41.02072315250583</v>
      </c>
      <c r="M71" s="81">
        <v>681.03270669765845</v>
      </c>
      <c r="N71" s="81">
        <v>478.71633918265871</v>
      </c>
      <c r="O71" s="81">
        <v>539.92445665203093</v>
      </c>
      <c r="P71" s="81">
        <v>332.64315646435062</v>
      </c>
      <c r="Q71" s="81">
        <v>31.104839136636507</v>
      </c>
      <c r="R71" s="81">
        <v>83.956878650412463</v>
      </c>
      <c r="S71" s="81">
        <v>53.779271335169831</v>
      </c>
      <c r="T71" s="82"/>
      <c r="U71" s="81">
        <v>161615056</v>
      </c>
      <c r="V71" s="81">
        <v>21866</v>
      </c>
      <c r="W71" s="81">
        <v>641</v>
      </c>
      <c r="X71" s="81">
        <v>199452</v>
      </c>
      <c r="Y71" s="81">
        <v>214187</v>
      </c>
      <c r="Z71" s="81">
        <v>272945</v>
      </c>
      <c r="AA71" s="81">
        <v>66951</v>
      </c>
      <c r="AB71" s="81">
        <v>533547</v>
      </c>
      <c r="AC71" s="81">
        <v>15471042</v>
      </c>
      <c r="AD71" s="81">
        <v>53.779271335169831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5063.1620000000003</v>
      </c>
      <c r="BJ71" s="81">
        <v>253.102</v>
      </c>
      <c r="BK71" s="81">
        <v>256.99400000000003</v>
      </c>
      <c r="BL71" s="81">
        <v>0</v>
      </c>
      <c r="BM71" s="82"/>
      <c r="BN71" s="81">
        <v>0</v>
      </c>
      <c r="BO71" s="81">
        <v>0</v>
      </c>
      <c r="BP71" s="81">
        <v>56</v>
      </c>
      <c r="BQ71" s="81">
        <v>3</v>
      </c>
      <c r="BR71" s="81">
        <v>23</v>
      </c>
      <c r="BS71" s="81">
        <v>0</v>
      </c>
      <c r="BT71"/>
      <c r="BU71" s="80"/>
      <c r="BV71" s="80"/>
      <c r="BW71" s="80"/>
      <c r="BX71" s="80"/>
      <c r="BY71" s="80"/>
      <c r="BZ71" s="80"/>
      <c r="CA71" s="80"/>
      <c r="CB71" s="80"/>
      <c r="CC71" s="80"/>
    </row>
    <row r="72" spans="1:81">
      <c r="A72" s="80" t="s">
        <v>1829</v>
      </c>
      <c r="B72" s="80">
        <v>41</v>
      </c>
      <c r="C72" s="80">
        <v>7</v>
      </c>
      <c r="D72" s="80">
        <v>3</v>
      </c>
      <c r="E72" s="80">
        <v>2010</v>
      </c>
      <c r="F72" s="80" t="s">
        <v>86</v>
      </c>
      <c r="G72" s="80" t="s">
        <v>1822</v>
      </c>
      <c r="H72" s="80" t="s">
        <v>1823</v>
      </c>
      <c r="I72" s="177"/>
      <c r="J72" s="81">
        <v>4130.683618435356</v>
      </c>
      <c r="K72" s="81">
        <v>47.864182478913001</v>
      </c>
      <c r="L72" s="81">
        <v>38.155595105627889</v>
      </c>
      <c r="M72" s="81">
        <v>747.91983334965084</v>
      </c>
      <c r="N72" s="81">
        <v>524.63604658509826</v>
      </c>
      <c r="O72" s="81">
        <v>541.21351644398896</v>
      </c>
      <c r="P72" s="81">
        <v>338.22812959298659</v>
      </c>
      <c r="Q72" s="81">
        <v>32.47713267854607</v>
      </c>
      <c r="R72" s="81">
        <v>85.160729139645113</v>
      </c>
      <c r="S72" s="81">
        <v>52.122609065571304</v>
      </c>
      <c r="T72" s="82"/>
      <c r="U72" s="81">
        <v>190357733</v>
      </c>
      <c r="V72" s="81">
        <v>21866</v>
      </c>
      <c r="W72" s="81">
        <v>641</v>
      </c>
      <c r="X72" s="81">
        <v>199452</v>
      </c>
      <c r="Y72" s="81">
        <v>216582</v>
      </c>
      <c r="Z72" s="81">
        <v>274868</v>
      </c>
      <c r="AA72" s="81">
        <v>66375</v>
      </c>
      <c r="AB72" s="81">
        <v>533801</v>
      </c>
      <c r="AC72" s="81">
        <v>14871496</v>
      </c>
      <c r="AD72" s="81">
        <v>52.122609065571304</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5445.8140000000003</v>
      </c>
      <c r="BJ72" s="81">
        <v>228.28</v>
      </c>
      <c r="BK72" s="81">
        <v>303.92599999999999</v>
      </c>
      <c r="BL72" s="81">
        <v>0</v>
      </c>
      <c r="BM72" s="82"/>
      <c r="BN72" s="81">
        <v>0</v>
      </c>
      <c r="BO72" s="81">
        <v>0</v>
      </c>
      <c r="BP72" s="81">
        <v>61</v>
      </c>
      <c r="BQ72" s="81">
        <v>3</v>
      </c>
      <c r="BR72" s="81">
        <v>24</v>
      </c>
      <c r="BS72" s="81">
        <v>0</v>
      </c>
      <c r="BT72"/>
      <c r="BU72" s="80">
        <v>5387.9160000000002</v>
      </c>
      <c r="BV72" s="80">
        <v>174.93600000000001</v>
      </c>
      <c r="BW72" s="80">
        <v>293.63900000000001</v>
      </c>
      <c r="BX72" s="80">
        <v>0</v>
      </c>
      <c r="BY72" s="80">
        <v>118.529</v>
      </c>
      <c r="BZ72" s="80">
        <v>0</v>
      </c>
      <c r="CA72" s="80">
        <v>0</v>
      </c>
      <c r="CB72" s="80">
        <v>3</v>
      </c>
      <c r="CC72" s="80">
        <v>0</v>
      </c>
    </row>
    <row r="73" spans="1:81">
      <c r="A73" s="80" t="s">
        <v>1830</v>
      </c>
      <c r="B73" s="80">
        <v>42</v>
      </c>
      <c r="C73" s="80">
        <v>8</v>
      </c>
      <c r="D73" s="80">
        <v>3</v>
      </c>
      <c r="E73" s="80">
        <v>2011</v>
      </c>
      <c r="F73" s="80" t="s">
        <v>87</v>
      </c>
      <c r="G73" s="80" t="s">
        <v>1822</v>
      </c>
      <c r="H73" s="80" t="s">
        <v>1823</v>
      </c>
      <c r="I73" s="177"/>
      <c r="J73" s="81">
        <v>4626.9976408147932</v>
      </c>
      <c r="K73" s="81">
        <v>50.411886530274472</v>
      </c>
      <c r="L73" s="81">
        <v>29.056836124585931</v>
      </c>
      <c r="M73" s="81">
        <v>937.94947578565541</v>
      </c>
      <c r="N73" s="81">
        <v>641.01712798217306</v>
      </c>
      <c r="O73" s="81">
        <v>535.93028052382203</v>
      </c>
      <c r="P73" s="81">
        <v>328.78046365969345</v>
      </c>
      <c r="Q73" s="81">
        <v>37.463430664714124</v>
      </c>
      <c r="R73" s="81">
        <v>83.667229293519853</v>
      </c>
      <c r="S73" s="81">
        <v>53.420623540098447</v>
      </c>
      <c r="T73" s="82"/>
      <c r="U73" s="81">
        <v>207772600</v>
      </c>
      <c r="V73" s="81">
        <v>21866</v>
      </c>
      <c r="W73" s="81">
        <v>641</v>
      </c>
      <c r="X73" s="81">
        <v>199452</v>
      </c>
      <c r="Y73" s="81">
        <v>218863</v>
      </c>
      <c r="Z73" s="81">
        <v>278098</v>
      </c>
      <c r="AA73" s="81">
        <v>66441</v>
      </c>
      <c r="AB73" s="81">
        <v>533832</v>
      </c>
      <c r="AC73" s="81">
        <v>14586524</v>
      </c>
      <c r="AD73" s="81">
        <v>53.420623540098447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5935.018</v>
      </c>
      <c r="BJ73" s="81">
        <v>237.43100000000001</v>
      </c>
      <c r="BK73" s="81">
        <v>303.005</v>
      </c>
      <c r="BL73" s="81">
        <v>0</v>
      </c>
      <c r="BM73" s="82"/>
      <c r="BN73" s="81">
        <v>0</v>
      </c>
      <c r="BO73" s="81">
        <v>0</v>
      </c>
      <c r="BP73" s="81">
        <v>64</v>
      </c>
      <c r="BQ73" s="81">
        <v>3</v>
      </c>
      <c r="BR73" s="81">
        <v>25</v>
      </c>
      <c r="BS73" s="81">
        <v>0</v>
      </c>
      <c r="BT73"/>
      <c r="BU73" s="80">
        <v>5839.3590000000004</v>
      </c>
      <c r="BV73" s="80">
        <v>182.00399999999999</v>
      </c>
      <c r="BW73" s="80">
        <v>326.83100000000002</v>
      </c>
      <c r="BX73" s="80">
        <v>0</v>
      </c>
      <c r="BY73" s="80">
        <v>120.961</v>
      </c>
      <c r="BZ73" s="80">
        <v>0</v>
      </c>
      <c r="CA73" s="80">
        <v>0</v>
      </c>
      <c r="CB73" s="80">
        <v>6.2990000000000004</v>
      </c>
      <c r="CC73" s="80">
        <v>0</v>
      </c>
    </row>
    <row r="74" spans="1:81">
      <c r="A74" s="80" t="s">
        <v>1831</v>
      </c>
      <c r="B74" s="80">
        <v>43</v>
      </c>
      <c r="C74" s="80">
        <v>9</v>
      </c>
      <c r="D74" s="80">
        <v>3</v>
      </c>
      <c r="E74" s="80">
        <v>2012</v>
      </c>
      <c r="F74" s="80" t="s">
        <v>88</v>
      </c>
      <c r="G74" s="80" t="s">
        <v>1822</v>
      </c>
      <c r="H74" s="80" t="s">
        <v>1823</v>
      </c>
      <c r="I74" s="177"/>
      <c r="J74" s="81">
        <v>4619.3830840423934</v>
      </c>
      <c r="K74" s="81">
        <v>47.51388393044784</v>
      </c>
      <c r="L74" s="81">
        <v>28.4974551954103</v>
      </c>
      <c r="M74" s="81">
        <v>997.06595839803811</v>
      </c>
      <c r="N74" s="81">
        <v>665.08403033427169</v>
      </c>
      <c r="O74" s="81">
        <v>538.77573159019312</v>
      </c>
      <c r="P74" s="81">
        <v>328.2523739995184</v>
      </c>
      <c r="Q74" s="81">
        <v>41.468184996968994</v>
      </c>
      <c r="R74" s="81">
        <v>85.992279226939246</v>
      </c>
      <c r="S74" s="81">
        <v>58.897785042439565</v>
      </c>
      <c r="T74" s="82"/>
      <c r="U74" s="81">
        <v>202813472</v>
      </c>
      <c r="V74" s="81">
        <v>21866</v>
      </c>
      <c r="W74" s="81">
        <v>641</v>
      </c>
      <c r="X74" s="81">
        <v>199452</v>
      </c>
      <c r="Y74" s="81">
        <v>226241</v>
      </c>
      <c r="Z74" s="81">
        <v>281792</v>
      </c>
      <c r="AA74" s="81">
        <v>65959</v>
      </c>
      <c r="AB74" s="81">
        <v>543866</v>
      </c>
      <c r="AC74" s="81">
        <v>14603571</v>
      </c>
      <c r="AD74" s="81">
        <v>58.897785042439565</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6288.7280000000001</v>
      </c>
      <c r="BJ74" s="81">
        <v>267.52499999999998</v>
      </c>
      <c r="BK74" s="81">
        <v>312.27999999999997</v>
      </c>
      <c r="BL74" s="81">
        <v>0</v>
      </c>
      <c r="BM74" s="82"/>
      <c r="BN74" s="81">
        <v>0</v>
      </c>
      <c r="BO74" s="81">
        <v>0</v>
      </c>
      <c r="BP74" s="81">
        <v>67</v>
      </c>
      <c r="BQ74" s="81">
        <v>3</v>
      </c>
      <c r="BR74" s="81">
        <v>27</v>
      </c>
      <c r="BS74" s="81">
        <v>0</v>
      </c>
      <c r="BT74"/>
      <c r="BU74" s="80">
        <v>6351.99</v>
      </c>
      <c r="BV74" s="80">
        <v>159.12299999999999</v>
      </c>
      <c r="BW74" s="80">
        <v>232.40100000000001</v>
      </c>
      <c r="BX74" s="80">
        <v>3.0459999999999998</v>
      </c>
      <c r="BY74" s="80">
        <v>115.61</v>
      </c>
      <c r="BZ74" s="80">
        <v>0</v>
      </c>
      <c r="CA74" s="80">
        <v>0</v>
      </c>
      <c r="CB74" s="80">
        <v>6.3630000000000004</v>
      </c>
      <c r="CC74" s="80">
        <v>0</v>
      </c>
    </row>
    <row r="75" spans="1:81">
      <c r="A75" s="80" t="s">
        <v>1832</v>
      </c>
      <c r="B75" s="80">
        <v>44</v>
      </c>
      <c r="C75" s="80">
        <v>10</v>
      </c>
      <c r="D75" s="80">
        <v>3</v>
      </c>
      <c r="E75" s="80">
        <v>2013</v>
      </c>
      <c r="F75" s="80" t="s">
        <v>89</v>
      </c>
      <c r="G75" s="80" t="s">
        <v>1822</v>
      </c>
      <c r="H75" s="80" t="s">
        <v>1823</v>
      </c>
      <c r="I75" s="177"/>
      <c r="J75" s="81">
        <v>5227.6761803006175</v>
      </c>
      <c r="K75" s="81">
        <v>40.658389141020734</v>
      </c>
      <c r="L75" s="81">
        <v>28.463490643069566</v>
      </c>
      <c r="M75" s="81">
        <v>974.60783858153036</v>
      </c>
      <c r="N75" s="81">
        <v>723.63224470523755</v>
      </c>
      <c r="O75" s="81">
        <v>522.63023182558118</v>
      </c>
      <c r="P75" s="81">
        <v>328.80482881322411</v>
      </c>
      <c r="Q75" s="81">
        <v>42.081085097232005</v>
      </c>
      <c r="R75" s="81">
        <v>91.322243057370358</v>
      </c>
      <c r="S75" s="81">
        <v>54.917394621474948</v>
      </c>
      <c r="T75" s="82"/>
      <c r="U75" s="81">
        <v>213760733</v>
      </c>
      <c r="V75" s="81">
        <v>21866</v>
      </c>
      <c r="W75" s="81">
        <v>641</v>
      </c>
      <c r="X75" s="81">
        <v>199452</v>
      </c>
      <c r="Y75" s="81">
        <v>227828</v>
      </c>
      <c r="Z75" s="81">
        <v>285552</v>
      </c>
      <c r="AA75" s="81">
        <v>65822</v>
      </c>
      <c r="AB75" s="81">
        <v>543991</v>
      </c>
      <c r="AC75" s="81">
        <v>15138653.5</v>
      </c>
      <c r="AD75" s="81">
        <v>54.917394621474948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6552.8797999999997</v>
      </c>
      <c r="BJ75" s="81">
        <v>269.411</v>
      </c>
      <c r="BK75" s="81">
        <v>329.51900000000001</v>
      </c>
      <c r="BL75" s="81">
        <v>0</v>
      </c>
      <c r="BM75" s="82"/>
      <c r="BN75" s="81">
        <v>0</v>
      </c>
      <c r="BO75" s="81">
        <v>0</v>
      </c>
      <c r="BP75" s="81">
        <v>66</v>
      </c>
      <c r="BQ75" s="81">
        <v>3</v>
      </c>
      <c r="BR75" s="81">
        <v>24</v>
      </c>
      <c r="BS75" s="81">
        <v>0</v>
      </c>
      <c r="BT75"/>
      <c r="BU75" s="80">
        <v>6595.3458000000001</v>
      </c>
      <c r="BV75" s="80">
        <v>179.50200000000001</v>
      </c>
      <c r="BW75" s="80">
        <v>243.81</v>
      </c>
      <c r="BX75" s="80">
        <v>0</v>
      </c>
      <c r="BY75" s="80">
        <v>128.315</v>
      </c>
      <c r="BZ75" s="80">
        <v>0</v>
      </c>
      <c r="CA75" s="80">
        <v>0</v>
      </c>
      <c r="CB75" s="80">
        <v>4.8369999999999997</v>
      </c>
      <c r="CC75" s="80">
        <v>0</v>
      </c>
    </row>
    <row r="76" spans="1:81">
      <c r="A76" s="80" t="s">
        <v>1833</v>
      </c>
      <c r="B76" s="80">
        <v>45</v>
      </c>
      <c r="C76" s="80">
        <v>11</v>
      </c>
      <c r="D76" s="80">
        <v>3</v>
      </c>
      <c r="E76" s="80">
        <v>2014</v>
      </c>
      <c r="F76" s="80" t="s">
        <v>90</v>
      </c>
      <c r="G76" s="80" t="s">
        <v>1822</v>
      </c>
      <c r="H76" s="80" t="s">
        <v>1823</v>
      </c>
      <c r="I76" s="177"/>
      <c r="J76" s="81">
        <v>5452.268224535931</v>
      </c>
      <c r="K76" s="81">
        <v>42.752842921175954</v>
      </c>
      <c r="L76" s="81">
        <v>47.92165646487274</v>
      </c>
      <c r="M76" s="81">
        <v>1018.7102650519181</v>
      </c>
      <c r="N76" s="81">
        <v>653.13579019869644</v>
      </c>
      <c r="O76" s="81">
        <v>500.90008674608339</v>
      </c>
      <c r="P76" s="81">
        <v>329.96262268310886</v>
      </c>
      <c r="Q76" s="81">
        <v>40.3075093725068</v>
      </c>
      <c r="R76" s="81">
        <v>97.88259144819898</v>
      </c>
      <c r="S76" s="81">
        <v>63.258148081916666</v>
      </c>
      <c r="T76" s="82"/>
      <c r="U76" s="81">
        <v>240874041</v>
      </c>
      <c r="V76" s="81">
        <v>18788</v>
      </c>
      <c r="W76" s="81">
        <v>1040</v>
      </c>
      <c r="X76" s="81">
        <v>193361</v>
      </c>
      <c r="Y76" s="81">
        <v>229878</v>
      </c>
      <c r="Z76" s="81">
        <v>288242</v>
      </c>
      <c r="AA76" s="81">
        <v>65712</v>
      </c>
      <c r="AB76" s="81">
        <v>543083</v>
      </c>
      <c r="AC76" s="81">
        <v>16277195.5</v>
      </c>
      <c r="AD76" s="81">
        <v>63.258148081916666</v>
      </c>
      <c r="AE76" s="82"/>
      <c r="AF76" s="81">
        <v>2159567401.0871372</v>
      </c>
      <c r="AG76" s="81">
        <v>36475650.431312576</v>
      </c>
      <c r="AH76" s="81">
        <v>10363435.262596712</v>
      </c>
      <c r="AI76" s="81">
        <v>1365225506.5360947</v>
      </c>
      <c r="AJ76" s="81">
        <v>902177952.04958141</v>
      </c>
      <c r="AK76" s="81">
        <v>0</v>
      </c>
      <c r="AL76" s="81">
        <v>0</v>
      </c>
      <c r="AM76" s="81">
        <v>74557180.493985787</v>
      </c>
      <c r="AN76" s="81">
        <v>0</v>
      </c>
      <c r="AO76" s="81">
        <v>0</v>
      </c>
      <c r="AP76" s="82"/>
      <c r="AQ76" s="81">
        <v>10834</v>
      </c>
      <c r="AR76" s="81">
        <v>1612</v>
      </c>
      <c r="AS76" s="81">
        <v>0</v>
      </c>
      <c r="AT76" s="81">
        <v>0</v>
      </c>
      <c r="AU76" s="81">
        <v>0</v>
      </c>
      <c r="AV76" s="81">
        <v>1</v>
      </c>
      <c r="AW76" s="81" t="s">
        <v>564</v>
      </c>
      <c r="AX76" s="82"/>
      <c r="AY76" s="81">
        <v>42232.3</v>
      </c>
      <c r="AZ76" s="81">
        <v>80967.3</v>
      </c>
      <c r="BA76" s="81">
        <v>0</v>
      </c>
      <c r="BB76" s="81">
        <v>0</v>
      </c>
      <c r="BC76" s="81">
        <v>0</v>
      </c>
      <c r="BD76" s="81">
        <v>5460</v>
      </c>
      <c r="BE76" s="81" t="s">
        <v>564</v>
      </c>
      <c r="BF76" s="82"/>
      <c r="BG76" s="81">
        <v>0</v>
      </c>
      <c r="BH76" s="81">
        <v>0</v>
      </c>
      <c r="BI76" s="81">
        <v>6686.1490000000003</v>
      </c>
      <c r="BJ76" s="81">
        <v>268.63299999999998</v>
      </c>
      <c r="BK76" s="81">
        <v>338.56799999999998</v>
      </c>
      <c r="BL76" s="81">
        <v>0</v>
      </c>
      <c r="BM76" s="82"/>
      <c r="BN76" s="81">
        <v>0</v>
      </c>
      <c r="BO76" s="81">
        <v>0</v>
      </c>
      <c r="BP76" s="81">
        <v>66</v>
      </c>
      <c r="BQ76" s="81">
        <v>3</v>
      </c>
      <c r="BR76" s="81">
        <v>26</v>
      </c>
      <c r="BS76" s="81">
        <v>0</v>
      </c>
      <c r="BT76"/>
      <c r="BU76" s="80">
        <v>6691.4480000000003</v>
      </c>
      <c r="BV76" s="80">
        <v>166.13499999999999</v>
      </c>
      <c r="BW76" s="80">
        <v>286.411</v>
      </c>
      <c r="BX76" s="80">
        <v>3.0249999999999999</v>
      </c>
      <c r="BY76" s="80">
        <v>140.67099999999999</v>
      </c>
      <c r="BZ76" s="80">
        <v>0</v>
      </c>
      <c r="CA76" s="80">
        <v>0</v>
      </c>
      <c r="CB76" s="80">
        <v>5.66</v>
      </c>
      <c r="CC76" s="80">
        <v>0</v>
      </c>
    </row>
    <row r="77" spans="1:81">
      <c r="A77" s="80" t="s">
        <v>1834</v>
      </c>
      <c r="B77" s="80">
        <v>46</v>
      </c>
      <c r="C77" s="80">
        <v>12</v>
      </c>
      <c r="D77" s="80">
        <v>3</v>
      </c>
      <c r="E77" s="80">
        <v>2015</v>
      </c>
      <c r="F77" s="80" t="s">
        <v>91</v>
      </c>
      <c r="G77" s="80" t="s">
        <v>1822</v>
      </c>
      <c r="H77" s="80" t="s">
        <v>1823</v>
      </c>
      <c r="I77" s="177"/>
      <c r="J77" s="81">
        <v>4964.8984777641735</v>
      </c>
      <c r="K77" s="81">
        <v>41.159281006525575</v>
      </c>
      <c r="L77" s="81">
        <v>56.108563237937382</v>
      </c>
      <c r="M77" s="81">
        <v>945.5420670044092</v>
      </c>
      <c r="N77" s="81">
        <v>600.76477261085051</v>
      </c>
      <c r="O77" s="81">
        <v>499.35420989341435</v>
      </c>
      <c r="P77" s="81">
        <v>329.31768955379232</v>
      </c>
      <c r="Q77" s="81">
        <v>39.343815883652816</v>
      </c>
      <c r="R77" s="81">
        <v>91.617364015066087</v>
      </c>
      <c r="S77" s="81">
        <v>66.472399203820913</v>
      </c>
      <c r="T77" s="82"/>
      <c r="U77" s="81">
        <v>234955804</v>
      </c>
      <c r="V77" s="81">
        <v>18788</v>
      </c>
      <c r="W77" s="81">
        <v>1040</v>
      </c>
      <c r="X77" s="81">
        <v>193361</v>
      </c>
      <c r="Y77" s="81">
        <v>231629</v>
      </c>
      <c r="Z77" s="81">
        <v>290121</v>
      </c>
      <c r="AA77" s="81">
        <v>65532</v>
      </c>
      <c r="AB77" s="81">
        <v>541497</v>
      </c>
      <c r="AC77" s="81">
        <v>15694310.5</v>
      </c>
      <c r="AD77" s="81">
        <v>66.472399203820913</v>
      </c>
      <c r="AE77" s="82"/>
      <c r="AF77" s="81">
        <v>1975382541.3417394</v>
      </c>
      <c r="AG77" s="81">
        <v>32661948.425799437</v>
      </c>
      <c r="AH77" s="81">
        <v>10805240.815315031</v>
      </c>
      <c r="AI77" s="81">
        <v>1291973553.5722384</v>
      </c>
      <c r="AJ77" s="81">
        <v>847891887.19984829</v>
      </c>
      <c r="AK77" s="81">
        <v>0</v>
      </c>
      <c r="AL77" s="81">
        <v>0</v>
      </c>
      <c r="AM77" s="81">
        <v>74209892.355517536</v>
      </c>
      <c r="AN77" s="81">
        <v>0</v>
      </c>
      <c r="AO77" s="81">
        <v>0</v>
      </c>
      <c r="AP77" s="82"/>
      <c r="AQ77" s="81">
        <v>11942</v>
      </c>
      <c r="AR77" s="81">
        <v>2309</v>
      </c>
      <c r="AS77" s="81">
        <v>0</v>
      </c>
      <c r="AT77" s="81">
        <v>0</v>
      </c>
      <c r="AU77" s="81">
        <v>0</v>
      </c>
      <c r="AV77" s="81">
        <v>1</v>
      </c>
      <c r="AW77" s="81" t="s">
        <v>564</v>
      </c>
      <c r="AX77" s="82"/>
      <c r="AY77" s="81">
        <v>47286</v>
      </c>
      <c r="AZ77" s="81">
        <v>138885.40000000002</v>
      </c>
      <c r="BA77" s="81">
        <v>0</v>
      </c>
      <c r="BB77" s="81">
        <v>0</v>
      </c>
      <c r="BC77" s="81">
        <v>0</v>
      </c>
      <c r="BD77" s="81">
        <v>5460</v>
      </c>
      <c r="BE77" s="81" t="s">
        <v>564</v>
      </c>
      <c r="BF77" s="82"/>
      <c r="BG77" s="81">
        <v>0</v>
      </c>
      <c r="BH77" s="81">
        <v>0</v>
      </c>
      <c r="BI77" s="81">
        <v>6500.0839999999998</v>
      </c>
      <c r="BJ77" s="81">
        <v>310.935</v>
      </c>
      <c r="BK77" s="81">
        <v>366.48700000000002</v>
      </c>
      <c r="BL77" s="81">
        <v>0</v>
      </c>
      <c r="BM77" s="82"/>
      <c r="BN77" s="81">
        <v>0</v>
      </c>
      <c r="BO77" s="81">
        <v>0</v>
      </c>
      <c r="BP77" s="81">
        <v>67</v>
      </c>
      <c r="BQ77" s="81">
        <v>3</v>
      </c>
      <c r="BR77" s="81">
        <v>26</v>
      </c>
      <c r="BS77" s="81">
        <v>0</v>
      </c>
      <c r="BT77"/>
      <c r="BU77" s="80">
        <v>6561.2280000000001</v>
      </c>
      <c r="BV77" s="80">
        <v>193.43199999999999</v>
      </c>
      <c r="BW77" s="80">
        <v>293.10399999999998</v>
      </c>
      <c r="BX77" s="80">
        <v>3.589</v>
      </c>
      <c r="BY77" s="80">
        <v>118.63800000000001</v>
      </c>
      <c r="BZ77" s="80">
        <v>0</v>
      </c>
      <c r="CA77" s="80">
        <v>0</v>
      </c>
      <c r="CB77" s="80">
        <v>7.5149999999999997</v>
      </c>
      <c r="CC77" s="80">
        <v>0</v>
      </c>
    </row>
    <row r="78" spans="1:81">
      <c r="A78" s="80" t="s">
        <v>1835</v>
      </c>
      <c r="B78" s="80">
        <v>47</v>
      </c>
      <c r="C78" s="80">
        <v>13</v>
      </c>
      <c r="D78" s="80">
        <v>3</v>
      </c>
      <c r="E78" s="80">
        <v>2016</v>
      </c>
      <c r="F78" s="80" t="s">
        <v>92</v>
      </c>
      <c r="G78" s="80" t="s">
        <v>1822</v>
      </c>
      <c r="H78" s="80" t="s">
        <v>1823</v>
      </c>
      <c r="I78" s="177"/>
      <c r="J78" s="81">
        <v>4709.7242759037135</v>
      </c>
      <c r="K78" s="81">
        <v>39.141812847106564</v>
      </c>
      <c r="L78" s="81">
        <v>55.356280769575861</v>
      </c>
      <c r="M78" s="81">
        <v>853.70920211399914</v>
      </c>
      <c r="N78" s="81">
        <v>554.34216749723362</v>
      </c>
      <c r="O78" s="81">
        <v>497.73149054340092</v>
      </c>
      <c r="P78" s="81">
        <v>326.44780930567157</v>
      </c>
      <c r="Q78" s="81">
        <v>38.141295039705277</v>
      </c>
      <c r="R78" s="81">
        <v>89.174922017605809</v>
      </c>
      <c r="S78" s="81">
        <v>67.357977580233424</v>
      </c>
      <c r="T78" s="82"/>
      <c r="U78" s="81">
        <v>223319948</v>
      </c>
      <c r="V78" s="81">
        <v>18788</v>
      </c>
      <c r="W78" s="81">
        <v>1040</v>
      </c>
      <c r="X78" s="81">
        <v>193361</v>
      </c>
      <c r="Y78" s="81">
        <v>233506</v>
      </c>
      <c r="Z78" s="81">
        <v>292733</v>
      </c>
      <c r="AA78" s="81">
        <v>67188</v>
      </c>
      <c r="AB78" s="81">
        <v>540000</v>
      </c>
      <c r="AC78" s="81">
        <v>15230198.889041459</v>
      </c>
      <c r="AD78" s="81">
        <v>67.357977580233424</v>
      </c>
      <c r="AE78" s="82"/>
      <c r="AF78" s="81">
        <v>1872352361.391979</v>
      </c>
      <c r="AG78" s="81">
        <v>29506836.094233871</v>
      </c>
      <c r="AH78" s="81">
        <v>7789637.3605156187</v>
      </c>
      <c r="AI78" s="81">
        <v>1282255578.4839399</v>
      </c>
      <c r="AJ78" s="81">
        <v>755921495.91286635</v>
      </c>
      <c r="AK78" s="81">
        <v>0</v>
      </c>
      <c r="AL78" s="81">
        <v>0</v>
      </c>
      <c r="AM78" s="81">
        <v>74062229.202844977</v>
      </c>
      <c r="AN78" s="81">
        <v>0</v>
      </c>
      <c r="AO78" s="81">
        <v>0</v>
      </c>
      <c r="AP78" s="82"/>
      <c r="AQ78" s="81">
        <v>12963</v>
      </c>
      <c r="AR78" s="81">
        <v>2789</v>
      </c>
      <c r="AS78" s="81">
        <v>0</v>
      </c>
      <c r="AT78" s="81">
        <v>0</v>
      </c>
      <c r="AU78" s="81">
        <v>0</v>
      </c>
      <c r="AV78" s="81">
        <v>1</v>
      </c>
      <c r="AW78" s="81" t="s">
        <v>564</v>
      </c>
      <c r="AX78" s="82"/>
      <c r="AY78" s="81">
        <v>52112.800000000003</v>
      </c>
      <c r="AZ78" s="81">
        <v>169328.9</v>
      </c>
      <c r="BA78" s="81">
        <v>0</v>
      </c>
      <c r="BB78" s="81">
        <v>0</v>
      </c>
      <c r="BC78" s="81">
        <v>0</v>
      </c>
      <c r="BD78" s="81">
        <v>5460</v>
      </c>
      <c r="BE78" s="81" t="s">
        <v>564</v>
      </c>
      <c r="BF78" s="82"/>
      <c r="BG78" s="81">
        <v>0</v>
      </c>
      <c r="BH78" s="81">
        <v>0</v>
      </c>
      <c r="BI78" s="81">
        <v>6466.4250000000002</v>
      </c>
      <c r="BJ78" s="81">
        <v>327.93900000000002</v>
      </c>
      <c r="BK78" s="81">
        <v>361.745</v>
      </c>
      <c r="BL78" s="81">
        <v>0</v>
      </c>
      <c r="BM78" s="82"/>
      <c r="BN78" s="81">
        <v>0</v>
      </c>
      <c r="BO78" s="81">
        <v>0</v>
      </c>
      <c r="BP78" s="81">
        <v>70</v>
      </c>
      <c r="BQ78" s="81">
        <v>3</v>
      </c>
      <c r="BR78" s="81">
        <v>27</v>
      </c>
      <c r="BS78" s="81">
        <v>0</v>
      </c>
      <c r="BT78"/>
      <c r="BU78" s="80">
        <v>6510.83</v>
      </c>
      <c r="BV78" s="80">
        <v>201.06700000000001</v>
      </c>
      <c r="BW78" s="80">
        <v>307.93599999999998</v>
      </c>
      <c r="BX78" s="80">
        <v>3.419</v>
      </c>
      <c r="BY78" s="80">
        <v>121.09399999999999</v>
      </c>
      <c r="BZ78" s="80">
        <v>7.0389999999999997</v>
      </c>
      <c r="CA78" s="80">
        <v>0</v>
      </c>
      <c r="CB78" s="80">
        <v>4.7240000000000002</v>
      </c>
      <c r="CC78" s="80">
        <v>0</v>
      </c>
    </row>
    <row r="79" spans="1:81">
      <c r="A79" s="80" t="s">
        <v>1836</v>
      </c>
      <c r="B79" s="80">
        <v>48</v>
      </c>
      <c r="C79" s="80">
        <v>14</v>
      </c>
      <c r="D79" s="80">
        <v>3</v>
      </c>
      <c r="E79" s="80">
        <v>2017</v>
      </c>
      <c r="F79" s="80" t="s">
        <v>71</v>
      </c>
      <c r="G79" s="80" t="s">
        <v>1822</v>
      </c>
      <c r="H79" s="80" t="s">
        <v>1823</v>
      </c>
      <c r="I79" s="177"/>
      <c r="J79" s="81">
        <v>4665.2830405607128</v>
      </c>
      <c r="K79" s="81">
        <v>38.546085441274109</v>
      </c>
      <c r="L79" s="81">
        <v>44.501545691714071</v>
      </c>
      <c r="M79" s="81">
        <v>743.56722271257172</v>
      </c>
      <c r="N79" s="81">
        <v>545.207158771835</v>
      </c>
      <c r="O79" s="81">
        <v>493.58032514317421</v>
      </c>
      <c r="P79" s="81">
        <v>324.79991010292696</v>
      </c>
      <c r="Q79" s="81">
        <v>36.779085191138279</v>
      </c>
      <c r="R79" s="81">
        <v>87.929850794443325</v>
      </c>
      <c r="S79" s="81">
        <v>63.214175315688905</v>
      </c>
      <c r="T79" s="82"/>
      <c r="U79" s="81">
        <v>235733208</v>
      </c>
      <c r="V79" s="81">
        <v>18788</v>
      </c>
      <c r="W79" s="81">
        <v>1040</v>
      </c>
      <c r="X79" s="81">
        <v>193361</v>
      </c>
      <c r="Y79" s="81">
        <v>235350</v>
      </c>
      <c r="Z79" s="81">
        <v>295107</v>
      </c>
      <c r="AA79" s="81">
        <v>67275</v>
      </c>
      <c r="AB79" s="81">
        <v>538488</v>
      </c>
      <c r="AC79" s="81">
        <v>15315532.5</v>
      </c>
      <c r="AD79" s="81">
        <v>63.214175315688912</v>
      </c>
      <c r="AE79" s="82"/>
      <c r="AF79" s="81">
        <v>1916056724.3553939</v>
      </c>
      <c r="AG79" s="81">
        <v>31197526.274667151</v>
      </c>
      <c r="AH79" s="81">
        <v>8599792.1400458124</v>
      </c>
      <c r="AI79" s="81">
        <v>1297801838.259496</v>
      </c>
      <c r="AJ79" s="81">
        <v>845981071.10134745</v>
      </c>
      <c r="AK79" s="81">
        <v>0</v>
      </c>
      <c r="AL79" s="81">
        <v>0</v>
      </c>
      <c r="AM79" s="81">
        <v>73970417.648882464</v>
      </c>
      <c r="AN79" s="81">
        <v>0</v>
      </c>
      <c r="AO79" s="81">
        <v>0</v>
      </c>
      <c r="AP79" s="82"/>
      <c r="AQ79" s="81">
        <v>13798</v>
      </c>
      <c r="AR79" s="81">
        <v>3108</v>
      </c>
      <c r="AS79" s="81">
        <v>0</v>
      </c>
      <c r="AT79" s="81">
        <v>0</v>
      </c>
      <c r="AU79" s="81">
        <v>0</v>
      </c>
      <c r="AV79" s="81">
        <v>1</v>
      </c>
      <c r="AW79" s="81" t="s">
        <v>564</v>
      </c>
      <c r="AX79" s="82"/>
      <c r="AY79" s="81">
        <v>55951.199999999997</v>
      </c>
      <c r="AZ79" s="81">
        <v>188374.1999999999</v>
      </c>
      <c r="BA79" s="81">
        <v>0</v>
      </c>
      <c r="BB79" s="81">
        <v>0</v>
      </c>
      <c r="BC79" s="81">
        <v>0</v>
      </c>
      <c r="BD79" s="81">
        <v>5460</v>
      </c>
      <c r="BE79" s="81" t="s">
        <v>564</v>
      </c>
      <c r="BF79" s="82"/>
      <c r="BG79" s="81">
        <v>0</v>
      </c>
      <c r="BH79" s="81">
        <v>0</v>
      </c>
      <c r="BI79" s="81">
        <v>6160.625</v>
      </c>
      <c r="BJ79" s="81">
        <v>279.85300000000001</v>
      </c>
      <c r="BK79" s="81">
        <v>355.87200000000001</v>
      </c>
      <c r="BL79" s="81">
        <v>0</v>
      </c>
      <c r="BM79" s="82"/>
      <c r="BN79" s="81">
        <v>0</v>
      </c>
      <c r="BO79" s="81">
        <v>0</v>
      </c>
      <c r="BP79" s="81">
        <v>70</v>
      </c>
      <c r="BQ79" s="81">
        <v>3</v>
      </c>
      <c r="BR79" s="81">
        <v>24</v>
      </c>
      <c r="BS79" s="81">
        <v>0</v>
      </c>
      <c r="BT79"/>
      <c r="BU79" s="80">
        <v>6156.8869999999997</v>
      </c>
      <c r="BV79" s="80">
        <v>205.44200000000001</v>
      </c>
      <c r="BW79" s="80">
        <v>299.00099999999998</v>
      </c>
      <c r="BX79" s="80">
        <v>0</v>
      </c>
      <c r="BY79" s="80">
        <v>125.246</v>
      </c>
      <c r="BZ79" s="80">
        <v>9.7739999999999991</v>
      </c>
      <c r="CA79" s="80">
        <v>0</v>
      </c>
      <c r="CB79" s="80">
        <v>0</v>
      </c>
      <c r="CC79" s="80">
        <v>0</v>
      </c>
    </row>
    <row r="80" spans="1:81">
      <c r="A80" s="80" t="s">
        <v>1837</v>
      </c>
      <c r="B80" s="80">
        <v>49</v>
      </c>
      <c r="C80" s="80">
        <v>15</v>
      </c>
      <c r="D80" s="80">
        <v>3</v>
      </c>
      <c r="E80" s="80">
        <v>2018</v>
      </c>
      <c r="F80" s="80" t="s">
        <v>93</v>
      </c>
      <c r="G80" s="80" t="s">
        <v>1822</v>
      </c>
      <c r="H80" s="80" t="s">
        <v>1823</v>
      </c>
      <c r="I80" s="177"/>
      <c r="J80" s="81">
        <v>4363.8900791563356</v>
      </c>
      <c r="K80" s="81">
        <v>33.602726918215708</v>
      </c>
      <c r="L80" s="81">
        <v>40.167586152952069</v>
      </c>
      <c r="M80" s="81">
        <v>620.89822267331658</v>
      </c>
      <c r="N80" s="81">
        <v>449.77990609498613</v>
      </c>
      <c r="O80" s="81">
        <v>487.10678470889439</v>
      </c>
      <c r="P80" s="81">
        <v>323.4118103792668</v>
      </c>
      <c r="Q80" s="81">
        <v>34.041227512387785</v>
      </c>
      <c r="R80" s="81">
        <v>82.594206760013648</v>
      </c>
      <c r="S80" s="81">
        <v>66.375762052479729</v>
      </c>
      <c r="T80" s="82"/>
      <c r="U80" s="81">
        <v>248695117</v>
      </c>
      <c r="V80" s="81">
        <v>18788</v>
      </c>
      <c r="W80" s="81">
        <v>1040</v>
      </c>
      <c r="X80" s="81">
        <v>193361</v>
      </c>
      <c r="Y80" s="81">
        <v>237546</v>
      </c>
      <c r="Z80" s="81">
        <v>296813</v>
      </c>
      <c r="AA80" s="81">
        <v>67661</v>
      </c>
      <c r="AB80" s="81">
        <v>537101</v>
      </c>
      <c r="AC80" s="81">
        <v>14329794</v>
      </c>
      <c r="AD80" s="81">
        <v>66.375762052479729</v>
      </c>
      <c r="AE80" s="82"/>
      <c r="AF80" s="81">
        <v>1939013143.0226331</v>
      </c>
      <c r="AG80" s="81">
        <v>26915060.57141364</v>
      </c>
      <c r="AH80" s="81">
        <v>8090115.3078673277</v>
      </c>
      <c r="AI80" s="81">
        <v>1209521977.04424</v>
      </c>
      <c r="AJ80" s="81">
        <v>814846206.56222427</v>
      </c>
      <c r="AK80" s="81">
        <v>0</v>
      </c>
      <c r="AL80" s="81">
        <v>0</v>
      </c>
      <c r="AM80" s="81">
        <v>73932549.214337304</v>
      </c>
      <c r="AN80" s="81">
        <v>0</v>
      </c>
      <c r="AO80" s="81">
        <v>0</v>
      </c>
      <c r="AP80" s="82"/>
      <c r="AQ80" s="81">
        <v>14617</v>
      </c>
      <c r="AR80" s="81">
        <v>3447</v>
      </c>
      <c r="AS80" s="81">
        <v>0</v>
      </c>
      <c r="AT80" s="81">
        <v>0</v>
      </c>
      <c r="AU80" s="81">
        <v>0</v>
      </c>
      <c r="AV80" s="81">
        <v>1</v>
      </c>
      <c r="AW80" s="81" t="s">
        <v>564</v>
      </c>
      <c r="AX80" s="82"/>
      <c r="AY80" s="81">
        <v>59907.899999999951</v>
      </c>
      <c r="AZ80" s="81">
        <v>205189.6</v>
      </c>
      <c r="BA80" s="81">
        <v>0</v>
      </c>
      <c r="BB80" s="81">
        <v>0</v>
      </c>
      <c r="BC80" s="81">
        <v>0</v>
      </c>
      <c r="BD80" s="81">
        <v>5460</v>
      </c>
      <c r="BE80" s="81" t="s">
        <v>564</v>
      </c>
      <c r="BF80" s="82"/>
      <c r="BG80" s="81">
        <v>0</v>
      </c>
      <c r="BH80" s="81">
        <v>0</v>
      </c>
      <c r="BI80" s="81">
        <v>6015.2370000000001</v>
      </c>
      <c r="BJ80" s="81">
        <v>265.67399999999998</v>
      </c>
      <c r="BK80" s="81">
        <v>326.50799999999998</v>
      </c>
      <c r="BL80" s="81">
        <v>0</v>
      </c>
      <c r="BM80" s="82"/>
      <c r="BN80" s="81">
        <v>0</v>
      </c>
      <c r="BO80" s="81">
        <v>0</v>
      </c>
      <c r="BP80" s="81">
        <v>68</v>
      </c>
      <c r="BQ80" s="81">
        <v>3</v>
      </c>
      <c r="BR80" s="81">
        <v>23</v>
      </c>
      <c r="BS80" s="81">
        <v>0</v>
      </c>
      <c r="BT80"/>
      <c r="BU80" s="80">
        <v>6003.9080000000004</v>
      </c>
      <c r="BV80" s="80">
        <v>191.834</v>
      </c>
      <c r="BW80" s="80">
        <v>279.32299999999998</v>
      </c>
      <c r="BX80" s="80">
        <v>0</v>
      </c>
      <c r="BY80" s="80">
        <v>113.66200000000001</v>
      </c>
      <c r="BZ80" s="80">
        <v>18.692</v>
      </c>
      <c r="CA80" s="80">
        <v>0</v>
      </c>
      <c r="CB80" s="80">
        <v>0</v>
      </c>
      <c r="CC80" s="80">
        <v>0</v>
      </c>
    </row>
    <row r="81" spans="1:81">
      <c r="A81" s="80" t="s">
        <v>1838</v>
      </c>
      <c r="B81" s="80">
        <v>50</v>
      </c>
      <c r="C81" s="80">
        <v>16</v>
      </c>
      <c r="D81" s="80">
        <v>3</v>
      </c>
      <c r="E81" s="80">
        <v>2019</v>
      </c>
      <c r="F81" s="80" t="s">
        <v>73</v>
      </c>
      <c r="G81" s="80" t="s">
        <v>1822</v>
      </c>
      <c r="H81" s="80" t="s">
        <v>1823</v>
      </c>
      <c r="I81" s="177"/>
      <c r="J81" s="81">
        <v>3910.8823609434912</v>
      </c>
      <c r="K81" s="81">
        <v>31.349693727112665</v>
      </c>
      <c r="L81" s="81">
        <v>40.521313357750913</v>
      </c>
      <c r="M81" s="81">
        <v>599.84815250997724</v>
      </c>
      <c r="N81" s="81">
        <v>473.5451000648477</v>
      </c>
      <c r="O81" s="81">
        <v>476.49257139459263</v>
      </c>
      <c r="P81" s="81">
        <v>319.26243065447898</v>
      </c>
      <c r="Q81" s="81">
        <v>33.074800639325744</v>
      </c>
      <c r="R81" s="81">
        <v>71.509544357514159</v>
      </c>
      <c r="S81" s="81">
        <v>75.26233606888475</v>
      </c>
      <c r="T81" s="82"/>
      <c r="U81" s="81">
        <v>233391158</v>
      </c>
      <c r="V81" s="81">
        <v>18788</v>
      </c>
      <c r="W81" s="81">
        <v>1040</v>
      </c>
      <c r="X81" s="81">
        <v>193361</v>
      </c>
      <c r="Y81" s="81">
        <v>239990</v>
      </c>
      <c r="Z81" s="81">
        <v>298317</v>
      </c>
      <c r="AA81" s="81">
        <v>66293</v>
      </c>
      <c r="AB81" s="81">
        <v>535982</v>
      </c>
      <c r="AC81" s="81">
        <v>12609851.5</v>
      </c>
      <c r="AD81" s="81">
        <v>75.26233606888475</v>
      </c>
      <c r="AE81" s="82"/>
      <c r="AF81" s="81">
        <v>1724563272.2957139</v>
      </c>
      <c r="AG81" s="81">
        <v>27139874.478673529</v>
      </c>
      <c r="AH81" s="81">
        <v>8659261.6599175669</v>
      </c>
      <c r="AI81" s="81">
        <v>1232888677.424505</v>
      </c>
      <c r="AJ81" s="81">
        <v>880240309.09100246</v>
      </c>
      <c r="AK81" s="81">
        <v>0</v>
      </c>
      <c r="AL81" s="81">
        <v>0</v>
      </c>
      <c r="AM81" s="81">
        <v>72996713.529664263</v>
      </c>
      <c r="AN81" s="81">
        <v>0</v>
      </c>
      <c r="AO81" s="81">
        <v>0</v>
      </c>
      <c r="AP81" s="82"/>
      <c r="AQ81" s="81">
        <v>15455</v>
      </c>
      <c r="AR81" s="81">
        <v>3818</v>
      </c>
      <c r="AS81" s="81">
        <v>0</v>
      </c>
      <c r="AT81" s="81">
        <v>0</v>
      </c>
      <c r="AU81" s="81">
        <v>0</v>
      </c>
      <c r="AV81" s="81">
        <v>1</v>
      </c>
      <c r="AW81" s="81" t="s">
        <v>564</v>
      </c>
      <c r="AX81" s="82"/>
      <c r="AY81" s="81">
        <v>64079.30000000041</v>
      </c>
      <c r="AZ81" s="81">
        <v>227312.69999999981</v>
      </c>
      <c r="BA81" s="81">
        <v>0</v>
      </c>
      <c r="BB81" s="81">
        <v>0</v>
      </c>
      <c r="BC81" s="81">
        <v>0</v>
      </c>
      <c r="BD81" s="81">
        <v>5460</v>
      </c>
      <c r="BE81" s="81" t="s">
        <v>564</v>
      </c>
      <c r="BF81" s="82"/>
      <c r="BG81" s="81">
        <v>0</v>
      </c>
      <c r="BH81" s="81">
        <v>4.6239999999999997</v>
      </c>
      <c r="BI81" s="81">
        <v>5074.2719999999999</v>
      </c>
      <c r="BJ81" s="81">
        <v>255.571</v>
      </c>
      <c r="BK81" s="81">
        <v>318.72399999999999</v>
      </c>
      <c r="BL81" s="81">
        <v>0</v>
      </c>
      <c r="BM81" s="82"/>
      <c r="BN81" s="81">
        <v>0</v>
      </c>
      <c r="BO81" s="81">
        <v>1</v>
      </c>
      <c r="BP81" s="81">
        <v>69</v>
      </c>
      <c r="BQ81" s="81">
        <v>3</v>
      </c>
      <c r="BR81" s="81">
        <v>24</v>
      </c>
      <c r="BS81" s="81">
        <v>0</v>
      </c>
      <c r="BT81"/>
      <c r="BU81" s="80">
        <v>5146.2820000000002</v>
      </c>
      <c r="BV81" s="80">
        <v>206.65700000000001</v>
      </c>
      <c r="BW81" s="80">
        <v>149.95599999999999</v>
      </c>
      <c r="BX81" s="80">
        <v>0</v>
      </c>
      <c r="BY81" s="80">
        <v>131.529</v>
      </c>
      <c r="BZ81" s="80">
        <v>18.766999999999999</v>
      </c>
      <c r="CA81" s="80">
        <v>0</v>
      </c>
      <c r="CB81" s="80">
        <v>0</v>
      </c>
      <c r="CC81" s="80">
        <v>0</v>
      </c>
    </row>
    <row r="82" spans="1:81">
      <c r="A82" s="80" t="s">
        <v>1839</v>
      </c>
      <c r="B82" s="80">
        <v>51</v>
      </c>
      <c r="C82" s="80">
        <v>17</v>
      </c>
      <c r="D82" s="80">
        <v>3</v>
      </c>
      <c r="E82" s="80">
        <v>2020</v>
      </c>
      <c r="F82" s="80" t="s">
        <v>218</v>
      </c>
      <c r="G82" s="80" t="s">
        <v>1822</v>
      </c>
      <c r="H82" s="80" t="s">
        <v>1823</v>
      </c>
      <c r="I82" s="177"/>
      <c r="J82" s="81">
        <v>3437.2596114145449</v>
      </c>
      <c r="K82" s="81">
        <v>32.518698603607362</v>
      </c>
      <c r="L82" s="81">
        <v>21.377408108750448</v>
      </c>
      <c r="M82" s="81">
        <v>617.69458230699115</v>
      </c>
      <c r="N82" s="81">
        <v>474.88474758144122</v>
      </c>
      <c r="O82" s="81">
        <v>419.88054380327691</v>
      </c>
      <c r="P82" s="81">
        <v>303.55235631865253</v>
      </c>
      <c r="Q82" s="81">
        <v>31.493821664597384</v>
      </c>
      <c r="R82" s="81">
        <v>83.130299047947645</v>
      </c>
      <c r="S82" s="81">
        <v>75.709445188229466</v>
      </c>
      <c r="T82" s="82"/>
      <c r="U82" s="81">
        <v>199109038</v>
      </c>
      <c r="V82" s="81">
        <v>17247</v>
      </c>
      <c r="W82" s="81">
        <v>699</v>
      </c>
      <c r="X82" s="81">
        <v>201894</v>
      </c>
      <c r="Y82" s="81">
        <v>242346</v>
      </c>
      <c r="Z82" s="81">
        <v>300036</v>
      </c>
      <c r="AA82" s="81">
        <v>68482</v>
      </c>
      <c r="AB82" s="81">
        <v>534127</v>
      </c>
      <c r="AC82" s="81">
        <v>14735507.499999998</v>
      </c>
      <c r="AD82" s="81">
        <v>75.709445188229466</v>
      </c>
      <c r="AE82" s="82"/>
      <c r="AF82" s="81">
        <v>1568368250.994998</v>
      </c>
      <c r="AG82" s="81">
        <v>25502062.465188429</v>
      </c>
      <c r="AH82" s="81">
        <v>4672441.709151038</v>
      </c>
      <c r="AI82" s="81">
        <v>1210491487.5859895</v>
      </c>
      <c r="AJ82" s="81">
        <v>843436990.94881916</v>
      </c>
      <c r="AK82" s="81"/>
      <c r="AL82" s="81"/>
      <c r="AM82" s="81">
        <v>69709507.774741441</v>
      </c>
      <c r="AN82" s="81"/>
      <c r="AO82" s="81"/>
      <c r="AP82" s="82"/>
      <c r="AQ82" s="81">
        <v>16367</v>
      </c>
      <c r="AR82" s="81">
        <v>3963</v>
      </c>
      <c r="AS82" s="81">
        <v>0</v>
      </c>
      <c r="AT82" s="81">
        <v>0</v>
      </c>
      <c r="AU82" s="81">
        <v>0</v>
      </c>
      <c r="AV82" s="81">
        <v>1</v>
      </c>
      <c r="AW82" s="81">
        <v>0</v>
      </c>
      <c r="AX82" s="82"/>
      <c r="AY82" s="81">
        <v>69057.20000000071</v>
      </c>
      <c r="AZ82" s="81">
        <v>293183.50000000111</v>
      </c>
      <c r="BA82" s="81">
        <v>0</v>
      </c>
      <c r="BB82" s="81">
        <v>0</v>
      </c>
      <c r="BC82" s="81">
        <v>0</v>
      </c>
      <c r="BD82" s="81">
        <v>5460</v>
      </c>
      <c r="BE82" s="81">
        <v>0</v>
      </c>
      <c r="BF82" s="82"/>
      <c r="BG82" s="81">
        <v>0</v>
      </c>
      <c r="BH82" s="81">
        <v>0</v>
      </c>
      <c r="BI82" s="81">
        <v>4769.6450000000004</v>
      </c>
      <c r="BJ82" s="81">
        <v>260.02100000000002</v>
      </c>
      <c r="BK82" s="81">
        <v>326.91500000000002</v>
      </c>
      <c r="BL82" s="81">
        <v>0</v>
      </c>
      <c r="BM82" s="82"/>
      <c r="BN82" s="81">
        <v>0</v>
      </c>
      <c r="BO82" s="81">
        <v>0</v>
      </c>
      <c r="BP82" s="81">
        <v>69</v>
      </c>
      <c r="BQ82" s="81">
        <v>3</v>
      </c>
      <c r="BR82" s="81">
        <v>24</v>
      </c>
      <c r="BS82" s="81">
        <v>0</v>
      </c>
      <c r="BT82"/>
      <c r="BU82" s="80">
        <v>4969.2969999999996</v>
      </c>
      <c r="BV82" s="80">
        <v>202.387</v>
      </c>
      <c r="BW82" s="80">
        <v>45.933</v>
      </c>
      <c r="BX82" s="80">
        <v>0</v>
      </c>
      <c r="BY82" s="80">
        <v>120.95099999999999</v>
      </c>
      <c r="BZ82" s="80">
        <v>18.013000000000002</v>
      </c>
      <c r="CA82" s="80">
        <v>0</v>
      </c>
      <c r="CB82" s="80">
        <v>0</v>
      </c>
      <c r="CC82" s="80">
        <v>0</v>
      </c>
    </row>
    <row r="83" spans="1:81">
      <c r="A83" s="80" t="s">
        <v>1840</v>
      </c>
      <c r="B83" s="80">
        <v>51</v>
      </c>
      <c r="C83" s="80">
        <v>18</v>
      </c>
      <c r="D83" s="80">
        <v>3</v>
      </c>
      <c r="E83" s="80">
        <v>2021</v>
      </c>
      <c r="F83" s="80" t="s">
        <v>75</v>
      </c>
      <c r="G83" s="174" t="s">
        <v>1822</v>
      </c>
      <c r="H83" s="80" t="s">
        <v>1823</v>
      </c>
      <c r="I83" s="177"/>
      <c r="J83" s="81">
        <v>3984.9194071008865</v>
      </c>
      <c r="K83" s="81">
        <v>33.210359181260905</v>
      </c>
      <c r="L83" s="81">
        <v>22.355602451007474</v>
      </c>
      <c r="M83" s="81">
        <v>579.51943977937447</v>
      </c>
      <c r="N83" s="81">
        <v>423.30693898986362</v>
      </c>
      <c r="O83" s="81">
        <v>408.48640739362054</v>
      </c>
      <c r="P83" s="81">
        <v>314.06603522830517</v>
      </c>
      <c r="Q83" s="81">
        <v>31.677843037857468</v>
      </c>
      <c r="R83" s="81">
        <v>78.842117793840089</v>
      </c>
      <c r="S83" s="81">
        <v>76.767023315941785</v>
      </c>
      <c r="T83" s="82"/>
      <c r="U83" s="81">
        <v>246315465</v>
      </c>
      <c r="V83" s="81">
        <v>17247</v>
      </c>
      <c r="W83" s="81">
        <v>699</v>
      </c>
      <c r="X83" s="81">
        <v>201894</v>
      </c>
      <c r="Y83" s="81">
        <v>243339</v>
      </c>
      <c r="Z83" s="81">
        <v>300559</v>
      </c>
      <c r="AA83" s="81">
        <v>69097</v>
      </c>
      <c r="AB83" s="81">
        <v>530877</v>
      </c>
      <c r="AC83" s="81">
        <v>13545842.5</v>
      </c>
      <c r="AD83" s="81">
        <v>76.767023315941785</v>
      </c>
      <c r="AE83" s="82"/>
      <c r="AF83" s="81">
        <v>1826527746.8471055</v>
      </c>
      <c r="AG83" s="81">
        <v>27233727.110089231</v>
      </c>
      <c r="AH83" s="81">
        <v>4725093.5387437036</v>
      </c>
      <c r="AI83" s="81">
        <v>1306595338.9613459</v>
      </c>
      <c r="AJ83" s="81">
        <v>865668588.1880933</v>
      </c>
      <c r="AK83" s="81">
        <v>0</v>
      </c>
      <c r="AL83" s="81">
        <v>0</v>
      </c>
      <c r="AM83" s="81">
        <v>69684978.967742994</v>
      </c>
      <c r="AN83" s="81">
        <v>0</v>
      </c>
      <c r="AO83" s="81">
        <v>0</v>
      </c>
      <c r="AP83" s="82"/>
      <c r="AQ83" s="81">
        <v>17444</v>
      </c>
      <c r="AR83" s="81">
        <v>4020</v>
      </c>
      <c r="AS83" s="81">
        <v>0</v>
      </c>
      <c r="AT83" s="81">
        <v>0</v>
      </c>
      <c r="AU83" s="81">
        <v>0</v>
      </c>
      <c r="AV83" s="81">
        <v>1</v>
      </c>
      <c r="AW83" s="81"/>
      <c r="AX83" s="82"/>
      <c r="AY83" s="81">
        <v>75738.40000000094</v>
      </c>
      <c r="AZ83" s="81">
        <v>302151.70000000112</v>
      </c>
      <c r="BA83" s="81">
        <v>0</v>
      </c>
      <c r="BB83" s="81">
        <v>0</v>
      </c>
      <c r="BC83" s="81">
        <v>0</v>
      </c>
      <c r="BD83" s="81">
        <v>5460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1841</v>
      </c>
      <c r="B84" s="80">
        <v>51</v>
      </c>
      <c r="C84" s="80">
        <v>19</v>
      </c>
      <c r="D84" s="80">
        <v>3</v>
      </c>
      <c r="E84" s="80">
        <v>2022</v>
      </c>
      <c r="F84" s="80" t="s">
        <v>568</v>
      </c>
      <c r="G84" s="174" t="s">
        <v>1822</v>
      </c>
      <c r="H84" s="80" t="s">
        <v>1823</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18715</v>
      </c>
      <c r="AR84" s="81">
        <v>4041</v>
      </c>
      <c r="AS84" s="81">
        <v>0</v>
      </c>
      <c r="AT84" s="81">
        <v>0</v>
      </c>
      <c r="AU84" s="81">
        <v>0</v>
      </c>
      <c r="AV84" s="81">
        <v>1</v>
      </c>
      <c r="AW84" s="81"/>
      <c r="AX84" s="82"/>
      <c r="AY84" s="81">
        <v>83324.000000001237</v>
      </c>
      <c r="AZ84" s="81">
        <v>304841.30000000109</v>
      </c>
      <c r="BA84" s="81">
        <v>0</v>
      </c>
      <c r="BB84" s="81">
        <v>0</v>
      </c>
      <c r="BC84" s="81">
        <v>0</v>
      </c>
      <c r="BD84" s="81">
        <v>5460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1842</v>
      </c>
      <c r="B85" s="80">
        <v>52</v>
      </c>
      <c r="C85" s="80">
        <v>1</v>
      </c>
      <c r="D85" s="80">
        <v>4</v>
      </c>
      <c r="E85" s="80">
        <v>1990</v>
      </c>
      <c r="F85" s="80" t="s">
        <v>562</v>
      </c>
      <c r="G85" s="80" t="s">
        <v>1843</v>
      </c>
      <c r="H85" s="80" t="s">
        <v>1844</v>
      </c>
      <c r="I85" s="177"/>
      <c r="J85" s="81">
        <v>1037.3838022968989</v>
      </c>
      <c r="K85" s="81">
        <v>102.43929529398692</v>
      </c>
      <c r="L85" s="81">
        <v>29.309891896576364</v>
      </c>
      <c r="M85" s="81">
        <v>549.38156103357528</v>
      </c>
      <c r="N85" s="81">
        <v>495.09742806927051</v>
      </c>
      <c r="O85" s="81">
        <v>450.45400560930847</v>
      </c>
      <c r="P85" s="81">
        <v>372.91541636796774</v>
      </c>
      <c r="Q85" s="81">
        <v>28.648972589258637</v>
      </c>
      <c r="R85" s="81">
        <v>0</v>
      </c>
      <c r="S85" s="81">
        <v>33.288633967128433</v>
      </c>
      <c r="T85" s="82"/>
      <c r="U85" s="81">
        <v>142581386</v>
      </c>
      <c r="V85" s="81">
        <v>22880</v>
      </c>
      <c r="W85" s="81">
        <v>339</v>
      </c>
      <c r="X85" s="81">
        <v>178325</v>
      </c>
      <c r="Y85" s="81">
        <v>153762</v>
      </c>
      <c r="Z85" s="81">
        <v>185277</v>
      </c>
      <c r="AA85" s="81">
        <v>90548</v>
      </c>
      <c r="AB85" s="81">
        <v>465162</v>
      </c>
      <c r="AC85" s="81">
        <v>0</v>
      </c>
      <c r="AD85" s="81">
        <v>33.288633967128433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1845</v>
      </c>
      <c r="B86" s="80">
        <v>53</v>
      </c>
      <c r="C86" s="80">
        <v>2</v>
      </c>
      <c r="D86" s="80">
        <v>4</v>
      </c>
      <c r="E86" s="80">
        <v>2005</v>
      </c>
      <c r="F86" s="80" t="s">
        <v>565</v>
      </c>
      <c r="G86" s="80" t="s">
        <v>1843</v>
      </c>
      <c r="H86" s="80" t="s">
        <v>1844</v>
      </c>
      <c r="I86" s="177"/>
      <c r="J86" s="81">
        <v>1087.0460249528485</v>
      </c>
      <c r="K86" s="81">
        <v>61.716498523007417</v>
      </c>
      <c r="L86" s="81">
        <v>34.286940855693132</v>
      </c>
      <c r="M86" s="81">
        <v>846.36939855073069</v>
      </c>
      <c r="N86" s="81">
        <v>772.75596533543785</v>
      </c>
      <c r="O86" s="81">
        <v>642.61725616858371</v>
      </c>
      <c r="P86" s="81">
        <v>377.95434926385207</v>
      </c>
      <c r="Q86" s="81">
        <v>29.367674201975841</v>
      </c>
      <c r="R86" s="81">
        <v>0</v>
      </c>
      <c r="S86" s="81">
        <v>72.777611190899989</v>
      </c>
      <c r="T86" s="82"/>
      <c r="U86" s="81">
        <v>160258877</v>
      </c>
      <c r="V86" s="81">
        <v>18934</v>
      </c>
      <c r="W86" s="81">
        <v>455</v>
      </c>
      <c r="X86" s="81">
        <v>158372</v>
      </c>
      <c r="Y86" s="81">
        <v>198341</v>
      </c>
      <c r="Z86" s="81">
        <v>305864</v>
      </c>
      <c r="AA86" s="81">
        <v>75160</v>
      </c>
      <c r="AB86" s="81">
        <v>498477</v>
      </c>
      <c r="AC86" s="81">
        <v>0</v>
      </c>
      <c r="AD86" s="81">
        <v>72.777611190899989</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1846</v>
      </c>
      <c r="B87" s="80">
        <v>54</v>
      </c>
      <c r="C87" s="80">
        <v>3</v>
      </c>
      <c r="D87" s="80">
        <v>4</v>
      </c>
      <c r="E87" s="80">
        <v>2006</v>
      </c>
      <c r="F87" s="80" t="s">
        <v>566</v>
      </c>
      <c r="G87" s="80" t="s">
        <v>1843</v>
      </c>
      <c r="H87" s="80" t="s">
        <v>1844</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1847</v>
      </c>
      <c r="B88" s="80">
        <v>55</v>
      </c>
      <c r="C88" s="80">
        <v>4</v>
      </c>
      <c r="D88" s="80">
        <v>4</v>
      </c>
      <c r="E88" s="80">
        <v>2007</v>
      </c>
      <c r="F88" s="80" t="s">
        <v>567</v>
      </c>
      <c r="G88" s="80" t="s">
        <v>1843</v>
      </c>
      <c r="H88" s="80" t="s">
        <v>1844</v>
      </c>
      <c r="I88" s="177"/>
      <c r="J88" s="81">
        <v>1068.9140676717896</v>
      </c>
      <c r="K88" s="81">
        <v>56.181702403172402</v>
      </c>
      <c r="L88" s="81">
        <v>29.041127503747425</v>
      </c>
      <c r="M88" s="81">
        <v>820.07133844993484</v>
      </c>
      <c r="N88" s="81">
        <v>843.69559312742808</v>
      </c>
      <c r="O88" s="81">
        <v>630.5487033801146</v>
      </c>
      <c r="P88" s="81">
        <v>374.4648549251466</v>
      </c>
      <c r="Q88" s="81">
        <v>31.331290317588135</v>
      </c>
      <c r="R88" s="81">
        <v>0</v>
      </c>
      <c r="S88" s="81">
        <v>61.081376262760017</v>
      </c>
      <c r="T88" s="82"/>
      <c r="U88" s="81">
        <v>172669957</v>
      </c>
      <c r="V88" s="81">
        <v>18054</v>
      </c>
      <c r="W88" s="81">
        <v>453</v>
      </c>
      <c r="X88" s="81">
        <v>192974</v>
      </c>
      <c r="Y88" s="81">
        <v>204620</v>
      </c>
      <c r="Z88" s="81">
        <v>311990</v>
      </c>
      <c r="AA88" s="81">
        <v>73331</v>
      </c>
      <c r="AB88" s="81">
        <v>503682</v>
      </c>
      <c r="AC88" s="81">
        <v>0</v>
      </c>
      <c r="AD88" s="81">
        <v>61.081376262760017</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1848</v>
      </c>
      <c r="B89" s="80">
        <v>56</v>
      </c>
      <c r="C89" s="80">
        <v>5</v>
      </c>
      <c r="D89" s="80">
        <v>4</v>
      </c>
      <c r="E89" s="80">
        <v>2008</v>
      </c>
      <c r="F89" s="80" t="s">
        <v>84</v>
      </c>
      <c r="G89" s="80" t="s">
        <v>1843</v>
      </c>
      <c r="H89" s="80" t="s">
        <v>1844</v>
      </c>
      <c r="I89" s="177"/>
      <c r="J89" s="81">
        <v>998.02368006207314</v>
      </c>
      <c r="K89" s="81">
        <v>40.272502863759449</v>
      </c>
      <c r="L89" s="81">
        <v>25.945643674804217</v>
      </c>
      <c r="M89" s="81">
        <v>910.01053428315777</v>
      </c>
      <c r="N89" s="81">
        <v>773.62743790057084</v>
      </c>
      <c r="O89" s="81">
        <v>613.96142152978496</v>
      </c>
      <c r="P89" s="81">
        <v>360.63350503401324</v>
      </c>
      <c r="Q89" s="81">
        <v>30.92562832307728</v>
      </c>
      <c r="R89" s="81">
        <v>0</v>
      </c>
      <c r="S89" s="81">
        <v>81.998242050000002</v>
      </c>
      <c r="T89" s="82"/>
      <c r="U89" s="81">
        <v>169489719</v>
      </c>
      <c r="V89" s="81">
        <v>18054</v>
      </c>
      <c r="W89" s="81">
        <v>453</v>
      </c>
      <c r="X89" s="81">
        <v>192974</v>
      </c>
      <c r="Y89" s="81">
        <v>207010</v>
      </c>
      <c r="Z89" s="81">
        <v>314445</v>
      </c>
      <c r="AA89" s="81">
        <v>70703</v>
      </c>
      <c r="AB89" s="81">
        <v>505330</v>
      </c>
      <c r="AC89" s="81">
        <v>0</v>
      </c>
      <c r="AD89" s="81">
        <v>81.998242050000002</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1849</v>
      </c>
      <c r="B90" s="80">
        <v>57</v>
      </c>
      <c r="C90" s="80">
        <v>6</v>
      </c>
      <c r="D90" s="80">
        <v>4</v>
      </c>
      <c r="E90" s="80">
        <v>2009</v>
      </c>
      <c r="F90" s="80" t="s">
        <v>85</v>
      </c>
      <c r="G90" s="80" t="s">
        <v>1843</v>
      </c>
      <c r="H90" s="80" t="s">
        <v>1844</v>
      </c>
      <c r="I90" s="177"/>
      <c r="J90" s="81">
        <v>966.76511334227553</v>
      </c>
      <c r="K90" s="81">
        <v>44.541698617075376</v>
      </c>
      <c r="L90" s="81">
        <v>37.960207679843862</v>
      </c>
      <c r="M90" s="81">
        <v>920.06550397857836</v>
      </c>
      <c r="N90" s="81">
        <v>674.6669549701553</v>
      </c>
      <c r="O90" s="81">
        <v>629.21391102693929</v>
      </c>
      <c r="P90" s="81">
        <v>343.74765758752756</v>
      </c>
      <c r="Q90" s="81">
        <v>29.487471684157708</v>
      </c>
      <c r="R90" s="81">
        <v>0</v>
      </c>
      <c r="S90" s="81">
        <v>69.225617895104989</v>
      </c>
      <c r="T90" s="82"/>
      <c r="U90" s="81">
        <v>158929392</v>
      </c>
      <c r="V90" s="81">
        <v>18970</v>
      </c>
      <c r="W90" s="81">
        <v>777</v>
      </c>
      <c r="X90" s="81">
        <v>212938</v>
      </c>
      <c r="Y90" s="81">
        <v>208325</v>
      </c>
      <c r="Z90" s="81">
        <v>318083</v>
      </c>
      <c r="AA90" s="81">
        <v>69186</v>
      </c>
      <c r="AB90" s="81">
        <v>505804</v>
      </c>
      <c r="AC90" s="81">
        <v>0</v>
      </c>
      <c r="AD90" s="81">
        <v>69.225617895104989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793.71421000000032</v>
      </c>
      <c r="BJ90" s="81">
        <v>0</v>
      </c>
      <c r="BK90" s="81">
        <v>205.71299999999999</v>
      </c>
      <c r="BL90" s="81">
        <v>0</v>
      </c>
      <c r="BM90" s="82"/>
      <c r="BN90" s="81">
        <v>0</v>
      </c>
      <c r="BO90" s="81">
        <v>0</v>
      </c>
      <c r="BP90" s="81">
        <v>48</v>
      </c>
      <c r="BQ90" s="81">
        <v>0</v>
      </c>
      <c r="BR90" s="81">
        <v>26</v>
      </c>
      <c r="BS90" s="81">
        <v>0</v>
      </c>
      <c r="BT90"/>
      <c r="BU90" s="80"/>
      <c r="BV90" s="80"/>
      <c r="BW90" s="80"/>
      <c r="BX90" s="80"/>
      <c r="BY90" s="80"/>
      <c r="BZ90" s="80"/>
      <c r="CA90" s="80"/>
      <c r="CB90" s="80"/>
      <c r="CC90" s="80"/>
    </row>
    <row r="91" spans="1:81">
      <c r="A91" s="80" t="s">
        <v>1850</v>
      </c>
      <c r="B91" s="80">
        <v>58</v>
      </c>
      <c r="C91" s="80">
        <v>7</v>
      </c>
      <c r="D91" s="80">
        <v>4</v>
      </c>
      <c r="E91" s="80">
        <v>2010</v>
      </c>
      <c r="F91" s="80" t="s">
        <v>86</v>
      </c>
      <c r="G91" s="80" t="s">
        <v>1843</v>
      </c>
      <c r="H91" s="80" t="s">
        <v>1844</v>
      </c>
      <c r="I91" s="177"/>
      <c r="J91" s="81">
        <v>980.72769902863683</v>
      </c>
      <c r="K91" s="81">
        <v>43.356248913736891</v>
      </c>
      <c r="L91" s="81">
        <v>33.586872500982501</v>
      </c>
      <c r="M91" s="81">
        <v>923.65241367043018</v>
      </c>
      <c r="N91" s="81">
        <v>799.83695737505752</v>
      </c>
      <c r="O91" s="81">
        <v>631.88964047180809</v>
      </c>
      <c r="P91" s="81">
        <v>346.09591463391428</v>
      </c>
      <c r="Q91" s="81">
        <v>30.836121847532745</v>
      </c>
      <c r="R91" s="81">
        <v>0</v>
      </c>
      <c r="S91" s="81">
        <v>61.415110082459996</v>
      </c>
      <c r="T91" s="82"/>
      <c r="U91" s="81">
        <v>180689911</v>
      </c>
      <c r="V91" s="81">
        <v>18970</v>
      </c>
      <c r="W91" s="81">
        <v>777</v>
      </c>
      <c r="X91" s="81">
        <v>212938</v>
      </c>
      <c r="Y91" s="81">
        <v>210418</v>
      </c>
      <c r="Z91" s="81">
        <v>320920</v>
      </c>
      <c r="AA91" s="81">
        <v>67919</v>
      </c>
      <c r="AB91" s="81">
        <v>506829</v>
      </c>
      <c r="AC91" s="81">
        <v>0</v>
      </c>
      <c r="AD91" s="81">
        <v>61.415110082459996</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797.46900000000005</v>
      </c>
      <c r="BJ91" s="81">
        <v>0</v>
      </c>
      <c r="BK91" s="81">
        <v>143.32000000000002</v>
      </c>
      <c r="BL91" s="81">
        <v>0</v>
      </c>
      <c r="BM91" s="82"/>
      <c r="BN91" s="81">
        <v>0</v>
      </c>
      <c r="BO91" s="81">
        <v>0</v>
      </c>
      <c r="BP91" s="81">
        <v>49</v>
      </c>
      <c r="BQ91" s="81">
        <v>0</v>
      </c>
      <c r="BR91" s="81">
        <v>26</v>
      </c>
      <c r="BS91" s="81">
        <v>0</v>
      </c>
      <c r="BT91"/>
      <c r="BU91" s="80">
        <v>849.80700000000002</v>
      </c>
      <c r="BV91" s="80">
        <v>26.138000000000002</v>
      </c>
      <c r="BW91" s="80">
        <v>40.915999999999997</v>
      </c>
      <c r="BX91" s="80">
        <v>0</v>
      </c>
      <c r="BY91" s="80">
        <v>23.922999999999998</v>
      </c>
      <c r="BZ91" s="80">
        <v>0</v>
      </c>
      <c r="CA91" s="80">
        <v>5.0000000000000001E-3</v>
      </c>
      <c r="CB91" s="80">
        <v>0</v>
      </c>
      <c r="CC91" s="80">
        <v>0</v>
      </c>
    </row>
    <row r="92" spans="1:81">
      <c r="A92" s="80" t="s">
        <v>1851</v>
      </c>
      <c r="B92" s="80">
        <v>59</v>
      </c>
      <c r="C92" s="80">
        <v>8</v>
      </c>
      <c r="D92" s="80">
        <v>4</v>
      </c>
      <c r="E92" s="80">
        <v>2011</v>
      </c>
      <c r="F92" s="80" t="s">
        <v>87</v>
      </c>
      <c r="G92" s="80" t="s">
        <v>1843</v>
      </c>
      <c r="H92" s="80" t="s">
        <v>1844</v>
      </c>
      <c r="I92" s="177"/>
      <c r="J92" s="81">
        <v>1049.9554873015775</v>
      </c>
      <c r="K92" s="81">
        <v>58.345064805603513</v>
      </c>
      <c r="L92" s="81">
        <v>32.265105297971651</v>
      </c>
      <c r="M92" s="81">
        <v>1184.2776540696609</v>
      </c>
      <c r="N92" s="81">
        <v>806.67047890534604</v>
      </c>
      <c r="O92" s="81">
        <v>627.8484769515012</v>
      </c>
      <c r="P92" s="81">
        <v>335.74789179642897</v>
      </c>
      <c r="Q92" s="81">
        <v>35.695147642229891</v>
      </c>
      <c r="R92" s="81">
        <v>0</v>
      </c>
      <c r="S92" s="81">
        <v>62.750250057139993</v>
      </c>
      <c r="T92" s="82"/>
      <c r="U92" s="81">
        <v>164307804</v>
      </c>
      <c r="V92" s="81">
        <v>18970</v>
      </c>
      <c r="W92" s="81">
        <v>777</v>
      </c>
      <c r="X92" s="81">
        <v>212938</v>
      </c>
      <c r="Y92" s="81">
        <v>212998</v>
      </c>
      <c r="Z92" s="81">
        <v>325795</v>
      </c>
      <c r="AA92" s="81">
        <v>67849</v>
      </c>
      <c r="AB92" s="81">
        <v>508635</v>
      </c>
      <c r="AC92" s="81">
        <v>0</v>
      </c>
      <c r="AD92" s="81">
        <v>62.750250057139993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765.19</v>
      </c>
      <c r="BJ92" s="81">
        <v>0</v>
      </c>
      <c r="BK92" s="81">
        <v>146.63300000000001</v>
      </c>
      <c r="BL92" s="81">
        <v>0</v>
      </c>
      <c r="BM92" s="82"/>
      <c r="BN92" s="81">
        <v>0</v>
      </c>
      <c r="BO92" s="81">
        <v>0</v>
      </c>
      <c r="BP92" s="81">
        <v>49</v>
      </c>
      <c r="BQ92" s="81">
        <v>0</v>
      </c>
      <c r="BR92" s="81">
        <v>28</v>
      </c>
      <c r="BS92" s="81">
        <v>0</v>
      </c>
      <c r="BT92"/>
      <c r="BU92" s="80">
        <v>813.72699999999998</v>
      </c>
      <c r="BV92" s="80">
        <v>27.148</v>
      </c>
      <c r="BW92" s="80">
        <v>38.1</v>
      </c>
      <c r="BX92" s="80">
        <v>0</v>
      </c>
      <c r="BY92" s="80">
        <v>32.847999999999999</v>
      </c>
      <c r="BZ92" s="80">
        <v>0</v>
      </c>
      <c r="CA92" s="80">
        <v>0</v>
      </c>
      <c r="CB92" s="80">
        <v>0</v>
      </c>
      <c r="CC92" s="80">
        <v>0</v>
      </c>
    </row>
    <row r="93" spans="1:81">
      <c r="A93" s="80" t="s">
        <v>1852</v>
      </c>
      <c r="B93" s="80">
        <v>60</v>
      </c>
      <c r="C93" s="80">
        <v>9</v>
      </c>
      <c r="D93" s="80">
        <v>4</v>
      </c>
      <c r="E93" s="80">
        <v>2012</v>
      </c>
      <c r="F93" s="80" t="s">
        <v>88</v>
      </c>
      <c r="G93" s="80" t="s">
        <v>1843</v>
      </c>
      <c r="H93" s="80" t="s">
        <v>1844</v>
      </c>
      <c r="I93" s="177"/>
      <c r="J93" s="81">
        <v>1131.1143514428488</v>
      </c>
      <c r="K93" s="81">
        <v>51.832325153498516</v>
      </c>
      <c r="L93" s="81">
        <v>32.000250186717189</v>
      </c>
      <c r="M93" s="81">
        <v>1123.7340925962881</v>
      </c>
      <c r="N93" s="81">
        <v>795.97809078065143</v>
      </c>
      <c r="O93" s="81">
        <v>632.37203094764368</v>
      </c>
      <c r="P93" s="81">
        <v>333.53753631531293</v>
      </c>
      <c r="Q93" s="81">
        <v>39.385115244277713</v>
      </c>
      <c r="R93" s="81">
        <v>0</v>
      </c>
      <c r="S93" s="81">
        <v>55.730423422924098</v>
      </c>
      <c r="T93" s="82"/>
      <c r="U93" s="81">
        <v>149710481</v>
      </c>
      <c r="V93" s="81">
        <v>18970</v>
      </c>
      <c r="W93" s="81">
        <v>777</v>
      </c>
      <c r="X93" s="81">
        <v>212938</v>
      </c>
      <c r="Y93" s="81">
        <v>218850</v>
      </c>
      <c r="Z93" s="81">
        <v>330745</v>
      </c>
      <c r="AA93" s="81">
        <v>67021</v>
      </c>
      <c r="AB93" s="81">
        <v>516546</v>
      </c>
      <c r="AC93" s="81">
        <v>0</v>
      </c>
      <c r="AD93" s="81">
        <v>55.730423422924098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843.48500000000001</v>
      </c>
      <c r="BJ93" s="81">
        <v>0</v>
      </c>
      <c r="BK93" s="81">
        <v>154.99200000000002</v>
      </c>
      <c r="BL93" s="81">
        <v>0</v>
      </c>
      <c r="BM93" s="82"/>
      <c r="BN93" s="81">
        <v>0</v>
      </c>
      <c r="BO93" s="81">
        <v>0</v>
      </c>
      <c r="BP93" s="81">
        <v>47</v>
      </c>
      <c r="BQ93" s="81">
        <v>0</v>
      </c>
      <c r="BR93" s="81">
        <v>28</v>
      </c>
      <c r="BS93" s="81">
        <v>0</v>
      </c>
      <c r="BT93"/>
      <c r="BU93" s="80">
        <v>901.87400000000002</v>
      </c>
      <c r="BV93" s="80">
        <v>29.667999999999999</v>
      </c>
      <c r="BW93" s="80">
        <v>37.798999999999999</v>
      </c>
      <c r="BX93" s="80">
        <v>0</v>
      </c>
      <c r="BY93" s="80">
        <v>29.135999999999999</v>
      </c>
      <c r="BZ93" s="80">
        <v>0</v>
      </c>
      <c r="CA93" s="80">
        <v>0</v>
      </c>
      <c r="CB93" s="80">
        <v>0</v>
      </c>
      <c r="CC93" s="80">
        <v>0</v>
      </c>
    </row>
    <row r="94" spans="1:81">
      <c r="A94" s="80" t="s">
        <v>1853</v>
      </c>
      <c r="B94" s="80">
        <v>61</v>
      </c>
      <c r="C94" s="80">
        <v>10</v>
      </c>
      <c r="D94" s="80">
        <v>4</v>
      </c>
      <c r="E94" s="80">
        <v>2013</v>
      </c>
      <c r="F94" s="80" t="s">
        <v>89</v>
      </c>
      <c r="G94" s="80" t="s">
        <v>1843</v>
      </c>
      <c r="H94" s="80" t="s">
        <v>1844</v>
      </c>
      <c r="I94" s="177"/>
      <c r="J94" s="81">
        <v>1227.4725024252994</v>
      </c>
      <c r="K94" s="81">
        <v>43.969251313364467</v>
      </c>
      <c r="L94" s="81">
        <v>30.374832729483426</v>
      </c>
      <c r="M94" s="81">
        <v>1118.8286765106313</v>
      </c>
      <c r="N94" s="81">
        <v>921.29483692304325</v>
      </c>
      <c r="O94" s="81">
        <v>615.85744129530872</v>
      </c>
      <c r="P94" s="81">
        <v>333.02091576771284</v>
      </c>
      <c r="Q94" s="81">
        <v>40.138438454094924</v>
      </c>
      <c r="R94" s="81">
        <v>0</v>
      </c>
      <c r="S94" s="81">
        <v>81.256719854508887</v>
      </c>
      <c r="T94" s="82"/>
      <c r="U94" s="81">
        <v>181026248</v>
      </c>
      <c r="V94" s="81">
        <v>18970</v>
      </c>
      <c r="W94" s="81">
        <v>777</v>
      </c>
      <c r="X94" s="81">
        <v>212938</v>
      </c>
      <c r="Y94" s="81">
        <v>221274</v>
      </c>
      <c r="Z94" s="81">
        <v>336489</v>
      </c>
      <c r="AA94" s="81">
        <v>66666</v>
      </c>
      <c r="AB94" s="81">
        <v>518878</v>
      </c>
      <c r="AC94" s="81">
        <v>0</v>
      </c>
      <c r="AD94" s="81">
        <v>81.256719854508887</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944.91800000000001</v>
      </c>
      <c r="BJ94" s="81">
        <v>0</v>
      </c>
      <c r="BK94" s="81">
        <v>160.71299999999999</v>
      </c>
      <c r="BL94" s="81">
        <v>0</v>
      </c>
      <c r="BM94" s="82"/>
      <c r="BN94" s="81">
        <v>0</v>
      </c>
      <c r="BO94" s="81">
        <v>0</v>
      </c>
      <c r="BP94" s="81">
        <v>44</v>
      </c>
      <c r="BQ94" s="81">
        <v>0</v>
      </c>
      <c r="BR94" s="81">
        <v>29</v>
      </c>
      <c r="BS94" s="81">
        <v>0</v>
      </c>
      <c r="BT94"/>
      <c r="BU94" s="80">
        <v>1018.116</v>
      </c>
      <c r="BV94" s="80">
        <v>25.643999999999998</v>
      </c>
      <c r="BW94" s="80">
        <v>35.444000000000003</v>
      </c>
      <c r="BX94" s="80">
        <v>0</v>
      </c>
      <c r="BY94" s="80">
        <v>26.427</v>
      </c>
      <c r="BZ94" s="80">
        <v>0</v>
      </c>
      <c r="CA94" s="80">
        <v>0</v>
      </c>
      <c r="CB94" s="80">
        <v>0</v>
      </c>
      <c r="CC94" s="80">
        <v>0</v>
      </c>
    </row>
    <row r="95" spans="1:81">
      <c r="A95" s="80" t="s">
        <v>1854</v>
      </c>
      <c r="B95" s="80">
        <v>62</v>
      </c>
      <c r="C95" s="80">
        <v>11</v>
      </c>
      <c r="D95" s="80">
        <v>4</v>
      </c>
      <c r="E95" s="80">
        <v>2014</v>
      </c>
      <c r="F95" s="80" t="s">
        <v>90</v>
      </c>
      <c r="G95" s="80" t="s">
        <v>1843</v>
      </c>
      <c r="H95" s="80" t="s">
        <v>1844</v>
      </c>
      <c r="I95" s="177"/>
      <c r="J95" s="81">
        <v>1259.1542139629155</v>
      </c>
      <c r="K95" s="81">
        <v>43.311094461823082</v>
      </c>
      <c r="L95" s="81">
        <v>36.474126664699149</v>
      </c>
      <c r="M95" s="81">
        <v>1061.7963791332045</v>
      </c>
      <c r="N95" s="81">
        <v>849.88307115592988</v>
      </c>
      <c r="O95" s="81">
        <v>592.34534581572768</v>
      </c>
      <c r="P95" s="81">
        <v>332.32265483341718</v>
      </c>
      <c r="Q95" s="81">
        <v>38.628583371296166</v>
      </c>
      <c r="R95" s="81">
        <v>0</v>
      </c>
      <c r="S95" s="81">
        <v>73.908929008406417</v>
      </c>
      <c r="T95" s="82"/>
      <c r="U95" s="81">
        <v>198105967</v>
      </c>
      <c r="V95" s="81">
        <v>17062</v>
      </c>
      <c r="W95" s="81">
        <v>887</v>
      </c>
      <c r="X95" s="81">
        <v>209226</v>
      </c>
      <c r="Y95" s="81">
        <v>224208</v>
      </c>
      <c r="Z95" s="81">
        <v>340864</v>
      </c>
      <c r="AA95" s="81">
        <v>66182</v>
      </c>
      <c r="AB95" s="81">
        <v>520462</v>
      </c>
      <c r="AC95" s="81">
        <v>0</v>
      </c>
      <c r="AD95" s="81">
        <v>73.908929008406417</v>
      </c>
      <c r="AE95" s="82"/>
      <c r="AF95" s="81">
        <v>1586825689.3073812</v>
      </c>
      <c r="AG95" s="81">
        <v>36699923.674071826</v>
      </c>
      <c r="AH95" s="81">
        <v>9441193.1088528689</v>
      </c>
      <c r="AI95" s="81">
        <v>1385415358.8829367</v>
      </c>
      <c r="AJ95" s="81">
        <v>1143804832.9231837</v>
      </c>
      <c r="AK95" s="81">
        <v>0</v>
      </c>
      <c r="AL95" s="81">
        <v>0</v>
      </c>
      <c r="AM95" s="81">
        <v>71451655.224451572</v>
      </c>
      <c r="AN95" s="81">
        <v>0</v>
      </c>
      <c r="AO95" s="81">
        <v>0</v>
      </c>
      <c r="AP95" s="82"/>
      <c r="AQ95" s="81">
        <v>12710</v>
      </c>
      <c r="AR95" s="81">
        <v>1591</v>
      </c>
      <c r="AS95" s="81">
        <v>0</v>
      </c>
      <c r="AT95" s="81">
        <v>1</v>
      </c>
      <c r="AU95" s="81">
        <v>0</v>
      </c>
      <c r="AV95" s="81">
        <v>1</v>
      </c>
      <c r="AW95" s="81" t="s">
        <v>564</v>
      </c>
      <c r="AX95" s="82"/>
      <c r="AY95" s="81">
        <v>52572.6</v>
      </c>
      <c r="AZ95" s="81">
        <v>61445.700000000004</v>
      </c>
      <c r="BA95" s="81">
        <v>0</v>
      </c>
      <c r="BB95" s="81">
        <v>45</v>
      </c>
      <c r="BC95" s="81">
        <v>0</v>
      </c>
      <c r="BD95" s="81">
        <v>4350</v>
      </c>
      <c r="BE95" s="81" t="s">
        <v>564</v>
      </c>
      <c r="BF95" s="82"/>
      <c r="BG95" s="81">
        <v>0</v>
      </c>
      <c r="BH95" s="81">
        <v>0</v>
      </c>
      <c r="BI95" s="81">
        <v>953.78599999999994</v>
      </c>
      <c r="BJ95" s="81">
        <v>0</v>
      </c>
      <c r="BK95" s="81">
        <v>160.67530000000002</v>
      </c>
      <c r="BL95" s="81">
        <v>0</v>
      </c>
      <c r="BM95" s="82"/>
      <c r="BN95" s="81">
        <v>0</v>
      </c>
      <c r="BO95" s="81">
        <v>0</v>
      </c>
      <c r="BP95" s="81">
        <v>47</v>
      </c>
      <c r="BQ95" s="81">
        <v>0</v>
      </c>
      <c r="BR95" s="81">
        <v>28</v>
      </c>
      <c r="BS95" s="81">
        <v>0</v>
      </c>
      <c r="BT95"/>
      <c r="BU95" s="80">
        <v>1017.158</v>
      </c>
      <c r="BV95" s="80">
        <v>25.202999999999999</v>
      </c>
      <c r="BW95" s="80">
        <v>38.35</v>
      </c>
      <c r="BX95" s="80">
        <v>0</v>
      </c>
      <c r="BY95" s="80">
        <v>33.750300000000003</v>
      </c>
      <c r="BZ95" s="80">
        <v>0</v>
      </c>
      <c r="CA95" s="80">
        <v>0</v>
      </c>
      <c r="CB95" s="80">
        <v>0</v>
      </c>
      <c r="CC95" s="80">
        <v>0</v>
      </c>
    </row>
    <row r="96" spans="1:81">
      <c r="A96" s="80" t="s">
        <v>1855</v>
      </c>
      <c r="B96" s="80">
        <v>63</v>
      </c>
      <c r="C96" s="80">
        <v>12</v>
      </c>
      <c r="D96" s="80">
        <v>4</v>
      </c>
      <c r="E96" s="80">
        <v>2015</v>
      </c>
      <c r="F96" s="80" t="s">
        <v>91</v>
      </c>
      <c r="G96" s="80" t="s">
        <v>1843</v>
      </c>
      <c r="H96" s="80" t="s">
        <v>1844</v>
      </c>
      <c r="I96" s="177"/>
      <c r="J96" s="81">
        <v>1167.2727859188699</v>
      </c>
      <c r="K96" s="81">
        <v>43.031460649847865</v>
      </c>
      <c r="L96" s="81">
        <v>34.015591868448091</v>
      </c>
      <c r="M96" s="81">
        <v>950.44596179177324</v>
      </c>
      <c r="N96" s="81">
        <v>775.24327118847179</v>
      </c>
      <c r="O96" s="81">
        <v>593.82360426407331</v>
      </c>
      <c r="P96" s="81">
        <v>330.31772343374723</v>
      </c>
      <c r="Q96" s="81">
        <v>37.914134343140788</v>
      </c>
      <c r="R96" s="81">
        <v>0</v>
      </c>
      <c r="S96" s="81">
        <v>65.410004840227515</v>
      </c>
      <c r="T96" s="82"/>
      <c r="U96" s="81">
        <v>209733709</v>
      </c>
      <c r="V96" s="81">
        <v>17062</v>
      </c>
      <c r="W96" s="81">
        <v>887</v>
      </c>
      <c r="X96" s="81">
        <v>209226</v>
      </c>
      <c r="Y96" s="81">
        <v>227058</v>
      </c>
      <c r="Z96" s="81">
        <v>345007</v>
      </c>
      <c r="AA96" s="81">
        <v>65731</v>
      </c>
      <c r="AB96" s="81">
        <v>521820</v>
      </c>
      <c r="AC96" s="81">
        <v>0</v>
      </c>
      <c r="AD96" s="81">
        <v>65.410004840227515</v>
      </c>
      <c r="AE96" s="82"/>
      <c r="AF96" s="81">
        <v>1443618192.3309617</v>
      </c>
      <c r="AG96" s="81">
        <v>32877195.074278269</v>
      </c>
      <c r="AH96" s="81">
        <v>7227935.5622710977</v>
      </c>
      <c r="AI96" s="81">
        <v>1317716462.8815286</v>
      </c>
      <c r="AJ96" s="81">
        <v>1128931218.692271</v>
      </c>
      <c r="AK96" s="81">
        <v>0</v>
      </c>
      <c r="AL96" s="81">
        <v>0</v>
      </c>
      <c r="AM96" s="81">
        <v>71513242.047428086</v>
      </c>
      <c r="AN96" s="81">
        <v>0</v>
      </c>
      <c r="AO96" s="81">
        <v>0</v>
      </c>
      <c r="AP96" s="82"/>
      <c r="AQ96" s="81">
        <v>13962</v>
      </c>
      <c r="AR96" s="81">
        <v>2261</v>
      </c>
      <c r="AS96" s="81">
        <v>0</v>
      </c>
      <c r="AT96" s="81">
        <v>1</v>
      </c>
      <c r="AU96" s="81">
        <v>0</v>
      </c>
      <c r="AV96" s="81">
        <v>1</v>
      </c>
      <c r="AW96" s="81" t="s">
        <v>564</v>
      </c>
      <c r="AX96" s="82"/>
      <c r="AY96" s="81">
        <v>58463.7</v>
      </c>
      <c r="AZ96" s="81">
        <v>95026.900000000009</v>
      </c>
      <c r="BA96" s="81">
        <v>0</v>
      </c>
      <c r="BB96" s="81">
        <v>45</v>
      </c>
      <c r="BC96" s="81">
        <v>0</v>
      </c>
      <c r="BD96" s="81">
        <v>4350</v>
      </c>
      <c r="BE96" s="81" t="s">
        <v>564</v>
      </c>
      <c r="BF96" s="82"/>
      <c r="BG96" s="81">
        <v>0</v>
      </c>
      <c r="BH96" s="81">
        <v>0</v>
      </c>
      <c r="BI96" s="81">
        <v>911.57100000000003</v>
      </c>
      <c r="BJ96" s="81">
        <v>0</v>
      </c>
      <c r="BK96" s="81">
        <v>147.88500000000002</v>
      </c>
      <c r="BL96" s="81">
        <v>0</v>
      </c>
      <c r="BM96" s="82"/>
      <c r="BN96" s="81">
        <v>0</v>
      </c>
      <c r="BO96" s="81">
        <v>0</v>
      </c>
      <c r="BP96" s="81">
        <v>50</v>
      </c>
      <c r="BQ96" s="81">
        <v>0</v>
      </c>
      <c r="BR96" s="81">
        <v>26</v>
      </c>
      <c r="BS96" s="81">
        <v>0</v>
      </c>
      <c r="BT96"/>
      <c r="BU96" s="80">
        <v>958.68700000000001</v>
      </c>
      <c r="BV96" s="80">
        <v>26.640999999999998</v>
      </c>
      <c r="BW96" s="80">
        <v>42.072000000000003</v>
      </c>
      <c r="BX96" s="80">
        <v>0</v>
      </c>
      <c r="BY96" s="80">
        <v>32.055999999999997</v>
      </c>
      <c r="BZ96" s="80">
        <v>0</v>
      </c>
      <c r="CA96" s="80">
        <v>0</v>
      </c>
      <c r="CB96" s="80">
        <v>0</v>
      </c>
      <c r="CC96" s="80">
        <v>0</v>
      </c>
    </row>
    <row r="97" spans="1:81">
      <c r="A97" s="80" t="s">
        <v>1856</v>
      </c>
      <c r="B97" s="80">
        <v>64</v>
      </c>
      <c r="C97" s="80">
        <v>13</v>
      </c>
      <c r="D97" s="80">
        <v>4</v>
      </c>
      <c r="E97" s="80">
        <v>2016</v>
      </c>
      <c r="F97" s="80" t="s">
        <v>92</v>
      </c>
      <c r="G97" s="80" t="s">
        <v>1843</v>
      </c>
      <c r="H97" s="80" t="s">
        <v>1844</v>
      </c>
      <c r="I97" s="177"/>
      <c r="J97" s="81">
        <v>1129.6806506711216</v>
      </c>
      <c r="K97" s="81">
        <v>47.267500140173823</v>
      </c>
      <c r="L97" s="81">
        <v>34.977096274649867</v>
      </c>
      <c r="M97" s="81">
        <v>875.22757228877208</v>
      </c>
      <c r="N97" s="81">
        <v>823.19787027124391</v>
      </c>
      <c r="O97" s="81">
        <v>593.96630053498359</v>
      </c>
      <c r="P97" s="81">
        <v>321.82716474637982</v>
      </c>
      <c r="Q97" s="81">
        <v>36.888424129678818</v>
      </c>
      <c r="R97" s="81">
        <v>0</v>
      </c>
      <c r="S97" s="81">
        <v>65.655163540377401</v>
      </c>
      <c r="T97" s="82"/>
      <c r="U97" s="81">
        <v>212220927</v>
      </c>
      <c r="V97" s="81">
        <v>17062</v>
      </c>
      <c r="W97" s="81">
        <v>887</v>
      </c>
      <c r="X97" s="81">
        <v>209226</v>
      </c>
      <c r="Y97" s="81">
        <v>229428</v>
      </c>
      <c r="Z97" s="81">
        <v>349332</v>
      </c>
      <c r="AA97" s="81">
        <v>66237</v>
      </c>
      <c r="AB97" s="81">
        <v>522262</v>
      </c>
      <c r="AC97" s="81">
        <v>0</v>
      </c>
      <c r="AD97" s="81">
        <v>65.655163540377401</v>
      </c>
      <c r="AE97" s="82"/>
      <c r="AF97" s="81">
        <v>1460982755.1179969</v>
      </c>
      <c r="AG97" s="81">
        <v>36148329.940248169</v>
      </c>
      <c r="AH97" s="81">
        <v>5773226.4549455233</v>
      </c>
      <c r="AI97" s="81">
        <v>1333292471.790617</v>
      </c>
      <c r="AJ97" s="81">
        <v>1197447167.1183801</v>
      </c>
      <c r="AK97" s="81">
        <v>0</v>
      </c>
      <c r="AL97" s="81">
        <v>0</v>
      </c>
      <c r="AM97" s="81">
        <v>71629422.125807822</v>
      </c>
      <c r="AN97" s="81">
        <v>0</v>
      </c>
      <c r="AO97" s="81">
        <v>0</v>
      </c>
      <c r="AP97" s="82"/>
      <c r="AQ97" s="81">
        <v>15138</v>
      </c>
      <c r="AR97" s="81">
        <v>2817</v>
      </c>
      <c r="AS97" s="81">
        <v>0</v>
      </c>
      <c r="AT97" s="81">
        <v>1</v>
      </c>
      <c r="AU97" s="81">
        <v>0</v>
      </c>
      <c r="AV97" s="81">
        <v>2</v>
      </c>
      <c r="AW97" s="81" t="s">
        <v>564</v>
      </c>
      <c r="AX97" s="82"/>
      <c r="AY97" s="81">
        <v>64157.4</v>
      </c>
      <c r="AZ97" s="81">
        <v>116922.7</v>
      </c>
      <c r="BA97" s="81">
        <v>0</v>
      </c>
      <c r="BB97" s="81">
        <v>45</v>
      </c>
      <c r="BC97" s="81">
        <v>0</v>
      </c>
      <c r="BD97" s="81">
        <v>5190</v>
      </c>
      <c r="BE97" s="81" t="s">
        <v>564</v>
      </c>
      <c r="BF97" s="82"/>
      <c r="BG97" s="81">
        <v>0</v>
      </c>
      <c r="BH97" s="81">
        <v>0</v>
      </c>
      <c r="BI97" s="81">
        <v>878.59</v>
      </c>
      <c r="BJ97" s="81">
        <v>0</v>
      </c>
      <c r="BK97" s="81">
        <v>128.28199999999998</v>
      </c>
      <c r="BL97" s="81">
        <v>0</v>
      </c>
      <c r="BM97" s="82"/>
      <c r="BN97" s="81">
        <v>0</v>
      </c>
      <c r="BO97" s="81">
        <v>0</v>
      </c>
      <c r="BP97" s="81">
        <v>47</v>
      </c>
      <c r="BQ97" s="81">
        <v>0</v>
      </c>
      <c r="BR97" s="81">
        <v>24</v>
      </c>
      <c r="BS97" s="81">
        <v>0</v>
      </c>
      <c r="BT97"/>
      <c r="BU97" s="80">
        <v>931.04300000000001</v>
      </c>
      <c r="BV97" s="80">
        <v>25.096</v>
      </c>
      <c r="BW97" s="80">
        <v>43.597999999999999</v>
      </c>
      <c r="BX97" s="80">
        <v>0</v>
      </c>
      <c r="BY97" s="80">
        <v>7.1349999999999998</v>
      </c>
      <c r="BZ97" s="80">
        <v>0</v>
      </c>
      <c r="CA97" s="80">
        <v>0</v>
      </c>
      <c r="CB97" s="80">
        <v>0</v>
      </c>
      <c r="CC97" s="80">
        <v>0</v>
      </c>
    </row>
    <row r="98" spans="1:81">
      <c r="A98" s="80" t="s">
        <v>1857</v>
      </c>
      <c r="B98" s="80">
        <v>65</v>
      </c>
      <c r="C98" s="80">
        <v>14</v>
      </c>
      <c r="D98" s="80">
        <v>4</v>
      </c>
      <c r="E98" s="80">
        <v>2017</v>
      </c>
      <c r="F98" s="80" t="s">
        <v>71</v>
      </c>
      <c r="G98" s="80" t="s">
        <v>1843</v>
      </c>
      <c r="H98" s="80" t="s">
        <v>1844</v>
      </c>
      <c r="I98" s="177"/>
      <c r="J98" s="81">
        <v>1175.5733898424483</v>
      </c>
      <c r="K98" s="81">
        <v>46.801339915791146</v>
      </c>
      <c r="L98" s="81">
        <v>40.190348359881227</v>
      </c>
      <c r="M98" s="81">
        <v>861.04319876066597</v>
      </c>
      <c r="N98" s="81">
        <v>818.50108198888381</v>
      </c>
      <c r="O98" s="81">
        <v>590.02440233799121</v>
      </c>
      <c r="P98" s="81">
        <v>316.59240587141483</v>
      </c>
      <c r="Q98" s="81">
        <v>35.717009945780532</v>
      </c>
      <c r="R98" s="81">
        <v>0</v>
      </c>
      <c r="S98" s="81">
        <v>69.990841108993195</v>
      </c>
      <c r="T98" s="82"/>
      <c r="U98" s="81">
        <v>218677428</v>
      </c>
      <c r="V98" s="81">
        <v>17062</v>
      </c>
      <c r="W98" s="81">
        <v>887</v>
      </c>
      <c r="X98" s="81">
        <v>209226</v>
      </c>
      <c r="Y98" s="81">
        <v>232070</v>
      </c>
      <c r="Z98" s="81">
        <v>352770</v>
      </c>
      <c r="AA98" s="81">
        <v>65575</v>
      </c>
      <c r="AB98" s="81">
        <v>522938</v>
      </c>
      <c r="AC98" s="81">
        <v>0</v>
      </c>
      <c r="AD98" s="81">
        <v>69.990841108993195</v>
      </c>
      <c r="AE98" s="82"/>
      <c r="AF98" s="81">
        <v>1574353143.214489</v>
      </c>
      <c r="AG98" s="81">
        <v>36795945.592243679</v>
      </c>
      <c r="AH98" s="81">
        <v>8714326.7325682193</v>
      </c>
      <c r="AI98" s="81">
        <v>1395085913.814126</v>
      </c>
      <c r="AJ98" s="81">
        <v>1140840035.2658279</v>
      </c>
      <c r="AK98" s="81">
        <v>0</v>
      </c>
      <c r="AL98" s="81">
        <v>0</v>
      </c>
      <c r="AM98" s="81">
        <v>71834362.631054536</v>
      </c>
      <c r="AN98" s="81">
        <v>0</v>
      </c>
      <c r="AO98" s="81">
        <v>0</v>
      </c>
      <c r="AP98" s="82"/>
      <c r="AQ98" s="81">
        <v>16072</v>
      </c>
      <c r="AR98" s="81">
        <v>3128</v>
      </c>
      <c r="AS98" s="81">
        <v>0</v>
      </c>
      <c r="AT98" s="81">
        <v>1</v>
      </c>
      <c r="AU98" s="81">
        <v>0</v>
      </c>
      <c r="AV98" s="81">
        <v>2</v>
      </c>
      <c r="AW98" s="81" t="s">
        <v>564</v>
      </c>
      <c r="AX98" s="82"/>
      <c r="AY98" s="81">
        <v>68926.399999999994</v>
      </c>
      <c r="AZ98" s="81">
        <v>139139.20000000001</v>
      </c>
      <c r="BA98" s="81">
        <v>0</v>
      </c>
      <c r="BB98" s="81">
        <v>45</v>
      </c>
      <c r="BC98" s="81">
        <v>0</v>
      </c>
      <c r="BD98" s="81">
        <v>5190</v>
      </c>
      <c r="BE98" s="81" t="s">
        <v>564</v>
      </c>
      <c r="BF98" s="82"/>
      <c r="BG98" s="81">
        <v>0</v>
      </c>
      <c r="BH98" s="81">
        <v>0</v>
      </c>
      <c r="BI98" s="81">
        <v>866.53399999999999</v>
      </c>
      <c r="BJ98" s="81">
        <v>0</v>
      </c>
      <c r="BK98" s="81">
        <v>134.16199999999998</v>
      </c>
      <c r="BL98" s="81">
        <v>0</v>
      </c>
      <c r="BM98" s="82"/>
      <c r="BN98" s="81">
        <v>0</v>
      </c>
      <c r="BO98" s="81">
        <v>0</v>
      </c>
      <c r="BP98" s="81">
        <v>46</v>
      </c>
      <c r="BQ98" s="81">
        <v>0</v>
      </c>
      <c r="BR98" s="81">
        <v>24</v>
      </c>
      <c r="BS98" s="81">
        <v>0</v>
      </c>
      <c r="BT98"/>
      <c r="BU98" s="80">
        <v>902.32899999999995</v>
      </c>
      <c r="BV98" s="80">
        <v>20.97</v>
      </c>
      <c r="BW98" s="80">
        <v>43.598999999999997</v>
      </c>
      <c r="BX98" s="80">
        <v>0</v>
      </c>
      <c r="BY98" s="80">
        <v>33.798000000000002</v>
      </c>
      <c r="BZ98" s="80">
        <v>0</v>
      </c>
      <c r="CA98" s="80">
        <v>0</v>
      </c>
      <c r="CB98" s="80">
        <v>0</v>
      </c>
      <c r="CC98" s="80">
        <v>0</v>
      </c>
    </row>
    <row r="99" spans="1:81">
      <c r="A99" s="80" t="s">
        <v>1858</v>
      </c>
      <c r="B99" s="80">
        <v>66</v>
      </c>
      <c r="C99" s="80">
        <v>15</v>
      </c>
      <c r="D99" s="80">
        <v>4</v>
      </c>
      <c r="E99" s="80">
        <v>2018</v>
      </c>
      <c r="F99" s="80" t="s">
        <v>93</v>
      </c>
      <c r="G99" s="80" t="s">
        <v>1843</v>
      </c>
      <c r="H99" s="80" t="s">
        <v>1844</v>
      </c>
      <c r="I99" s="177"/>
      <c r="J99" s="81">
        <v>1195.2265079109038</v>
      </c>
      <c r="K99" s="81">
        <v>42.214022975350993</v>
      </c>
      <c r="L99" s="81">
        <v>37.238748989656152</v>
      </c>
      <c r="M99" s="81">
        <v>849.42020007535302</v>
      </c>
      <c r="N99" s="81">
        <v>723.45388454442025</v>
      </c>
      <c r="O99" s="81">
        <v>583.12727864458009</v>
      </c>
      <c r="P99" s="81">
        <v>314.45908545884924</v>
      </c>
      <c r="Q99" s="81">
        <v>33.127737848179294</v>
      </c>
      <c r="R99" s="81">
        <v>0</v>
      </c>
      <c r="S99" s="81">
        <v>73.095556918650701</v>
      </c>
      <c r="T99" s="82"/>
      <c r="U99" s="81">
        <v>221408653</v>
      </c>
      <c r="V99" s="81">
        <v>17062</v>
      </c>
      <c r="W99" s="81">
        <v>887</v>
      </c>
      <c r="X99" s="81">
        <v>209226</v>
      </c>
      <c r="Y99" s="81">
        <v>234492</v>
      </c>
      <c r="Z99" s="81">
        <v>355322</v>
      </c>
      <c r="AA99" s="81">
        <v>65788</v>
      </c>
      <c r="AB99" s="81">
        <v>522688</v>
      </c>
      <c r="AC99" s="81">
        <v>0</v>
      </c>
      <c r="AD99" s="81">
        <v>73.095556918650701</v>
      </c>
      <c r="AE99" s="82"/>
      <c r="AF99" s="81">
        <v>1624303019.5703001</v>
      </c>
      <c r="AG99" s="81">
        <v>31766675.843800899</v>
      </c>
      <c r="AH99" s="81">
        <v>8250770.5746107604</v>
      </c>
      <c r="AI99" s="81">
        <v>1347921936.959399</v>
      </c>
      <c r="AJ99" s="81">
        <v>1087566405.2294271</v>
      </c>
      <c r="AK99" s="81">
        <v>0</v>
      </c>
      <c r="AL99" s="81">
        <v>0</v>
      </c>
      <c r="AM99" s="81">
        <v>71948583.755650327</v>
      </c>
      <c r="AN99" s="81">
        <v>0</v>
      </c>
      <c r="AO99" s="81">
        <v>0</v>
      </c>
      <c r="AP99" s="82"/>
      <c r="AQ99" s="81">
        <v>16989</v>
      </c>
      <c r="AR99" s="81">
        <v>3473</v>
      </c>
      <c r="AS99" s="81">
        <v>0</v>
      </c>
      <c r="AT99" s="81">
        <v>1</v>
      </c>
      <c r="AU99" s="81">
        <v>0</v>
      </c>
      <c r="AV99" s="81">
        <v>2</v>
      </c>
      <c r="AW99" s="81" t="s">
        <v>564</v>
      </c>
      <c r="AX99" s="82"/>
      <c r="AY99" s="81">
        <v>73525.900000000038</v>
      </c>
      <c r="AZ99" s="81">
        <v>170258.5</v>
      </c>
      <c r="BA99" s="81">
        <v>0</v>
      </c>
      <c r="BB99" s="81">
        <v>45</v>
      </c>
      <c r="BC99" s="81">
        <v>0</v>
      </c>
      <c r="BD99" s="81">
        <v>5190</v>
      </c>
      <c r="BE99" s="81" t="s">
        <v>564</v>
      </c>
      <c r="BF99" s="82"/>
      <c r="BG99" s="81">
        <v>0</v>
      </c>
      <c r="BH99" s="81">
        <v>0</v>
      </c>
      <c r="BI99" s="81">
        <v>819.54399999999998</v>
      </c>
      <c r="BJ99" s="81">
        <v>0</v>
      </c>
      <c r="BK99" s="81">
        <v>134.51499999999999</v>
      </c>
      <c r="BL99" s="81">
        <v>0</v>
      </c>
      <c r="BM99" s="82"/>
      <c r="BN99" s="81">
        <v>0</v>
      </c>
      <c r="BO99" s="81">
        <v>0</v>
      </c>
      <c r="BP99" s="81">
        <v>47</v>
      </c>
      <c r="BQ99" s="81">
        <v>0</v>
      </c>
      <c r="BR99" s="81">
        <v>24</v>
      </c>
      <c r="BS99" s="81">
        <v>0</v>
      </c>
      <c r="BT99"/>
      <c r="BU99" s="80">
        <v>854.00400000000002</v>
      </c>
      <c r="BV99" s="80">
        <v>21.024000000000001</v>
      </c>
      <c r="BW99" s="80">
        <v>44.167000000000002</v>
      </c>
      <c r="BX99" s="80">
        <v>0</v>
      </c>
      <c r="BY99" s="80">
        <v>34.863999999999997</v>
      </c>
      <c r="BZ99" s="80">
        <v>0</v>
      </c>
      <c r="CA99" s="80">
        <v>0</v>
      </c>
      <c r="CB99" s="80">
        <v>0</v>
      </c>
      <c r="CC99" s="80">
        <v>0</v>
      </c>
    </row>
    <row r="100" spans="1:81">
      <c r="A100" s="80" t="s">
        <v>1859</v>
      </c>
      <c r="B100" s="80">
        <v>67</v>
      </c>
      <c r="C100" s="80">
        <v>16</v>
      </c>
      <c r="D100" s="80">
        <v>4</v>
      </c>
      <c r="E100" s="80">
        <v>2019</v>
      </c>
      <c r="F100" s="80" t="s">
        <v>73</v>
      </c>
      <c r="G100" s="80" t="s">
        <v>1843</v>
      </c>
      <c r="H100" s="80" t="s">
        <v>1844</v>
      </c>
      <c r="I100" s="177"/>
      <c r="J100" s="81">
        <v>1116.7649998424954</v>
      </c>
      <c r="K100" s="81">
        <v>38.98998952691035</v>
      </c>
      <c r="L100" s="81">
        <v>37.554242016218375</v>
      </c>
      <c r="M100" s="81">
        <v>823.59042800758527</v>
      </c>
      <c r="N100" s="81">
        <v>746.40962635494429</v>
      </c>
      <c r="O100" s="81">
        <v>570.11011951289788</v>
      </c>
      <c r="P100" s="81">
        <v>313.6422406408459</v>
      </c>
      <c r="Q100" s="81">
        <v>32.196807976332728</v>
      </c>
      <c r="R100" s="81">
        <v>0</v>
      </c>
      <c r="S100" s="81">
        <v>69.447588947060993</v>
      </c>
      <c r="T100" s="82"/>
      <c r="U100" s="81">
        <v>218826495</v>
      </c>
      <c r="V100" s="81">
        <v>17062</v>
      </c>
      <c r="W100" s="81">
        <v>887</v>
      </c>
      <c r="X100" s="81">
        <v>209226</v>
      </c>
      <c r="Y100" s="81">
        <v>236270</v>
      </c>
      <c r="Z100" s="81">
        <v>356928</v>
      </c>
      <c r="AA100" s="81">
        <v>65126</v>
      </c>
      <c r="AB100" s="81">
        <v>521754</v>
      </c>
      <c r="AC100" s="81">
        <v>0</v>
      </c>
      <c r="AD100" s="81">
        <v>69.447588947060993</v>
      </c>
      <c r="AE100" s="82"/>
      <c r="AF100" s="81">
        <v>1552615673.171241</v>
      </c>
      <c r="AG100" s="81">
        <v>30663054.097283758</v>
      </c>
      <c r="AH100" s="81">
        <v>8809050.959167514</v>
      </c>
      <c r="AI100" s="81">
        <v>1361328279.129091</v>
      </c>
      <c r="AJ100" s="81">
        <v>1078549105.7818766</v>
      </c>
      <c r="AK100" s="81">
        <v>0</v>
      </c>
      <c r="AL100" s="81">
        <v>0</v>
      </c>
      <c r="AM100" s="81">
        <v>71058967.037990913</v>
      </c>
      <c r="AN100" s="81">
        <v>0</v>
      </c>
      <c r="AO100" s="81">
        <v>0</v>
      </c>
      <c r="AP100" s="82"/>
      <c r="AQ100" s="81">
        <v>17957</v>
      </c>
      <c r="AR100" s="81">
        <v>3691</v>
      </c>
      <c r="AS100" s="81">
        <v>0</v>
      </c>
      <c r="AT100" s="81">
        <v>1</v>
      </c>
      <c r="AU100" s="81">
        <v>0</v>
      </c>
      <c r="AV100" s="81">
        <v>2</v>
      </c>
      <c r="AW100" s="81" t="s">
        <v>564</v>
      </c>
      <c r="AX100" s="82"/>
      <c r="AY100" s="81">
        <v>78643.000000000422</v>
      </c>
      <c r="AZ100" s="81">
        <v>175640.89999999979</v>
      </c>
      <c r="BA100" s="81">
        <v>0</v>
      </c>
      <c r="BB100" s="81">
        <v>45</v>
      </c>
      <c r="BC100" s="81">
        <v>0</v>
      </c>
      <c r="BD100" s="81">
        <v>5190</v>
      </c>
      <c r="BE100" s="81" t="s">
        <v>564</v>
      </c>
      <c r="BF100" s="82"/>
      <c r="BG100" s="81">
        <v>0</v>
      </c>
      <c r="BH100" s="81">
        <v>0</v>
      </c>
      <c r="BI100" s="81">
        <v>791.75699999999995</v>
      </c>
      <c r="BJ100" s="81">
        <v>0</v>
      </c>
      <c r="BK100" s="81">
        <v>143.31199999999998</v>
      </c>
      <c r="BL100" s="81">
        <v>0</v>
      </c>
      <c r="BM100" s="82"/>
      <c r="BN100" s="81">
        <v>0</v>
      </c>
      <c r="BO100" s="81">
        <v>0</v>
      </c>
      <c r="BP100" s="81">
        <v>45</v>
      </c>
      <c r="BQ100" s="81">
        <v>0</v>
      </c>
      <c r="BR100" s="81">
        <v>26</v>
      </c>
      <c r="BS100" s="81">
        <v>0</v>
      </c>
      <c r="BT100"/>
      <c r="BU100" s="80">
        <v>845.60500000000002</v>
      </c>
      <c r="BV100" s="80">
        <v>20.701000000000001</v>
      </c>
      <c r="BW100" s="80">
        <v>44.744</v>
      </c>
      <c r="BX100" s="80">
        <v>0</v>
      </c>
      <c r="BY100" s="80">
        <v>24.018999999999998</v>
      </c>
      <c r="BZ100" s="80">
        <v>0</v>
      </c>
      <c r="CA100" s="80">
        <v>0</v>
      </c>
      <c r="CB100" s="80">
        <v>0</v>
      </c>
      <c r="CC100" s="80">
        <v>0</v>
      </c>
    </row>
    <row r="101" spans="1:81">
      <c r="A101" s="80" t="s">
        <v>1860</v>
      </c>
      <c r="B101" s="80">
        <v>68</v>
      </c>
      <c r="C101" s="80">
        <v>17</v>
      </c>
      <c r="D101" s="80">
        <v>4</v>
      </c>
      <c r="E101" s="80">
        <v>2020</v>
      </c>
      <c r="F101" s="80" t="s">
        <v>218</v>
      </c>
      <c r="G101" s="80" t="s">
        <v>1843</v>
      </c>
      <c r="H101" s="80" t="s">
        <v>1844</v>
      </c>
      <c r="I101" s="177"/>
      <c r="J101" s="81">
        <v>1012.16051858319</v>
      </c>
      <c r="K101" s="81">
        <v>43.287692924990274</v>
      </c>
      <c r="L101" s="81">
        <v>40.52741780145427</v>
      </c>
      <c r="M101" s="81">
        <v>794.82165511239168</v>
      </c>
      <c r="N101" s="81">
        <v>709.71025986620236</v>
      </c>
      <c r="O101" s="81">
        <v>500.853187569363</v>
      </c>
      <c r="P101" s="81">
        <v>293.55687482718673</v>
      </c>
      <c r="Q101" s="81">
        <v>30.725944287984614</v>
      </c>
      <c r="R101" s="81">
        <v>0</v>
      </c>
      <c r="S101" s="81">
        <v>74.508323306199998</v>
      </c>
      <c r="T101" s="82"/>
      <c r="U101" s="81">
        <v>183994474</v>
      </c>
      <c r="V101" s="81">
        <v>16202</v>
      </c>
      <c r="W101" s="81">
        <v>1158</v>
      </c>
      <c r="X101" s="81">
        <v>211282</v>
      </c>
      <c r="Y101" s="81">
        <v>238424</v>
      </c>
      <c r="Z101" s="81">
        <v>357897</v>
      </c>
      <c r="AA101" s="81">
        <v>66227</v>
      </c>
      <c r="AB101" s="81">
        <v>521104</v>
      </c>
      <c r="AC101" s="81">
        <v>0</v>
      </c>
      <c r="AD101" s="81">
        <v>74.508323306199998</v>
      </c>
      <c r="AE101" s="82"/>
      <c r="AF101" s="81">
        <v>1431408500.1603651</v>
      </c>
      <c r="AG101" s="81">
        <v>32910446.44217829</v>
      </c>
      <c r="AH101" s="81">
        <v>9980810.4954513349</v>
      </c>
      <c r="AI101" s="81">
        <v>1298899852.1327429</v>
      </c>
      <c r="AJ101" s="81">
        <v>967258544.56235778</v>
      </c>
      <c r="AK101" s="81"/>
      <c r="AL101" s="81"/>
      <c r="AM101" s="81">
        <v>68009861.586193666</v>
      </c>
      <c r="AN101" s="81"/>
      <c r="AO101" s="81"/>
      <c r="AP101" s="82"/>
      <c r="AQ101" s="81">
        <v>18902</v>
      </c>
      <c r="AR101" s="81">
        <v>3798</v>
      </c>
      <c r="AS101" s="81">
        <v>0</v>
      </c>
      <c r="AT101" s="81">
        <v>1</v>
      </c>
      <c r="AU101" s="81">
        <v>0</v>
      </c>
      <c r="AV101" s="81">
        <v>3</v>
      </c>
      <c r="AW101" s="81">
        <v>0</v>
      </c>
      <c r="AX101" s="82"/>
      <c r="AY101" s="81">
        <v>84064.200000001132</v>
      </c>
      <c r="AZ101" s="81">
        <v>179447.1999999999</v>
      </c>
      <c r="BA101" s="81">
        <v>0</v>
      </c>
      <c r="BB101" s="81">
        <v>45</v>
      </c>
      <c r="BC101" s="81">
        <v>0</v>
      </c>
      <c r="BD101" s="81">
        <v>6925.72</v>
      </c>
      <c r="BE101" s="81">
        <v>0</v>
      </c>
      <c r="BF101" s="82"/>
      <c r="BG101" s="81">
        <v>0</v>
      </c>
      <c r="BH101" s="81">
        <v>0</v>
      </c>
      <c r="BI101" s="81">
        <v>767.40700000000004</v>
      </c>
      <c r="BJ101" s="81">
        <v>2.08</v>
      </c>
      <c r="BK101" s="81">
        <v>125.21599999999999</v>
      </c>
      <c r="BL101" s="81">
        <v>0</v>
      </c>
      <c r="BM101" s="82"/>
      <c r="BN101" s="81">
        <v>0</v>
      </c>
      <c r="BO101" s="81">
        <v>0</v>
      </c>
      <c r="BP101" s="81">
        <v>46</v>
      </c>
      <c r="BQ101" s="81">
        <v>1</v>
      </c>
      <c r="BR101" s="81">
        <v>24</v>
      </c>
      <c r="BS101" s="81">
        <v>0</v>
      </c>
      <c r="BT101"/>
      <c r="BU101" s="80">
        <v>791.14599999999996</v>
      </c>
      <c r="BV101" s="80">
        <v>21.388000000000002</v>
      </c>
      <c r="BW101" s="80">
        <v>45.033999999999999</v>
      </c>
      <c r="BX101" s="80">
        <v>0</v>
      </c>
      <c r="BY101" s="80">
        <v>37.134999999999998</v>
      </c>
      <c r="BZ101" s="80">
        <v>0</v>
      </c>
      <c r="CA101" s="80">
        <v>0</v>
      </c>
      <c r="CB101" s="80">
        <v>0</v>
      </c>
      <c r="CC101" s="80">
        <v>0</v>
      </c>
    </row>
    <row r="102" spans="1:81">
      <c r="A102" s="80" t="s">
        <v>1861</v>
      </c>
      <c r="B102" s="80">
        <v>68</v>
      </c>
      <c r="C102" s="80">
        <v>18</v>
      </c>
      <c r="D102" s="80">
        <v>4</v>
      </c>
      <c r="E102" s="80">
        <v>2021</v>
      </c>
      <c r="F102" s="80" t="s">
        <v>75</v>
      </c>
      <c r="G102" s="174" t="s">
        <v>1843</v>
      </c>
      <c r="H102" s="80" t="s">
        <v>1844</v>
      </c>
      <c r="I102" s="177"/>
      <c r="J102" s="81">
        <v>1117.0262538094084</v>
      </c>
      <c r="K102" s="81">
        <v>49.591452810784659</v>
      </c>
      <c r="L102" s="81">
        <v>33.989032922899554</v>
      </c>
      <c r="M102" s="81">
        <v>881.29095815818425</v>
      </c>
      <c r="N102" s="81">
        <v>662.43248312163018</v>
      </c>
      <c r="O102" s="81">
        <v>487.3896738659073</v>
      </c>
      <c r="P102" s="81">
        <v>302.25282154958734</v>
      </c>
      <c r="Q102" s="81">
        <v>30.977248446064102</v>
      </c>
      <c r="R102" s="81">
        <v>0</v>
      </c>
      <c r="S102" s="81">
        <v>67.450221718799995</v>
      </c>
      <c r="T102" s="82"/>
      <c r="U102" s="81">
        <v>208087827</v>
      </c>
      <c r="V102" s="81">
        <v>16202</v>
      </c>
      <c r="W102" s="81">
        <v>1158</v>
      </c>
      <c r="X102" s="81">
        <v>211282</v>
      </c>
      <c r="Y102" s="81">
        <v>239868</v>
      </c>
      <c r="Z102" s="81">
        <v>358615</v>
      </c>
      <c r="AA102" s="81">
        <v>66498</v>
      </c>
      <c r="AB102" s="81">
        <v>519136</v>
      </c>
      <c r="AC102" s="81">
        <v>0</v>
      </c>
      <c r="AD102" s="81">
        <v>67.450221718799995</v>
      </c>
      <c r="AE102" s="82"/>
      <c r="AF102" s="81">
        <v>1559297672.3255708</v>
      </c>
      <c r="AG102" s="81">
        <v>42917466.242825389</v>
      </c>
      <c r="AH102" s="81">
        <v>8029118.9190002466</v>
      </c>
      <c r="AI102" s="81">
        <v>1445194590.1025238</v>
      </c>
      <c r="AJ102" s="81">
        <v>979030437.2744751</v>
      </c>
      <c r="AK102" s="81">
        <v>0</v>
      </c>
      <c r="AL102" s="81">
        <v>0</v>
      </c>
      <c r="AM102" s="81">
        <v>68143809.660991579</v>
      </c>
      <c r="AN102" s="81">
        <v>0</v>
      </c>
      <c r="AO102" s="81">
        <v>0</v>
      </c>
      <c r="AP102" s="82"/>
      <c r="AQ102" s="81">
        <v>19821</v>
      </c>
      <c r="AR102" s="81">
        <v>3868</v>
      </c>
      <c r="AS102" s="81">
        <v>0</v>
      </c>
      <c r="AT102" s="81">
        <v>1</v>
      </c>
      <c r="AU102" s="81">
        <v>0</v>
      </c>
      <c r="AV102" s="81">
        <v>3</v>
      </c>
      <c r="AW102" s="81"/>
      <c r="AX102" s="82"/>
      <c r="AY102" s="81">
        <v>89355.800000001356</v>
      </c>
      <c r="AZ102" s="81">
        <v>182784.89999999991</v>
      </c>
      <c r="BA102" s="81">
        <v>0</v>
      </c>
      <c r="BB102" s="81">
        <v>45</v>
      </c>
      <c r="BC102" s="81">
        <v>0</v>
      </c>
      <c r="BD102" s="81">
        <v>6925.72</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1862</v>
      </c>
      <c r="B103" s="80">
        <v>68</v>
      </c>
      <c r="C103" s="80">
        <v>19</v>
      </c>
      <c r="D103" s="80">
        <v>4</v>
      </c>
      <c r="E103" s="80">
        <v>2022</v>
      </c>
      <c r="F103" s="80" t="s">
        <v>568</v>
      </c>
      <c r="G103" s="174" t="s">
        <v>1843</v>
      </c>
      <c r="H103" s="80" t="s">
        <v>1844</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21043</v>
      </c>
      <c r="AR103" s="81">
        <v>3899</v>
      </c>
      <c r="AS103" s="81">
        <v>0</v>
      </c>
      <c r="AT103" s="81">
        <v>1</v>
      </c>
      <c r="AU103" s="81">
        <v>0</v>
      </c>
      <c r="AV103" s="81">
        <v>3</v>
      </c>
      <c r="AW103" s="81"/>
      <c r="AX103" s="82"/>
      <c r="AY103" s="81">
        <v>96178.300000001691</v>
      </c>
      <c r="AZ103" s="81">
        <v>256301.00000000015</v>
      </c>
      <c r="BA103" s="81">
        <v>0</v>
      </c>
      <c r="BB103" s="81">
        <v>45</v>
      </c>
      <c r="BC103" s="81">
        <v>0</v>
      </c>
      <c r="BD103" s="81">
        <v>6925.72</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1863</v>
      </c>
      <c r="B104" s="80">
        <v>86</v>
      </c>
      <c r="C104" s="80">
        <v>1</v>
      </c>
      <c r="D104" s="80">
        <v>6</v>
      </c>
      <c r="E104" s="80">
        <v>1990</v>
      </c>
      <c r="F104" s="80" t="s">
        <v>562</v>
      </c>
      <c r="G104" s="80" t="s">
        <v>1864</v>
      </c>
      <c r="H104" s="80" t="s">
        <v>1865</v>
      </c>
      <c r="I104" s="177"/>
      <c r="J104" s="81">
        <v>2337.4445414439333</v>
      </c>
      <c r="K104" s="81">
        <v>58.20657817923766</v>
      </c>
      <c r="L104" s="81">
        <v>39.459921035075133</v>
      </c>
      <c r="M104" s="81">
        <v>450.72033896292896</v>
      </c>
      <c r="N104" s="81">
        <v>399.90084051501981</v>
      </c>
      <c r="O104" s="81">
        <v>314.71996048140761</v>
      </c>
      <c r="P104" s="81">
        <v>378.49588627540464</v>
      </c>
      <c r="Q104" s="81">
        <v>29.615430893829185</v>
      </c>
      <c r="R104" s="81">
        <v>254.2644766173552</v>
      </c>
      <c r="S104" s="81">
        <v>30.555606019544232</v>
      </c>
      <c r="T104" s="82"/>
      <c r="U104" s="81">
        <v>60188872</v>
      </c>
      <c r="V104" s="81">
        <v>19695</v>
      </c>
      <c r="W104" s="81">
        <v>445</v>
      </c>
      <c r="X104" s="81">
        <v>176829</v>
      </c>
      <c r="Y104" s="81">
        <v>173644</v>
      </c>
      <c r="Z104" s="81">
        <v>129448</v>
      </c>
      <c r="AA104" s="81">
        <v>91903</v>
      </c>
      <c r="AB104" s="81">
        <v>480854</v>
      </c>
      <c r="AC104" s="81">
        <v>44039065</v>
      </c>
      <c r="AD104" s="81">
        <v>30.555606019544232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1866</v>
      </c>
      <c r="B105" s="80">
        <v>87</v>
      </c>
      <c r="C105" s="80">
        <v>2</v>
      </c>
      <c r="D105" s="80">
        <v>6</v>
      </c>
      <c r="E105" s="80">
        <v>2005</v>
      </c>
      <c r="F105" s="80" t="s">
        <v>565</v>
      </c>
      <c r="G105" s="80" t="s">
        <v>1864</v>
      </c>
      <c r="H105" s="80" t="s">
        <v>1865</v>
      </c>
      <c r="I105" s="177"/>
      <c r="J105" s="81">
        <v>1258.3944361612903</v>
      </c>
      <c r="K105" s="81">
        <v>38.697671504720688</v>
      </c>
      <c r="L105" s="81">
        <v>39.609275904038448</v>
      </c>
      <c r="M105" s="81">
        <v>751.55816656603974</v>
      </c>
      <c r="N105" s="81">
        <v>687.79906375712608</v>
      </c>
      <c r="O105" s="81">
        <v>494.7579722380778</v>
      </c>
      <c r="P105" s="81">
        <v>366.3230505697689</v>
      </c>
      <c r="Q105" s="81">
        <v>30.283269153744737</v>
      </c>
      <c r="R105" s="81">
        <v>212.77884520444275</v>
      </c>
      <c r="S105" s="81">
        <v>70.899035475000005</v>
      </c>
      <c r="T105" s="82"/>
      <c r="U105" s="81">
        <v>39331215</v>
      </c>
      <c r="V105" s="81">
        <v>17637</v>
      </c>
      <c r="W105" s="81">
        <v>466</v>
      </c>
      <c r="X105" s="81">
        <v>168751</v>
      </c>
      <c r="Y105" s="81">
        <v>222492</v>
      </c>
      <c r="Z105" s="81">
        <v>235488</v>
      </c>
      <c r="AA105" s="81">
        <v>72847</v>
      </c>
      <c r="AB105" s="81">
        <v>514018</v>
      </c>
      <c r="AC105" s="81">
        <v>37625533</v>
      </c>
      <c r="AD105" s="81">
        <v>70.899035475000005</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1867</v>
      </c>
      <c r="B106" s="80">
        <v>88</v>
      </c>
      <c r="C106" s="80">
        <v>3</v>
      </c>
      <c r="D106" s="80">
        <v>6</v>
      </c>
      <c r="E106" s="80">
        <v>2006</v>
      </c>
      <c r="F106" s="80" t="s">
        <v>566</v>
      </c>
      <c r="G106" s="80" t="s">
        <v>1864</v>
      </c>
      <c r="H106" s="80" t="s">
        <v>1865</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1868</v>
      </c>
      <c r="B107" s="80">
        <v>89</v>
      </c>
      <c r="C107" s="80">
        <v>4</v>
      </c>
      <c r="D107" s="80">
        <v>6</v>
      </c>
      <c r="E107" s="80">
        <v>2007</v>
      </c>
      <c r="F107" s="80" t="s">
        <v>567</v>
      </c>
      <c r="G107" s="80" t="s">
        <v>1864</v>
      </c>
      <c r="H107" s="80" t="s">
        <v>1865</v>
      </c>
      <c r="I107" s="177"/>
      <c r="J107" s="81">
        <v>1101.0061832142278</v>
      </c>
      <c r="K107" s="81">
        <v>36.598709418024235</v>
      </c>
      <c r="L107" s="81">
        <v>40.291887013266305</v>
      </c>
      <c r="M107" s="81">
        <v>719.33463774527559</v>
      </c>
      <c r="N107" s="81">
        <v>706.20841226642608</v>
      </c>
      <c r="O107" s="81">
        <v>480.37831231869393</v>
      </c>
      <c r="P107" s="81">
        <v>358.75215008538339</v>
      </c>
      <c r="Q107" s="81">
        <v>31.96670935299969</v>
      </c>
      <c r="R107" s="81">
        <v>201.54274388075709</v>
      </c>
      <c r="S107" s="81">
        <v>39.440566121680007</v>
      </c>
      <c r="T107" s="82"/>
      <c r="U107" s="81">
        <v>44465982</v>
      </c>
      <c r="V107" s="81">
        <v>16467</v>
      </c>
      <c r="W107" s="81">
        <v>455</v>
      </c>
      <c r="X107" s="81">
        <v>182503</v>
      </c>
      <c r="Y107" s="81">
        <v>227329</v>
      </c>
      <c r="Z107" s="81">
        <v>237687</v>
      </c>
      <c r="AA107" s="81">
        <v>70254</v>
      </c>
      <c r="AB107" s="81">
        <v>513897</v>
      </c>
      <c r="AC107" s="81">
        <v>36661226</v>
      </c>
      <c r="AD107" s="81">
        <v>39.440566121680007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1869</v>
      </c>
      <c r="B108" s="80">
        <v>90</v>
      </c>
      <c r="C108" s="80">
        <v>5</v>
      </c>
      <c r="D108" s="80">
        <v>6</v>
      </c>
      <c r="E108" s="80">
        <v>2008</v>
      </c>
      <c r="F108" s="80" t="s">
        <v>84</v>
      </c>
      <c r="G108" s="80" t="s">
        <v>1864</v>
      </c>
      <c r="H108" s="80" t="s">
        <v>1865</v>
      </c>
      <c r="I108" s="177"/>
      <c r="J108" s="81">
        <v>1007.4469419451237</v>
      </c>
      <c r="K108" s="81">
        <v>27.0863506742959</v>
      </c>
      <c r="L108" s="81">
        <v>34.983695693006247</v>
      </c>
      <c r="M108" s="81">
        <v>764.64240399940354</v>
      </c>
      <c r="N108" s="81">
        <v>753.29011597613339</v>
      </c>
      <c r="O108" s="81">
        <v>465.76094190074417</v>
      </c>
      <c r="P108" s="81">
        <v>348.10623054264039</v>
      </c>
      <c r="Q108" s="81">
        <v>31.478988565487711</v>
      </c>
      <c r="R108" s="81">
        <v>143.6119214635155</v>
      </c>
      <c r="S108" s="81">
        <v>32.731098139030003</v>
      </c>
      <c r="T108" s="82"/>
      <c r="U108" s="81">
        <v>44172650</v>
      </c>
      <c r="V108" s="81">
        <v>16467</v>
      </c>
      <c r="W108" s="81">
        <v>455</v>
      </c>
      <c r="X108" s="81">
        <v>182503</v>
      </c>
      <c r="Y108" s="81">
        <v>229727</v>
      </c>
      <c r="Z108" s="81">
        <v>238543</v>
      </c>
      <c r="AA108" s="81">
        <v>68247</v>
      </c>
      <c r="AB108" s="81">
        <v>514372</v>
      </c>
      <c r="AC108" s="81">
        <v>27126316</v>
      </c>
      <c r="AD108" s="81">
        <v>32.731098139030003</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1870</v>
      </c>
      <c r="B109" s="80">
        <v>91</v>
      </c>
      <c r="C109" s="80">
        <v>6</v>
      </c>
      <c r="D109" s="80">
        <v>6</v>
      </c>
      <c r="E109" s="80">
        <v>2009</v>
      </c>
      <c r="F109" s="80" t="s">
        <v>85</v>
      </c>
      <c r="G109" s="80" t="s">
        <v>1864</v>
      </c>
      <c r="H109" s="80" t="s">
        <v>1865</v>
      </c>
      <c r="I109" s="177"/>
      <c r="J109" s="81">
        <v>965.89531947537796</v>
      </c>
      <c r="K109" s="81">
        <v>29.751883098834444</v>
      </c>
      <c r="L109" s="81">
        <v>41.430729614995357</v>
      </c>
      <c r="M109" s="81">
        <v>888.76055451396871</v>
      </c>
      <c r="N109" s="81">
        <v>701.56017966405295</v>
      </c>
      <c r="O109" s="81">
        <v>473.94940498133337</v>
      </c>
      <c r="P109" s="81">
        <v>329.41862795028266</v>
      </c>
      <c r="Q109" s="81">
        <v>30.019151429196334</v>
      </c>
      <c r="R109" s="81">
        <v>130.47191839249152</v>
      </c>
      <c r="S109" s="81">
        <v>46.412591944080006</v>
      </c>
      <c r="T109" s="82"/>
      <c r="U109" s="81">
        <v>36227509</v>
      </c>
      <c r="V109" s="81">
        <v>16342</v>
      </c>
      <c r="W109" s="81">
        <v>645</v>
      </c>
      <c r="X109" s="81">
        <v>210248</v>
      </c>
      <c r="Y109" s="81">
        <v>232013</v>
      </c>
      <c r="Z109" s="81">
        <v>239593</v>
      </c>
      <c r="AA109" s="81">
        <v>66302</v>
      </c>
      <c r="AB109" s="81">
        <v>514924</v>
      </c>
      <c r="AC109" s="81">
        <v>24042539</v>
      </c>
      <c r="AD109" s="81">
        <v>46.412591944080006</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1057.2389999999998</v>
      </c>
      <c r="BJ109" s="81">
        <v>0</v>
      </c>
      <c r="BK109" s="81">
        <v>154.57499999999999</v>
      </c>
      <c r="BL109" s="81">
        <v>0</v>
      </c>
      <c r="BM109" s="82"/>
      <c r="BN109" s="81">
        <v>0</v>
      </c>
      <c r="BO109" s="81">
        <v>0</v>
      </c>
      <c r="BP109" s="81">
        <v>20</v>
      </c>
      <c r="BQ109" s="81">
        <v>0</v>
      </c>
      <c r="BR109" s="81">
        <v>19</v>
      </c>
      <c r="BS109" s="81">
        <v>0</v>
      </c>
      <c r="BT109"/>
      <c r="BU109" s="80"/>
      <c r="BV109" s="80"/>
      <c r="BW109" s="80"/>
      <c r="BX109" s="80"/>
      <c r="BY109" s="80"/>
      <c r="BZ109" s="80"/>
      <c r="CA109" s="80"/>
      <c r="CB109" s="80"/>
      <c r="CC109" s="80"/>
    </row>
    <row r="110" spans="1:81">
      <c r="A110" s="80" t="s">
        <v>1871</v>
      </c>
      <c r="B110" s="80">
        <v>92</v>
      </c>
      <c r="C110" s="80">
        <v>7</v>
      </c>
      <c r="D110" s="80">
        <v>6</v>
      </c>
      <c r="E110" s="80">
        <v>2010</v>
      </c>
      <c r="F110" s="80" t="s">
        <v>86</v>
      </c>
      <c r="G110" s="80" t="s">
        <v>1864</v>
      </c>
      <c r="H110" s="80" t="s">
        <v>1865</v>
      </c>
      <c r="I110" s="177"/>
      <c r="J110" s="81">
        <v>1026.6086312626246</v>
      </c>
      <c r="K110" s="81">
        <v>28.697217246305147</v>
      </c>
      <c r="L110" s="81">
        <v>38.597393356481831</v>
      </c>
      <c r="M110" s="81">
        <v>793.49477492502456</v>
      </c>
      <c r="N110" s="81">
        <v>642.45349096226835</v>
      </c>
      <c r="O110" s="81">
        <v>474.94898335026397</v>
      </c>
      <c r="P110" s="81">
        <v>331.99606929178549</v>
      </c>
      <c r="Q110" s="81">
        <v>31.369699816833755</v>
      </c>
      <c r="R110" s="81">
        <v>116.03814585808207</v>
      </c>
      <c r="S110" s="81">
        <v>39.979927770082796</v>
      </c>
      <c r="T110" s="82"/>
      <c r="U110" s="81">
        <v>42375149</v>
      </c>
      <c r="V110" s="81">
        <v>16342</v>
      </c>
      <c r="W110" s="81">
        <v>645</v>
      </c>
      <c r="X110" s="81">
        <v>210248</v>
      </c>
      <c r="Y110" s="81">
        <v>234375</v>
      </c>
      <c r="Z110" s="81">
        <v>241214</v>
      </c>
      <c r="AA110" s="81">
        <v>65152</v>
      </c>
      <c r="AB110" s="81">
        <v>515599</v>
      </c>
      <c r="AC110" s="81">
        <v>20263575</v>
      </c>
      <c r="AD110" s="81">
        <v>39.979927770082796</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1065.4670000000001</v>
      </c>
      <c r="BJ110" s="81">
        <v>0</v>
      </c>
      <c r="BK110" s="81">
        <v>96.251999999999995</v>
      </c>
      <c r="BL110" s="81">
        <v>0</v>
      </c>
      <c r="BM110" s="82"/>
      <c r="BN110" s="81">
        <v>0</v>
      </c>
      <c r="BO110" s="81">
        <v>0</v>
      </c>
      <c r="BP110" s="81">
        <v>21</v>
      </c>
      <c r="BQ110" s="81">
        <v>0</v>
      </c>
      <c r="BR110" s="81">
        <v>17</v>
      </c>
      <c r="BS110" s="81">
        <v>0</v>
      </c>
      <c r="BT110"/>
      <c r="BU110" s="80">
        <v>1156.2650000000001</v>
      </c>
      <c r="BV110" s="80">
        <v>0</v>
      </c>
      <c r="BW110" s="80">
        <v>5.4539999999999997</v>
      </c>
      <c r="BX110" s="80">
        <v>0</v>
      </c>
      <c r="BY110" s="80">
        <v>0</v>
      </c>
      <c r="BZ110" s="80">
        <v>0</v>
      </c>
      <c r="CA110" s="80">
        <v>0</v>
      </c>
      <c r="CB110" s="80">
        <v>0</v>
      </c>
      <c r="CC110" s="80">
        <v>0</v>
      </c>
    </row>
    <row r="111" spans="1:81">
      <c r="A111" s="80" t="s">
        <v>1872</v>
      </c>
      <c r="B111" s="80">
        <v>93</v>
      </c>
      <c r="C111" s="80">
        <v>8</v>
      </c>
      <c r="D111" s="80">
        <v>6</v>
      </c>
      <c r="E111" s="80">
        <v>2011</v>
      </c>
      <c r="F111" s="80" t="s">
        <v>87</v>
      </c>
      <c r="G111" s="80" t="s">
        <v>1864</v>
      </c>
      <c r="H111" s="80" t="s">
        <v>1865</v>
      </c>
      <c r="I111" s="177"/>
      <c r="J111" s="81">
        <v>897.6838631319215</v>
      </c>
      <c r="K111" s="81">
        <v>41.261901310460097</v>
      </c>
      <c r="L111" s="81">
        <v>30.932490542916902</v>
      </c>
      <c r="M111" s="81">
        <v>1101.1747487097653</v>
      </c>
      <c r="N111" s="81">
        <v>924.88803582930723</v>
      </c>
      <c r="O111" s="81">
        <v>470.41758396934364</v>
      </c>
      <c r="P111" s="81">
        <v>316.38457766358363</v>
      </c>
      <c r="Q111" s="81">
        <v>36.126463570959025</v>
      </c>
      <c r="R111" s="81">
        <v>95.158303347379587</v>
      </c>
      <c r="S111" s="81">
        <v>43.345726752575999</v>
      </c>
      <c r="T111" s="82"/>
      <c r="U111" s="81">
        <v>34885624</v>
      </c>
      <c r="V111" s="81">
        <v>16342</v>
      </c>
      <c r="W111" s="81">
        <v>645</v>
      </c>
      <c r="X111" s="81">
        <v>210248</v>
      </c>
      <c r="Y111" s="81">
        <v>235704</v>
      </c>
      <c r="Z111" s="81">
        <v>244103</v>
      </c>
      <c r="AA111" s="81">
        <v>63936</v>
      </c>
      <c r="AB111" s="81">
        <v>514781</v>
      </c>
      <c r="AC111" s="81">
        <v>16589875</v>
      </c>
      <c r="AD111" s="81">
        <v>43.345726752575999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1030.252</v>
      </c>
      <c r="BJ111" s="81">
        <v>0</v>
      </c>
      <c r="BK111" s="81">
        <v>154.27999999999997</v>
      </c>
      <c r="BL111" s="81">
        <v>0</v>
      </c>
      <c r="BM111" s="82"/>
      <c r="BN111" s="81">
        <v>0</v>
      </c>
      <c r="BO111" s="81">
        <v>0</v>
      </c>
      <c r="BP111" s="81">
        <v>22</v>
      </c>
      <c r="BQ111" s="81">
        <v>0</v>
      </c>
      <c r="BR111" s="81">
        <v>20</v>
      </c>
      <c r="BS111" s="81">
        <v>0</v>
      </c>
      <c r="BT111"/>
      <c r="BU111" s="80">
        <v>1112.5730000000001</v>
      </c>
      <c r="BV111" s="80">
        <v>0</v>
      </c>
      <c r="BW111" s="80">
        <v>64.759</v>
      </c>
      <c r="BX111" s="80">
        <v>0</v>
      </c>
      <c r="BY111" s="80">
        <v>7.2</v>
      </c>
      <c r="BZ111" s="80">
        <v>0</v>
      </c>
      <c r="CA111" s="80">
        <v>0</v>
      </c>
      <c r="CB111" s="80">
        <v>0</v>
      </c>
      <c r="CC111" s="80">
        <v>0</v>
      </c>
    </row>
    <row r="112" spans="1:81">
      <c r="A112" s="80" t="s">
        <v>1873</v>
      </c>
      <c r="B112" s="80">
        <v>94</v>
      </c>
      <c r="C112" s="80">
        <v>9</v>
      </c>
      <c r="D112" s="80">
        <v>6</v>
      </c>
      <c r="E112" s="80">
        <v>2012</v>
      </c>
      <c r="F112" s="80" t="s">
        <v>88</v>
      </c>
      <c r="G112" s="80" t="s">
        <v>1864</v>
      </c>
      <c r="H112" s="80" t="s">
        <v>1865</v>
      </c>
      <c r="I112" s="177"/>
      <c r="J112" s="81">
        <v>1354.3782002052089</v>
      </c>
      <c r="K112" s="81">
        <v>41.526593963419238</v>
      </c>
      <c r="L112" s="81">
        <v>30.742861623247588</v>
      </c>
      <c r="M112" s="81">
        <v>1234.7499855780443</v>
      </c>
      <c r="N112" s="81">
        <v>1065.7833536198073</v>
      </c>
      <c r="O112" s="81">
        <v>472.62182972988239</v>
      </c>
      <c r="P112" s="81">
        <v>312.75022652899128</v>
      </c>
      <c r="Q112" s="81">
        <v>39.41698651648214</v>
      </c>
      <c r="R112" s="81">
        <v>94.23505561939092</v>
      </c>
      <c r="S112" s="81">
        <v>43.0576890432718</v>
      </c>
      <c r="T112" s="82"/>
      <c r="U112" s="81">
        <v>41316338</v>
      </c>
      <c r="V112" s="81">
        <v>16342</v>
      </c>
      <c r="W112" s="81">
        <v>645</v>
      </c>
      <c r="X112" s="81">
        <v>210248</v>
      </c>
      <c r="Y112" s="81">
        <v>238878</v>
      </c>
      <c r="Z112" s="81">
        <v>247192</v>
      </c>
      <c r="AA112" s="81">
        <v>62844</v>
      </c>
      <c r="AB112" s="81">
        <v>516964</v>
      </c>
      <c r="AC112" s="81">
        <v>16003394</v>
      </c>
      <c r="AD112" s="81">
        <v>43.0576890432718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869.46400000000006</v>
      </c>
      <c r="BJ112" s="81">
        <v>0</v>
      </c>
      <c r="BK112" s="81">
        <v>165.15800000000002</v>
      </c>
      <c r="BL112" s="81">
        <v>0</v>
      </c>
      <c r="BM112" s="82"/>
      <c r="BN112" s="81">
        <v>0</v>
      </c>
      <c r="BO112" s="81">
        <v>0</v>
      </c>
      <c r="BP112" s="81">
        <v>16</v>
      </c>
      <c r="BQ112" s="81">
        <v>0</v>
      </c>
      <c r="BR112" s="81">
        <v>19</v>
      </c>
      <c r="BS112" s="81">
        <v>0</v>
      </c>
      <c r="BT112"/>
      <c r="BU112" s="80">
        <v>970.78800000000001</v>
      </c>
      <c r="BV112" s="80">
        <v>52.438000000000002</v>
      </c>
      <c r="BW112" s="80">
        <v>3.5960000000000001</v>
      </c>
      <c r="BX112" s="80">
        <v>0</v>
      </c>
      <c r="BY112" s="80">
        <v>7.8</v>
      </c>
      <c r="BZ112" s="80">
        <v>0</v>
      </c>
      <c r="CA112" s="80">
        <v>0</v>
      </c>
      <c r="CB112" s="80">
        <v>0</v>
      </c>
      <c r="CC112" s="80">
        <v>0</v>
      </c>
    </row>
    <row r="113" spans="1:81">
      <c r="A113" s="80" t="s">
        <v>1874</v>
      </c>
      <c r="B113" s="80">
        <v>95</v>
      </c>
      <c r="C113" s="80">
        <v>10</v>
      </c>
      <c r="D113" s="80">
        <v>6</v>
      </c>
      <c r="E113" s="80">
        <v>2013</v>
      </c>
      <c r="F113" s="80" t="s">
        <v>89</v>
      </c>
      <c r="G113" s="80" t="s">
        <v>1864</v>
      </c>
      <c r="H113" s="80" t="s">
        <v>1865</v>
      </c>
      <c r="I113" s="177"/>
      <c r="J113" s="81">
        <v>1289.290755332107</v>
      </c>
      <c r="K113" s="81">
        <v>34.611601588851123</v>
      </c>
      <c r="L113" s="81">
        <v>31.775918657184668</v>
      </c>
      <c r="M113" s="81">
        <v>1253.8302210385202</v>
      </c>
      <c r="N113" s="81">
        <v>1123.8089804224039</v>
      </c>
      <c r="O113" s="81">
        <v>459.68626259155883</v>
      </c>
      <c r="P113" s="81">
        <v>310.29201097751854</v>
      </c>
      <c r="Q113" s="81">
        <v>40.074387507552593</v>
      </c>
      <c r="R113" s="81">
        <v>99.011309745457083</v>
      </c>
      <c r="S113" s="81">
        <v>41.752560531176599</v>
      </c>
      <c r="T113" s="82"/>
      <c r="U113" s="81">
        <v>43513696</v>
      </c>
      <c r="V113" s="81">
        <v>16342</v>
      </c>
      <c r="W113" s="81">
        <v>645</v>
      </c>
      <c r="X113" s="81">
        <v>210248</v>
      </c>
      <c r="Y113" s="81">
        <v>240794</v>
      </c>
      <c r="Z113" s="81">
        <v>251161</v>
      </c>
      <c r="AA113" s="81">
        <v>62116</v>
      </c>
      <c r="AB113" s="81">
        <v>518050</v>
      </c>
      <c r="AC113" s="81">
        <v>16413284</v>
      </c>
      <c r="AD113" s="81">
        <v>41.752560531176599</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1051.694</v>
      </c>
      <c r="BJ113" s="81">
        <v>0</v>
      </c>
      <c r="BK113" s="81">
        <v>203.846</v>
      </c>
      <c r="BL113" s="81">
        <v>0</v>
      </c>
      <c r="BM113" s="82"/>
      <c r="BN113" s="81">
        <v>0</v>
      </c>
      <c r="BO113" s="81">
        <v>0</v>
      </c>
      <c r="BP113" s="81">
        <v>15</v>
      </c>
      <c r="BQ113" s="81">
        <v>0</v>
      </c>
      <c r="BR113" s="81">
        <v>20</v>
      </c>
      <c r="BS113" s="81">
        <v>0</v>
      </c>
      <c r="BT113"/>
      <c r="BU113" s="80">
        <v>1184.9659999999999</v>
      </c>
      <c r="BV113" s="80">
        <v>65.573999999999998</v>
      </c>
      <c r="BW113" s="80">
        <v>0</v>
      </c>
      <c r="BX113" s="80">
        <v>0</v>
      </c>
      <c r="BY113" s="80">
        <v>5</v>
      </c>
      <c r="BZ113" s="80">
        <v>0</v>
      </c>
      <c r="CA113" s="80">
        <v>0</v>
      </c>
      <c r="CB113" s="80">
        <v>0</v>
      </c>
      <c r="CC113" s="80">
        <v>0</v>
      </c>
    </row>
    <row r="114" spans="1:81">
      <c r="A114" s="80" t="s">
        <v>1875</v>
      </c>
      <c r="B114" s="80">
        <v>96</v>
      </c>
      <c r="C114" s="80">
        <v>11</v>
      </c>
      <c r="D114" s="80">
        <v>6</v>
      </c>
      <c r="E114" s="80">
        <v>2014</v>
      </c>
      <c r="F114" s="80" t="s">
        <v>90</v>
      </c>
      <c r="G114" s="80" t="s">
        <v>1864</v>
      </c>
      <c r="H114" s="80" t="s">
        <v>1865</v>
      </c>
      <c r="I114" s="177"/>
      <c r="J114" s="81">
        <v>1042.0993613521798</v>
      </c>
      <c r="K114" s="81">
        <v>34.018102271463498</v>
      </c>
      <c r="L114" s="81">
        <v>30.624684221106886</v>
      </c>
      <c r="M114" s="81">
        <v>1171.0297574566071</v>
      </c>
      <c r="N114" s="81">
        <v>1039.4582607929879</v>
      </c>
      <c r="O114" s="81">
        <v>441.91648704744279</v>
      </c>
      <c r="P114" s="81">
        <v>308.7173119853332</v>
      </c>
      <c r="Q114" s="81">
        <v>38.405923983840616</v>
      </c>
      <c r="R114" s="81">
        <v>95.133802627506043</v>
      </c>
      <c r="S114" s="81">
        <v>44.375547635801993</v>
      </c>
      <c r="T114" s="82"/>
      <c r="U114" s="81">
        <v>40373108</v>
      </c>
      <c r="V114" s="81">
        <v>13566</v>
      </c>
      <c r="W114" s="81">
        <v>530</v>
      </c>
      <c r="X114" s="81">
        <v>204764</v>
      </c>
      <c r="Y114" s="81">
        <v>242561</v>
      </c>
      <c r="Z114" s="81">
        <v>254300</v>
      </c>
      <c r="AA114" s="81">
        <v>61481</v>
      </c>
      <c r="AB114" s="81">
        <v>517462</v>
      </c>
      <c r="AC114" s="81">
        <v>15820091</v>
      </c>
      <c r="AD114" s="81">
        <v>44.375547635801993</v>
      </c>
      <c r="AE114" s="82"/>
      <c r="AF114" s="81">
        <v>485577501.51279777</v>
      </c>
      <c r="AG114" s="81">
        <v>26087533.597631447</v>
      </c>
      <c r="AH114" s="81">
        <v>7089702.1142640784</v>
      </c>
      <c r="AI114" s="81">
        <v>1199718170.4752157</v>
      </c>
      <c r="AJ114" s="81">
        <v>1304237115.3005226</v>
      </c>
      <c r="AK114" s="81">
        <v>0</v>
      </c>
      <c r="AL114" s="81">
        <v>0</v>
      </c>
      <c r="AM114" s="81">
        <v>71039800.054096475</v>
      </c>
      <c r="AN114" s="81">
        <v>0</v>
      </c>
      <c r="AO114" s="81">
        <v>0</v>
      </c>
      <c r="AP114" s="82"/>
      <c r="AQ114" s="81">
        <v>10720</v>
      </c>
      <c r="AR114" s="81">
        <v>1603</v>
      </c>
      <c r="AS114" s="81">
        <v>0</v>
      </c>
      <c r="AT114" s="81">
        <v>1</v>
      </c>
      <c r="AU114" s="81">
        <v>0</v>
      </c>
      <c r="AV114" s="81">
        <v>1</v>
      </c>
      <c r="AW114" s="81" t="s">
        <v>564</v>
      </c>
      <c r="AX114" s="82"/>
      <c r="AY114" s="81">
        <v>44149.482000000004</v>
      </c>
      <c r="AZ114" s="81">
        <v>50795.067999999999</v>
      </c>
      <c r="BA114" s="81">
        <v>0</v>
      </c>
      <c r="BB114" s="81">
        <v>75</v>
      </c>
      <c r="BC114" s="81">
        <v>0</v>
      </c>
      <c r="BD114" s="81">
        <v>4488</v>
      </c>
      <c r="BE114" s="81" t="s">
        <v>564</v>
      </c>
      <c r="BF114" s="82"/>
      <c r="BG114" s="81">
        <v>0</v>
      </c>
      <c r="BH114" s="81">
        <v>0</v>
      </c>
      <c r="BI114" s="81">
        <v>878.33299999999997</v>
      </c>
      <c r="BJ114" s="81">
        <v>0</v>
      </c>
      <c r="BK114" s="81">
        <v>202.822</v>
      </c>
      <c r="BL114" s="81">
        <v>0</v>
      </c>
      <c r="BM114" s="82"/>
      <c r="BN114" s="81">
        <v>0</v>
      </c>
      <c r="BO114" s="81">
        <v>0</v>
      </c>
      <c r="BP114" s="81">
        <v>14</v>
      </c>
      <c r="BQ114" s="81">
        <v>0</v>
      </c>
      <c r="BR114" s="81">
        <v>20</v>
      </c>
      <c r="BS114" s="81">
        <v>0</v>
      </c>
      <c r="BT114"/>
      <c r="BU114" s="80">
        <v>1012.02</v>
      </c>
      <c r="BV114" s="80">
        <v>61.134999999999998</v>
      </c>
      <c r="BW114" s="80">
        <v>0</v>
      </c>
      <c r="BX114" s="80">
        <v>0</v>
      </c>
      <c r="BY114" s="80">
        <v>8</v>
      </c>
      <c r="BZ114" s="80">
        <v>0</v>
      </c>
      <c r="CA114" s="80">
        <v>0</v>
      </c>
      <c r="CB114" s="80">
        <v>0</v>
      </c>
      <c r="CC114" s="80">
        <v>0</v>
      </c>
    </row>
    <row r="115" spans="1:81">
      <c r="A115" s="80" t="s">
        <v>1876</v>
      </c>
      <c r="B115" s="80">
        <v>97</v>
      </c>
      <c r="C115" s="80">
        <v>12</v>
      </c>
      <c r="D115" s="80">
        <v>6</v>
      </c>
      <c r="E115" s="80">
        <v>2015</v>
      </c>
      <c r="F115" s="80" t="s">
        <v>91</v>
      </c>
      <c r="G115" s="80" t="s">
        <v>1864</v>
      </c>
      <c r="H115" s="80" t="s">
        <v>1865</v>
      </c>
      <c r="I115" s="177"/>
      <c r="J115" s="81">
        <v>893.84318997156106</v>
      </c>
      <c r="K115" s="81">
        <v>31.935866180921568</v>
      </c>
      <c r="L115" s="81">
        <v>24.574416951342865</v>
      </c>
      <c r="M115" s="81">
        <v>1100.2845038042196</v>
      </c>
      <c r="N115" s="81">
        <v>913.14060423645128</v>
      </c>
      <c r="O115" s="81">
        <v>442.38788796276361</v>
      </c>
      <c r="P115" s="81">
        <v>305.45255942361223</v>
      </c>
      <c r="Q115" s="81">
        <v>37.568066691697041</v>
      </c>
      <c r="R115" s="81">
        <v>93.60575247405815</v>
      </c>
      <c r="S115" s="81">
        <v>32.162709205260008</v>
      </c>
      <c r="T115" s="82"/>
      <c r="U115" s="81">
        <v>32966295</v>
      </c>
      <c r="V115" s="81">
        <v>13566</v>
      </c>
      <c r="W115" s="81">
        <v>530</v>
      </c>
      <c r="X115" s="81">
        <v>204764</v>
      </c>
      <c r="Y115" s="81">
        <v>244651</v>
      </c>
      <c r="Z115" s="81">
        <v>257024</v>
      </c>
      <c r="AA115" s="81">
        <v>60783</v>
      </c>
      <c r="AB115" s="81">
        <v>517057</v>
      </c>
      <c r="AC115" s="81">
        <v>16034927</v>
      </c>
      <c r="AD115" s="81">
        <v>32.162709205260008</v>
      </c>
      <c r="AE115" s="82"/>
      <c r="AF115" s="81">
        <v>412844775.58138418</v>
      </c>
      <c r="AG115" s="81">
        <v>22972305.732699037</v>
      </c>
      <c r="AH115" s="81">
        <v>5140614.1696853396</v>
      </c>
      <c r="AI115" s="81">
        <v>1203079329.4153333</v>
      </c>
      <c r="AJ115" s="81">
        <v>1169227781.6952178</v>
      </c>
      <c r="AK115" s="81">
        <v>0</v>
      </c>
      <c r="AL115" s="81">
        <v>0</v>
      </c>
      <c r="AM115" s="81">
        <v>70860492.877461612</v>
      </c>
      <c r="AN115" s="81">
        <v>0</v>
      </c>
      <c r="AO115" s="81">
        <v>0</v>
      </c>
      <c r="AP115" s="82"/>
      <c r="AQ115" s="81">
        <v>11646</v>
      </c>
      <c r="AR115" s="81">
        <v>1925</v>
      </c>
      <c r="AS115" s="81">
        <v>0</v>
      </c>
      <c r="AT115" s="81">
        <v>2</v>
      </c>
      <c r="AU115" s="81">
        <v>0</v>
      </c>
      <c r="AV115" s="81">
        <v>2</v>
      </c>
      <c r="AW115" s="81" t="s">
        <v>564</v>
      </c>
      <c r="AX115" s="82"/>
      <c r="AY115" s="81">
        <v>48766.558000000005</v>
      </c>
      <c r="AZ115" s="81">
        <v>77004.067999999999</v>
      </c>
      <c r="BA115" s="81">
        <v>0</v>
      </c>
      <c r="BB115" s="81">
        <v>605</v>
      </c>
      <c r="BC115" s="81">
        <v>0</v>
      </c>
      <c r="BD115" s="81">
        <v>5148</v>
      </c>
      <c r="BE115" s="81" t="s">
        <v>564</v>
      </c>
      <c r="BF115" s="82"/>
      <c r="BG115" s="81">
        <v>0</v>
      </c>
      <c r="BH115" s="81">
        <v>0</v>
      </c>
      <c r="BI115" s="81">
        <v>860.42399999999998</v>
      </c>
      <c r="BJ115" s="81">
        <v>0</v>
      </c>
      <c r="BK115" s="81">
        <v>195.86799999999999</v>
      </c>
      <c r="BL115" s="81">
        <v>0</v>
      </c>
      <c r="BM115" s="82"/>
      <c r="BN115" s="81">
        <v>0</v>
      </c>
      <c r="BO115" s="81">
        <v>0</v>
      </c>
      <c r="BP115" s="81">
        <v>12</v>
      </c>
      <c r="BQ115" s="81">
        <v>0</v>
      </c>
      <c r="BR115" s="81">
        <v>19</v>
      </c>
      <c r="BS115" s="81">
        <v>0</v>
      </c>
      <c r="BT115"/>
      <c r="BU115" s="80">
        <v>988.02200000000005</v>
      </c>
      <c r="BV115" s="80">
        <v>60.07</v>
      </c>
      <c r="BW115" s="80">
        <v>0</v>
      </c>
      <c r="BX115" s="80">
        <v>0</v>
      </c>
      <c r="BY115" s="80">
        <v>8.1999999999999993</v>
      </c>
      <c r="BZ115" s="80">
        <v>0</v>
      </c>
      <c r="CA115" s="80">
        <v>0</v>
      </c>
      <c r="CB115" s="80">
        <v>0</v>
      </c>
      <c r="CC115" s="80">
        <v>0</v>
      </c>
    </row>
    <row r="116" spans="1:81">
      <c r="A116" s="80" t="s">
        <v>1877</v>
      </c>
      <c r="B116" s="80">
        <v>98</v>
      </c>
      <c r="C116" s="80">
        <v>13</v>
      </c>
      <c r="D116" s="80">
        <v>6</v>
      </c>
      <c r="E116" s="80">
        <v>2016</v>
      </c>
      <c r="F116" s="80" t="s">
        <v>92</v>
      </c>
      <c r="G116" s="80" t="s">
        <v>1864</v>
      </c>
      <c r="H116" s="80" t="s">
        <v>1865</v>
      </c>
      <c r="I116" s="177"/>
      <c r="J116" s="81">
        <v>973.27190343577047</v>
      </c>
      <c r="K116" s="81">
        <v>29.645073921189123</v>
      </c>
      <c r="L116" s="81">
        <v>24.563355253688901</v>
      </c>
      <c r="M116" s="81">
        <v>837.54043195744725</v>
      </c>
      <c r="N116" s="81">
        <v>770.95158657149352</v>
      </c>
      <c r="O116" s="81">
        <v>442.43800442304081</v>
      </c>
      <c r="P116" s="81">
        <v>296.59582174280246</v>
      </c>
      <c r="Q116" s="81">
        <v>36.437791791987486</v>
      </c>
      <c r="R116" s="81">
        <v>91.149387877756467</v>
      </c>
      <c r="S116" s="81">
        <v>42.145974257543998</v>
      </c>
      <c r="T116" s="82"/>
      <c r="U116" s="81">
        <v>37143630</v>
      </c>
      <c r="V116" s="81">
        <v>13566</v>
      </c>
      <c r="W116" s="81">
        <v>530</v>
      </c>
      <c r="X116" s="81">
        <v>204764</v>
      </c>
      <c r="Y116" s="81">
        <v>246027</v>
      </c>
      <c r="Z116" s="81">
        <v>260213</v>
      </c>
      <c r="AA116" s="81">
        <v>61044</v>
      </c>
      <c r="AB116" s="81">
        <v>515882</v>
      </c>
      <c r="AC116" s="81">
        <v>15567418.2223399</v>
      </c>
      <c r="AD116" s="81">
        <v>42.145974257543998</v>
      </c>
      <c r="AE116" s="82"/>
      <c r="AF116" s="81">
        <v>446723383.2032336</v>
      </c>
      <c r="AG116" s="81">
        <v>22356404.041373029</v>
      </c>
      <c r="AH116" s="81">
        <v>4172928.532072416</v>
      </c>
      <c r="AI116" s="81">
        <v>1208490306.304889</v>
      </c>
      <c r="AJ116" s="81">
        <v>1217616902.920512</v>
      </c>
      <c r="AK116" s="81">
        <v>0</v>
      </c>
      <c r="AL116" s="81">
        <v>0</v>
      </c>
      <c r="AM116" s="81">
        <v>70754390.60300383</v>
      </c>
      <c r="AN116" s="81">
        <v>0</v>
      </c>
      <c r="AO116" s="81">
        <v>0</v>
      </c>
      <c r="AP116" s="82"/>
      <c r="AQ116" s="81">
        <v>12636</v>
      </c>
      <c r="AR116" s="81">
        <v>2116</v>
      </c>
      <c r="AS116" s="81">
        <v>1</v>
      </c>
      <c r="AT116" s="81">
        <v>2</v>
      </c>
      <c r="AU116" s="81">
        <v>0</v>
      </c>
      <c r="AV116" s="81">
        <v>2</v>
      </c>
      <c r="AW116" s="81" t="s">
        <v>564</v>
      </c>
      <c r="AX116" s="82"/>
      <c r="AY116" s="81">
        <v>53888.186000000002</v>
      </c>
      <c r="AZ116" s="81">
        <v>93657.567999999999</v>
      </c>
      <c r="BA116" s="81">
        <v>16.8</v>
      </c>
      <c r="BB116" s="81">
        <v>605</v>
      </c>
      <c r="BC116" s="81">
        <v>0</v>
      </c>
      <c r="BD116" s="81">
        <v>5148</v>
      </c>
      <c r="BE116" s="81" t="s">
        <v>564</v>
      </c>
      <c r="BF116" s="82"/>
      <c r="BG116" s="81">
        <v>0</v>
      </c>
      <c r="BH116" s="81">
        <v>0</v>
      </c>
      <c r="BI116" s="81">
        <v>687.79600000000005</v>
      </c>
      <c r="BJ116" s="81">
        <v>0</v>
      </c>
      <c r="BK116" s="81">
        <v>191.77500000000001</v>
      </c>
      <c r="BL116" s="81">
        <v>0</v>
      </c>
      <c r="BM116" s="82"/>
      <c r="BN116" s="81">
        <v>0</v>
      </c>
      <c r="BO116" s="81">
        <v>0</v>
      </c>
      <c r="BP116" s="81">
        <v>13</v>
      </c>
      <c r="BQ116" s="81">
        <v>0</v>
      </c>
      <c r="BR116" s="81">
        <v>19</v>
      </c>
      <c r="BS116" s="81">
        <v>0</v>
      </c>
      <c r="BT116"/>
      <c r="BU116" s="80">
        <v>809.63</v>
      </c>
      <c r="BV116" s="80">
        <v>61.402999999999999</v>
      </c>
      <c r="BW116" s="80">
        <v>0</v>
      </c>
      <c r="BX116" s="80">
        <v>0</v>
      </c>
      <c r="BY116" s="80">
        <v>8.5380000000000003</v>
      </c>
      <c r="BZ116" s="80">
        <v>0</v>
      </c>
      <c r="CA116" s="80">
        <v>0</v>
      </c>
      <c r="CB116" s="80">
        <v>0</v>
      </c>
      <c r="CC116" s="80">
        <v>0</v>
      </c>
    </row>
    <row r="117" spans="1:81">
      <c r="A117" s="80" t="s">
        <v>1878</v>
      </c>
      <c r="B117" s="80">
        <v>99</v>
      </c>
      <c r="C117" s="80">
        <v>14</v>
      </c>
      <c r="D117" s="80">
        <v>6</v>
      </c>
      <c r="E117" s="80">
        <v>2017</v>
      </c>
      <c r="F117" s="80" t="s">
        <v>71</v>
      </c>
      <c r="G117" s="80" t="s">
        <v>1864</v>
      </c>
      <c r="H117" s="80" t="s">
        <v>1865</v>
      </c>
      <c r="I117" s="177"/>
      <c r="J117" s="81">
        <v>910.68560048940651</v>
      </c>
      <c r="K117" s="81">
        <v>29.799849330817761</v>
      </c>
      <c r="L117" s="81">
        <v>22.490144047129448</v>
      </c>
      <c r="M117" s="81">
        <v>812.94403197373742</v>
      </c>
      <c r="N117" s="81">
        <v>826.60074729647965</v>
      </c>
      <c r="O117" s="81">
        <v>439.81964718203801</v>
      </c>
      <c r="P117" s="81">
        <v>292.66511706472426</v>
      </c>
      <c r="Q117" s="81">
        <v>35.166438334666147</v>
      </c>
      <c r="R117" s="81">
        <v>85.926850878502364</v>
      </c>
      <c r="S117" s="81">
        <v>42.1143118501424</v>
      </c>
      <c r="T117" s="82"/>
      <c r="U117" s="81">
        <v>39110035</v>
      </c>
      <c r="V117" s="81">
        <v>13566</v>
      </c>
      <c r="W117" s="81">
        <v>530</v>
      </c>
      <c r="X117" s="81">
        <v>204764</v>
      </c>
      <c r="Y117" s="81">
        <v>247606</v>
      </c>
      <c r="Z117" s="81">
        <v>262964</v>
      </c>
      <c r="AA117" s="81">
        <v>60619</v>
      </c>
      <c r="AB117" s="81">
        <v>514877</v>
      </c>
      <c r="AC117" s="81">
        <v>14966652</v>
      </c>
      <c r="AD117" s="81">
        <v>42.1143118501424</v>
      </c>
      <c r="AE117" s="82"/>
      <c r="AF117" s="81">
        <v>405312153.58233857</v>
      </c>
      <c r="AG117" s="81">
        <v>22506693.21051725</v>
      </c>
      <c r="AH117" s="81">
        <v>4871135.6938056294</v>
      </c>
      <c r="AI117" s="81">
        <v>1184530799.6749289</v>
      </c>
      <c r="AJ117" s="81">
        <v>1311518501.5269949</v>
      </c>
      <c r="AK117" s="81">
        <v>0</v>
      </c>
      <c r="AL117" s="81">
        <v>0</v>
      </c>
      <c r="AM117" s="81">
        <v>70727048.193838418</v>
      </c>
      <c r="AN117" s="81">
        <v>0</v>
      </c>
      <c r="AO117" s="81">
        <v>0</v>
      </c>
      <c r="AP117" s="82"/>
      <c r="AQ117" s="81">
        <v>13490</v>
      </c>
      <c r="AR117" s="81">
        <v>2270</v>
      </c>
      <c r="AS117" s="81">
        <v>1</v>
      </c>
      <c r="AT117" s="81">
        <v>2</v>
      </c>
      <c r="AU117" s="81">
        <v>0</v>
      </c>
      <c r="AV117" s="81">
        <v>3</v>
      </c>
      <c r="AW117" s="81" t="s">
        <v>564</v>
      </c>
      <c r="AX117" s="82"/>
      <c r="AY117" s="81">
        <v>58405.595000000001</v>
      </c>
      <c r="AZ117" s="81">
        <v>98482.868000000002</v>
      </c>
      <c r="BA117" s="81">
        <v>16.8</v>
      </c>
      <c r="BB117" s="81">
        <v>605</v>
      </c>
      <c r="BC117" s="81">
        <v>0</v>
      </c>
      <c r="BD117" s="81">
        <v>17648</v>
      </c>
      <c r="BE117" s="81" t="s">
        <v>564</v>
      </c>
      <c r="BF117" s="82"/>
      <c r="BG117" s="81">
        <v>0</v>
      </c>
      <c r="BH117" s="81">
        <v>0</v>
      </c>
      <c r="BI117" s="81">
        <v>632.77800000000002</v>
      </c>
      <c r="BJ117" s="81">
        <v>0</v>
      </c>
      <c r="BK117" s="81">
        <v>162.09300000000002</v>
      </c>
      <c r="BL117" s="81">
        <v>0</v>
      </c>
      <c r="BM117" s="82"/>
      <c r="BN117" s="81">
        <v>0</v>
      </c>
      <c r="BO117" s="81">
        <v>0</v>
      </c>
      <c r="BP117" s="81">
        <v>14</v>
      </c>
      <c r="BQ117" s="81">
        <v>0</v>
      </c>
      <c r="BR117" s="81">
        <v>19</v>
      </c>
      <c r="BS117" s="81">
        <v>0</v>
      </c>
      <c r="BT117"/>
      <c r="BU117" s="80">
        <v>729.04700000000003</v>
      </c>
      <c r="BV117" s="80">
        <v>57.847000000000001</v>
      </c>
      <c r="BW117" s="80">
        <v>0</v>
      </c>
      <c r="BX117" s="80">
        <v>0.191</v>
      </c>
      <c r="BY117" s="80">
        <v>7.7859999999999996</v>
      </c>
      <c r="BZ117" s="80">
        <v>0</v>
      </c>
      <c r="CA117" s="80">
        <v>0</v>
      </c>
      <c r="CB117" s="80">
        <v>0</v>
      </c>
      <c r="CC117" s="80">
        <v>0</v>
      </c>
    </row>
    <row r="118" spans="1:81">
      <c r="A118" s="80" t="s">
        <v>1879</v>
      </c>
      <c r="B118" s="80">
        <v>100</v>
      </c>
      <c r="C118" s="80">
        <v>15</v>
      </c>
      <c r="D118" s="80">
        <v>6</v>
      </c>
      <c r="E118" s="80">
        <v>2018</v>
      </c>
      <c r="F118" s="80" t="s">
        <v>93</v>
      </c>
      <c r="G118" s="80" t="s">
        <v>1864</v>
      </c>
      <c r="H118" s="80" t="s">
        <v>1865</v>
      </c>
      <c r="I118" s="177"/>
      <c r="J118" s="81">
        <v>947.87997608439241</v>
      </c>
      <c r="K118" s="81">
        <v>28.050838752510437</v>
      </c>
      <c r="L118" s="81">
        <v>20.325815184890466</v>
      </c>
      <c r="M118" s="81">
        <v>811.9509648098508</v>
      </c>
      <c r="N118" s="81">
        <v>715.20609050430585</v>
      </c>
      <c r="O118" s="81">
        <v>434.49400692967839</v>
      </c>
      <c r="P118" s="81">
        <v>291.01374870783604</v>
      </c>
      <c r="Q118" s="81">
        <v>32.528103787742431</v>
      </c>
      <c r="R118" s="81">
        <v>86.927156523705122</v>
      </c>
      <c r="S118" s="81">
        <v>37.306139329863804</v>
      </c>
      <c r="T118" s="82"/>
      <c r="U118" s="81">
        <v>42131820</v>
      </c>
      <c r="V118" s="81">
        <v>13566</v>
      </c>
      <c r="W118" s="81">
        <v>530</v>
      </c>
      <c r="X118" s="81">
        <v>204764</v>
      </c>
      <c r="Y118" s="81">
        <v>248983</v>
      </c>
      <c r="Z118" s="81">
        <v>264754</v>
      </c>
      <c r="AA118" s="81">
        <v>60883</v>
      </c>
      <c r="AB118" s="81">
        <v>513227</v>
      </c>
      <c r="AC118" s="81">
        <v>15081545</v>
      </c>
      <c r="AD118" s="81">
        <v>37.306139329863797</v>
      </c>
      <c r="AE118" s="82"/>
      <c r="AF118" s="81">
        <v>459717687.43653721</v>
      </c>
      <c r="AG118" s="81">
        <v>20070063.635368541</v>
      </c>
      <c r="AH118" s="81">
        <v>4264660.5372650027</v>
      </c>
      <c r="AI118" s="81">
        <v>1163718300.6307509</v>
      </c>
      <c r="AJ118" s="81">
        <v>1150226701.572144</v>
      </c>
      <c r="AK118" s="81">
        <v>0</v>
      </c>
      <c r="AL118" s="81">
        <v>0</v>
      </c>
      <c r="AM118" s="81">
        <v>70646266.597207412</v>
      </c>
      <c r="AN118" s="81">
        <v>0</v>
      </c>
      <c r="AO118" s="81">
        <v>0</v>
      </c>
      <c r="AP118" s="82"/>
      <c r="AQ118" s="81">
        <v>14606</v>
      </c>
      <c r="AR118" s="81">
        <v>2415</v>
      </c>
      <c r="AS118" s="81">
        <v>1</v>
      </c>
      <c r="AT118" s="81">
        <v>2</v>
      </c>
      <c r="AU118" s="81">
        <v>0</v>
      </c>
      <c r="AV118" s="81">
        <v>3</v>
      </c>
      <c r="AW118" s="81" t="s">
        <v>564</v>
      </c>
      <c r="AX118" s="82"/>
      <c r="AY118" s="81">
        <v>64406.840000000171</v>
      </c>
      <c r="AZ118" s="81">
        <v>117904.16800000001</v>
      </c>
      <c r="BA118" s="81">
        <v>17</v>
      </c>
      <c r="BB118" s="81">
        <v>605</v>
      </c>
      <c r="BC118" s="81">
        <v>0</v>
      </c>
      <c r="BD118" s="81">
        <v>17648</v>
      </c>
      <c r="BE118" s="81" t="s">
        <v>564</v>
      </c>
      <c r="BF118" s="82"/>
      <c r="BG118" s="81">
        <v>0</v>
      </c>
      <c r="BH118" s="81">
        <v>0</v>
      </c>
      <c r="BI118" s="81">
        <v>629.14400000000001</v>
      </c>
      <c r="BJ118" s="81">
        <v>0</v>
      </c>
      <c r="BK118" s="81">
        <v>159.05600000000001</v>
      </c>
      <c r="BL118" s="81">
        <v>0</v>
      </c>
      <c r="BM118" s="82"/>
      <c r="BN118" s="81">
        <v>0</v>
      </c>
      <c r="BO118" s="81">
        <v>0</v>
      </c>
      <c r="BP118" s="81">
        <v>15</v>
      </c>
      <c r="BQ118" s="81">
        <v>0</v>
      </c>
      <c r="BR118" s="81">
        <v>19</v>
      </c>
      <c r="BS118" s="81">
        <v>0</v>
      </c>
      <c r="BT118"/>
      <c r="BU118" s="80">
        <v>724.28099999999995</v>
      </c>
      <c r="BV118" s="80">
        <v>57.03</v>
      </c>
      <c r="BW118" s="80">
        <v>0</v>
      </c>
      <c r="BX118" s="80">
        <v>0</v>
      </c>
      <c r="BY118" s="80">
        <v>6.8890000000000002</v>
      </c>
      <c r="BZ118" s="80">
        <v>0</v>
      </c>
      <c r="CA118" s="80">
        <v>0</v>
      </c>
      <c r="CB118" s="80">
        <v>0</v>
      </c>
      <c r="CC118" s="80">
        <v>0</v>
      </c>
    </row>
    <row r="119" spans="1:81">
      <c r="A119" s="80" t="s">
        <v>1880</v>
      </c>
      <c r="B119" s="80">
        <v>101</v>
      </c>
      <c r="C119" s="80">
        <v>16</v>
      </c>
      <c r="D119" s="80">
        <v>6</v>
      </c>
      <c r="E119" s="80">
        <v>2019</v>
      </c>
      <c r="F119" s="80" t="s">
        <v>73</v>
      </c>
      <c r="G119" s="80" t="s">
        <v>1864</v>
      </c>
      <c r="H119" s="80" t="s">
        <v>1865</v>
      </c>
      <c r="I119" s="177"/>
      <c r="J119" s="81">
        <v>940.88907827958383</v>
      </c>
      <c r="K119" s="81">
        <v>23.51756165816024</v>
      </c>
      <c r="L119" s="81">
        <v>20.011038244330067</v>
      </c>
      <c r="M119" s="81">
        <v>651.74472568027454</v>
      </c>
      <c r="N119" s="81">
        <v>588.90108261665387</v>
      </c>
      <c r="O119" s="81">
        <v>426.36866500329171</v>
      </c>
      <c r="P119" s="81">
        <v>290.22719021558112</v>
      </c>
      <c r="Q119" s="81">
        <v>31.552321374399977</v>
      </c>
      <c r="R119" s="81">
        <v>90.977872798287976</v>
      </c>
      <c r="S119" s="81">
        <v>41.096625168541394</v>
      </c>
      <c r="T119" s="82"/>
      <c r="U119" s="81">
        <v>44038026</v>
      </c>
      <c r="V119" s="81">
        <v>13566</v>
      </c>
      <c r="W119" s="81">
        <v>530</v>
      </c>
      <c r="X119" s="81">
        <v>204764</v>
      </c>
      <c r="Y119" s="81">
        <v>250368</v>
      </c>
      <c r="Z119" s="81">
        <v>266936</v>
      </c>
      <c r="AA119" s="81">
        <v>60264</v>
      </c>
      <c r="AB119" s="81">
        <v>511310</v>
      </c>
      <c r="AC119" s="81">
        <v>16042858</v>
      </c>
      <c r="AD119" s="81">
        <v>41.096625168541387</v>
      </c>
      <c r="AE119" s="82"/>
      <c r="AF119" s="81">
        <v>469314355.65519482</v>
      </c>
      <c r="AG119" s="81">
        <v>19371805.788406011</v>
      </c>
      <c r="AH119" s="81">
        <v>4977605.5594911911</v>
      </c>
      <c r="AI119" s="81">
        <v>1167541331.2714269</v>
      </c>
      <c r="AJ119" s="81">
        <v>1161780693.7395453</v>
      </c>
      <c r="AK119" s="81">
        <v>0</v>
      </c>
      <c r="AL119" s="81">
        <v>0</v>
      </c>
      <c r="AM119" s="81">
        <v>69636572.860380828</v>
      </c>
      <c r="AN119" s="81">
        <v>0</v>
      </c>
      <c r="AO119" s="81">
        <v>0</v>
      </c>
      <c r="AP119" s="82"/>
      <c r="AQ119" s="81">
        <v>15747</v>
      </c>
      <c r="AR119" s="81">
        <v>2532</v>
      </c>
      <c r="AS119" s="81">
        <v>1</v>
      </c>
      <c r="AT119" s="81">
        <v>2</v>
      </c>
      <c r="AU119" s="81">
        <v>0</v>
      </c>
      <c r="AV119" s="81">
        <v>4</v>
      </c>
      <c r="AW119" s="81" t="s">
        <v>564</v>
      </c>
      <c r="AX119" s="82"/>
      <c r="AY119" s="81">
        <v>70552.295000000318</v>
      </c>
      <c r="AZ119" s="81">
        <v>121122.96799999991</v>
      </c>
      <c r="BA119" s="81">
        <v>16.8</v>
      </c>
      <c r="BB119" s="81">
        <v>605</v>
      </c>
      <c r="BC119" s="81">
        <v>0</v>
      </c>
      <c r="BD119" s="81">
        <v>17375.655999999999</v>
      </c>
      <c r="BE119" s="81" t="s">
        <v>564</v>
      </c>
      <c r="BF119" s="82"/>
      <c r="BG119" s="81">
        <v>0</v>
      </c>
      <c r="BH119" s="81">
        <v>0</v>
      </c>
      <c r="BI119" s="81">
        <v>628.07299999999998</v>
      </c>
      <c r="BJ119" s="81">
        <v>0</v>
      </c>
      <c r="BK119" s="81">
        <v>156.995</v>
      </c>
      <c r="BL119" s="81">
        <v>0</v>
      </c>
      <c r="BM119" s="82"/>
      <c r="BN119" s="81">
        <v>0</v>
      </c>
      <c r="BO119" s="81">
        <v>0</v>
      </c>
      <c r="BP119" s="81">
        <v>15</v>
      </c>
      <c r="BQ119" s="81">
        <v>0</v>
      </c>
      <c r="BR119" s="81">
        <v>19</v>
      </c>
      <c r="BS119" s="81">
        <v>0</v>
      </c>
      <c r="BT119"/>
      <c r="BU119" s="80">
        <v>719.58299999999997</v>
      </c>
      <c r="BV119" s="80">
        <v>58.182000000000002</v>
      </c>
      <c r="BW119" s="80">
        <v>0</v>
      </c>
      <c r="BX119" s="80">
        <v>0</v>
      </c>
      <c r="BY119" s="80">
        <v>7.3029999999999999</v>
      </c>
      <c r="BZ119" s="80">
        <v>0</v>
      </c>
      <c r="CA119" s="80">
        <v>0</v>
      </c>
      <c r="CB119" s="80">
        <v>0</v>
      </c>
      <c r="CC119" s="80">
        <v>0</v>
      </c>
    </row>
    <row r="120" spans="1:81">
      <c r="A120" s="80" t="s">
        <v>1881</v>
      </c>
      <c r="B120" s="80">
        <v>102</v>
      </c>
      <c r="C120" s="80">
        <v>17</v>
      </c>
      <c r="D120" s="80">
        <v>6</v>
      </c>
      <c r="E120" s="80">
        <v>2020</v>
      </c>
      <c r="F120" s="80" t="s">
        <v>218</v>
      </c>
      <c r="G120" s="80" t="s">
        <v>1864</v>
      </c>
      <c r="H120" s="80" t="s">
        <v>1865</v>
      </c>
      <c r="I120" s="177"/>
      <c r="J120" s="81">
        <v>998.98593099275956</v>
      </c>
      <c r="K120" s="81">
        <v>30.117808573850557</v>
      </c>
      <c r="L120" s="81">
        <v>28.048586551672809</v>
      </c>
      <c r="M120" s="81">
        <v>829.3422869822956</v>
      </c>
      <c r="N120" s="81">
        <v>812.70443667502548</v>
      </c>
      <c r="O120" s="81">
        <v>376.17762314564732</v>
      </c>
      <c r="P120" s="81">
        <v>271.13242211529069</v>
      </c>
      <c r="Q120" s="81">
        <v>30.040733277187019</v>
      </c>
      <c r="R120" s="81">
        <v>92.194695760192047</v>
      </c>
      <c r="S120" s="81">
        <v>38.567980384050003</v>
      </c>
      <c r="T120" s="82"/>
      <c r="U120" s="81">
        <v>40800562</v>
      </c>
      <c r="V120" s="81">
        <v>13933</v>
      </c>
      <c r="W120" s="81">
        <v>610</v>
      </c>
      <c r="X120" s="81">
        <v>207315</v>
      </c>
      <c r="Y120" s="81">
        <v>252103</v>
      </c>
      <c r="Z120" s="81">
        <v>268807</v>
      </c>
      <c r="AA120" s="81">
        <v>61168</v>
      </c>
      <c r="AB120" s="81">
        <v>509483</v>
      </c>
      <c r="AC120" s="81">
        <v>16342244</v>
      </c>
      <c r="AD120" s="81">
        <v>38.567980384050003</v>
      </c>
      <c r="AE120" s="82"/>
      <c r="AF120" s="81">
        <v>479576564.16009122</v>
      </c>
      <c r="AG120" s="81">
        <v>20545238.494653832</v>
      </c>
      <c r="AH120" s="81">
        <v>7949072.2118427847</v>
      </c>
      <c r="AI120" s="81">
        <v>1146533231.3463578</v>
      </c>
      <c r="AJ120" s="81">
        <v>1214079536.4459898</v>
      </c>
      <c r="AK120" s="81"/>
      <c r="AL120" s="81"/>
      <c r="AM120" s="81">
        <v>66493191.974190779</v>
      </c>
      <c r="AN120" s="81"/>
      <c r="AO120" s="81"/>
      <c r="AP120" s="82"/>
      <c r="AQ120" s="81">
        <v>16656</v>
      </c>
      <c r="AR120" s="81">
        <v>2582</v>
      </c>
      <c r="AS120" s="81">
        <v>0</v>
      </c>
      <c r="AT120" s="81">
        <v>2</v>
      </c>
      <c r="AU120" s="81">
        <v>0</v>
      </c>
      <c r="AV120" s="81">
        <v>4</v>
      </c>
      <c r="AW120" s="81">
        <v>0</v>
      </c>
      <c r="AX120" s="82"/>
      <c r="AY120" s="81">
        <v>75757.386000000639</v>
      </c>
      <c r="AZ120" s="81">
        <v>124968.5679999999</v>
      </c>
      <c r="BA120" s="81">
        <v>0</v>
      </c>
      <c r="BB120" s="81">
        <v>605</v>
      </c>
      <c r="BC120" s="81">
        <v>0</v>
      </c>
      <c r="BD120" s="81">
        <v>17375.655999999999</v>
      </c>
      <c r="BE120" s="81">
        <v>0</v>
      </c>
      <c r="BF120" s="82"/>
      <c r="BG120" s="81">
        <v>0</v>
      </c>
      <c r="BH120" s="81">
        <v>0</v>
      </c>
      <c r="BI120" s="81">
        <v>545.97299999999996</v>
      </c>
      <c r="BJ120" s="81">
        <v>0</v>
      </c>
      <c r="BK120" s="81">
        <v>106.07600000000001</v>
      </c>
      <c r="BL120" s="81">
        <v>0</v>
      </c>
      <c r="BM120" s="82"/>
      <c r="BN120" s="81">
        <v>0</v>
      </c>
      <c r="BO120" s="81">
        <v>0</v>
      </c>
      <c r="BP120" s="81">
        <v>14</v>
      </c>
      <c r="BQ120" s="81">
        <v>0</v>
      </c>
      <c r="BR120" s="81">
        <v>19</v>
      </c>
      <c r="BS120" s="81">
        <v>0</v>
      </c>
      <c r="BT120"/>
      <c r="BU120" s="80">
        <v>614.33900000000006</v>
      </c>
      <c r="BV120" s="80">
        <v>30.75</v>
      </c>
      <c r="BW120" s="80">
        <v>0</v>
      </c>
      <c r="BX120" s="80">
        <v>0</v>
      </c>
      <c r="BY120" s="80">
        <v>6.96</v>
      </c>
      <c r="BZ120" s="80">
        <v>0</v>
      </c>
      <c r="CA120" s="80">
        <v>0</v>
      </c>
      <c r="CB120" s="80">
        <v>0</v>
      </c>
      <c r="CC120" s="80">
        <v>0</v>
      </c>
    </row>
    <row r="121" spans="1:81">
      <c r="A121" s="80" t="s">
        <v>1882</v>
      </c>
      <c r="B121" s="80">
        <v>102</v>
      </c>
      <c r="C121" s="80">
        <v>18</v>
      </c>
      <c r="D121" s="80">
        <v>6</v>
      </c>
      <c r="E121" s="80">
        <v>2021</v>
      </c>
      <c r="F121" s="80" t="s">
        <v>75</v>
      </c>
      <c r="G121" s="174" t="s">
        <v>1864</v>
      </c>
      <c r="H121" s="80" t="s">
        <v>1865</v>
      </c>
      <c r="I121" s="177"/>
      <c r="J121" s="81">
        <v>914.87329864892365</v>
      </c>
      <c r="K121" s="81">
        <v>30.774114254198441</v>
      </c>
      <c r="L121" s="81">
        <v>25.993905386037433</v>
      </c>
      <c r="M121" s="81">
        <v>897.78685454295714</v>
      </c>
      <c r="N121" s="81">
        <v>745.27431835059929</v>
      </c>
      <c r="O121" s="81">
        <v>366.76917292402499</v>
      </c>
      <c r="P121" s="81">
        <v>278.81275116053473</v>
      </c>
      <c r="Q121" s="81">
        <v>30.265674431317844</v>
      </c>
      <c r="R121" s="81">
        <v>98.208061827622984</v>
      </c>
      <c r="S121" s="81">
        <v>40.010125185117737</v>
      </c>
      <c r="T121" s="82"/>
      <c r="U121" s="81">
        <v>46910361</v>
      </c>
      <c r="V121" s="81">
        <v>13933</v>
      </c>
      <c r="W121" s="81">
        <v>610</v>
      </c>
      <c r="X121" s="81">
        <v>207315</v>
      </c>
      <c r="Y121" s="81">
        <v>253278</v>
      </c>
      <c r="Z121" s="81">
        <v>269864</v>
      </c>
      <c r="AA121" s="81">
        <v>61341</v>
      </c>
      <c r="AB121" s="81">
        <v>507211</v>
      </c>
      <c r="AC121" s="81">
        <v>16873100</v>
      </c>
      <c r="AD121" s="81">
        <v>40.010125185117737</v>
      </c>
      <c r="AE121" s="82"/>
      <c r="AF121" s="81">
        <v>435972440.88020074</v>
      </c>
      <c r="AG121" s="81">
        <v>21961773.206474435</v>
      </c>
      <c r="AH121" s="81">
        <v>7814904.0667368155</v>
      </c>
      <c r="AI121" s="81">
        <v>1398662185.9313591</v>
      </c>
      <c r="AJ121" s="81">
        <v>1183872855.9006503</v>
      </c>
      <c r="AK121" s="81">
        <v>0</v>
      </c>
      <c r="AL121" s="81">
        <v>0</v>
      </c>
      <c r="AM121" s="81">
        <v>66578487.798883528</v>
      </c>
      <c r="AN121" s="81">
        <v>0</v>
      </c>
      <c r="AO121" s="81">
        <v>0</v>
      </c>
      <c r="AP121" s="82"/>
      <c r="AQ121" s="81">
        <v>17593</v>
      </c>
      <c r="AR121" s="81">
        <v>2616</v>
      </c>
      <c r="AS121" s="81">
        <v>0</v>
      </c>
      <c r="AT121" s="81">
        <v>2</v>
      </c>
      <c r="AU121" s="81">
        <v>0</v>
      </c>
      <c r="AV121" s="81">
        <v>4</v>
      </c>
      <c r="AW121" s="81"/>
      <c r="AX121" s="82"/>
      <c r="AY121" s="81">
        <v>81370.244000000821</v>
      </c>
      <c r="AZ121" s="81">
        <v>127642.8679999999</v>
      </c>
      <c r="BA121" s="81">
        <v>0</v>
      </c>
      <c r="BB121" s="81">
        <v>605</v>
      </c>
      <c r="BC121" s="81">
        <v>0</v>
      </c>
      <c r="BD121" s="81">
        <v>17375.655999999999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1883</v>
      </c>
      <c r="B122" s="80">
        <v>102</v>
      </c>
      <c r="C122" s="80">
        <v>19</v>
      </c>
      <c r="D122" s="80">
        <v>6</v>
      </c>
      <c r="E122" s="80">
        <v>2022</v>
      </c>
      <c r="F122" s="80" t="s">
        <v>568</v>
      </c>
      <c r="G122" s="174" t="s">
        <v>1864</v>
      </c>
      <c r="H122" s="80" t="s">
        <v>1865</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18560</v>
      </c>
      <c r="AR122" s="81">
        <v>2633</v>
      </c>
      <c r="AS122" s="81">
        <v>0</v>
      </c>
      <c r="AT122" s="81">
        <v>2</v>
      </c>
      <c r="AU122" s="81">
        <v>0</v>
      </c>
      <c r="AV122" s="81">
        <v>4</v>
      </c>
      <c r="AW122" s="81"/>
      <c r="AX122" s="82"/>
      <c r="AY122" s="81">
        <v>86996.763000001112</v>
      </c>
      <c r="AZ122" s="81">
        <v>128986.16799999989</v>
      </c>
      <c r="BA122" s="81">
        <v>0</v>
      </c>
      <c r="BB122" s="81">
        <v>605</v>
      </c>
      <c r="BC122" s="81">
        <v>0</v>
      </c>
      <c r="BD122" s="81">
        <v>17375.655999999999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1884</v>
      </c>
      <c r="B123" s="80">
        <v>103</v>
      </c>
      <c r="C123" s="80">
        <v>1</v>
      </c>
      <c r="D123" s="80">
        <v>7</v>
      </c>
      <c r="E123" s="80">
        <v>1990</v>
      </c>
      <c r="F123" s="80" t="s">
        <v>562</v>
      </c>
      <c r="G123" s="80" t="s">
        <v>1885</v>
      </c>
      <c r="H123" s="80" t="s">
        <v>1886</v>
      </c>
      <c r="I123" s="177"/>
      <c r="J123" s="81">
        <v>2059.8976723642004</v>
      </c>
      <c r="K123" s="81">
        <v>30.205290057377333</v>
      </c>
      <c r="L123" s="81">
        <v>2.5849637997708372</v>
      </c>
      <c r="M123" s="81">
        <v>273.32593729274538</v>
      </c>
      <c r="N123" s="81">
        <v>357.11656615740839</v>
      </c>
      <c r="O123" s="81">
        <v>279.99203949756526</v>
      </c>
      <c r="P123" s="81">
        <v>148.41578896996569</v>
      </c>
      <c r="Q123" s="81">
        <v>28.097625741022878</v>
      </c>
      <c r="R123" s="81">
        <v>0</v>
      </c>
      <c r="S123" s="81">
        <v>29.990544717194656</v>
      </c>
      <c r="T123" s="82"/>
      <c r="U123" s="81">
        <v>49825070</v>
      </c>
      <c r="V123" s="81">
        <v>10262</v>
      </c>
      <c r="W123" s="81">
        <v>25</v>
      </c>
      <c r="X123" s="81">
        <v>92079</v>
      </c>
      <c r="Y123" s="81">
        <v>160724</v>
      </c>
      <c r="Z123" s="81">
        <v>115164</v>
      </c>
      <c r="AA123" s="81">
        <v>36037</v>
      </c>
      <c r="AB123" s="81">
        <v>456210</v>
      </c>
      <c r="AC123" s="81">
        <v>0</v>
      </c>
      <c r="AD123" s="81">
        <v>29.990544717194656</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1887</v>
      </c>
      <c r="B124" s="80">
        <v>104</v>
      </c>
      <c r="C124" s="80">
        <v>2</v>
      </c>
      <c r="D124" s="80">
        <v>7</v>
      </c>
      <c r="E124" s="80">
        <v>2005</v>
      </c>
      <c r="F124" s="80" t="s">
        <v>565</v>
      </c>
      <c r="G124" s="80" t="s">
        <v>1885</v>
      </c>
      <c r="H124" s="80" t="s">
        <v>1886</v>
      </c>
      <c r="I124" s="177"/>
      <c r="J124" s="81">
        <v>1704.5889550134841</v>
      </c>
      <c r="K124" s="81">
        <v>19.589649671227814</v>
      </c>
      <c r="L124" s="81">
        <v>18.103338751360326</v>
      </c>
      <c r="M124" s="81">
        <v>488.6512370959594</v>
      </c>
      <c r="N124" s="81">
        <v>521.88021626841817</v>
      </c>
      <c r="O124" s="81">
        <v>338.88971379434179</v>
      </c>
      <c r="P124" s="81">
        <v>144.83556635840162</v>
      </c>
      <c r="Q124" s="81">
        <v>27.636344889342631</v>
      </c>
      <c r="R124" s="81">
        <v>0</v>
      </c>
      <c r="S124" s="81">
        <v>48.814102370000008</v>
      </c>
      <c r="T124" s="82"/>
      <c r="U124" s="81">
        <v>43270721</v>
      </c>
      <c r="V124" s="81">
        <v>8280</v>
      </c>
      <c r="W124" s="81">
        <v>193</v>
      </c>
      <c r="X124" s="81">
        <v>91467</v>
      </c>
      <c r="Y124" s="81">
        <v>198767</v>
      </c>
      <c r="Z124" s="81">
        <v>161300</v>
      </c>
      <c r="AA124" s="81">
        <v>28802</v>
      </c>
      <c r="AB124" s="81">
        <v>469090</v>
      </c>
      <c r="AC124" s="81">
        <v>0</v>
      </c>
      <c r="AD124" s="81">
        <v>48.814102370000008</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1888</v>
      </c>
      <c r="B125" s="80">
        <v>105</v>
      </c>
      <c r="C125" s="80">
        <v>3</v>
      </c>
      <c r="D125" s="80">
        <v>7</v>
      </c>
      <c r="E125" s="80">
        <v>2006</v>
      </c>
      <c r="F125" s="80" t="s">
        <v>566</v>
      </c>
      <c r="G125" s="80" t="s">
        <v>1885</v>
      </c>
      <c r="H125" s="80" t="s">
        <v>1886</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1889</v>
      </c>
      <c r="B126" s="80">
        <v>106</v>
      </c>
      <c r="C126" s="80">
        <v>4</v>
      </c>
      <c r="D126" s="80">
        <v>7</v>
      </c>
      <c r="E126" s="80">
        <v>2007</v>
      </c>
      <c r="F126" s="80" t="s">
        <v>567</v>
      </c>
      <c r="G126" s="80" t="s">
        <v>1885</v>
      </c>
      <c r="H126" s="80" t="s">
        <v>1886</v>
      </c>
      <c r="I126" s="177"/>
      <c r="J126" s="81">
        <v>1686.6400891781911</v>
      </c>
      <c r="K126" s="81">
        <v>20.005759019709458</v>
      </c>
      <c r="L126" s="81">
        <v>13.85313140727699</v>
      </c>
      <c r="M126" s="81">
        <v>447.07701961364228</v>
      </c>
      <c r="N126" s="81">
        <v>644.3667023325371</v>
      </c>
      <c r="O126" s="81">
        <v>324.62981163411501</v>
      </c>
      <c r="P126" s="81">
        <v>146.32169141325156</v>
      </c>
      <c r="Q126" s="81">
        <v>29.467954320940738</v>
      </c>
      <c r="R126" s="81">
        <v>0</v>
      </c>
      <c r="S126" s="81">
        <v>32.882328884279993</v>
      </c>
      <c r="T126" s="82"/>
      <c r="U126" s="81">
        <v>48105726</v>
      </c>
      <c r="V126" s="81">
        <v>8247</v>
      </c>
      <c r="W126" s="81">
        <v>170</v>
      </c>
      <c r="X126" s="81">
        <v>100204</v>
      </c>
      <c r="Y126" s="81">
        <v>205681</v>
      </c>
      <c r="Z126" s="81">
        <v>160624</v>
      </c>
      <c r="AA126" s="81">
        <v>28654</v>
      </c>
      <c r="AB126" s="81">
        <v>473727</v>
      </c>
      <c r="AC126" s="81">
        <v>0</v>
      </c>
      <c r="AD126" s="81">
        <v>32.882328884279993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1890</v>
      </c>
      <c r="B127" s="80">
        <v>107</v>
      </c>
      <c r="C127" s="80">
        <v>5</v>
      </c>
      <c r="D127" s="80">
        <v>7</v>
      </c>
      <c r="E127" s="80">
        <v>2008</v>
      </c>
      <c r="F127" s="80" t="s">
        <v>84</v>
      </c>
      <c r="G127" s="80" t="s">
        <v>1885</v>
      </c>
      <c r="H127" s="80" t="s">
        <v>1886</v>
      </c>
      <c r="I127" s="177"/>
      <c r="J127" s="81">
        <v>1437.7093329125739</v>
      </c>
      <c r="K127" s="81">
        <v>15.743237617661521</v>
      </c>
      <c r="L127" s="81">
        <v>12.155824280509192</v>
      </c>
      <c r="M127" s="81">
        <v>504.69916351888844</v>
      </c>
      <c r="N127" s="81">
        <v>621.15986808466243</v>
      </c>
      <c r="O127" s="81">
        <v>312.69867741390891</v>
      </c>
      <c r="P127" s="81">
        <v>143.85962937894163</v>
      </c>
      <c r="Q127" s="81">
        <v>29.180419958465649</v>
      </c>
      <c r="R127" s="81">
        <v>0</v>
      </c>
      <c r="S127" s="81">
        <v>53.105914076300003</v>
      </c>
      <c r="T127" s="82"/>
      <c r="U127" s="81">
        <v>47370740</v>
      </c>
      <c r="V127" s="81">
        <v>8247</v>
      </c>
      <c r="W127" s="81">
        <v>170</v>
      </c>
      <c r="X127" s="81">
        <v>100204</v>
      </c>
      <c r="Y127" s="81">
        <v>209175</v>
      </c>
      <c r="Z127" s="81">
        <v>160151</v>
      </c>
      <c r="AA127" s="81">
        <v>28204</v>
      </c>
      <c r="AB127" s="81">
        <v>476813</v>
      </c>
      <c r="AC127" s="81">
        <v>0</v>
      </c>
      <c r="AD127" s="81">
        <v>53.105914076300003</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1891</v>
      </c>
      <c r="B128" s="80">
        <v>108</v>
      </c>
      <c r="C128" s="80">
        <v>6</v>
      </c>
      <c r="D128" s="80">
        <v>7</v>
      </c>
      <c r="E128" s="80">
        <v>2009</v>
      </c>
      <c r="F128" s="80" t="s">
        <v>85</v>
      </c>
      <c r="G128" s="80" t="s">
        <v>1885</v>
      </c>
      <c r="H128" s="80" t="s">
        <v>1886</v>
      </c>
      <c r="I128" s="177"/>
      <c r="J128" s="81">
        <v>1527.526951441007</v>
      </c>
      <c r="K128" s="81">
        <v>14.63335784019036</v>
      </c>
      <c r="L128" s="81">
        <v>13.529057720639555</v>
      </c>
      <c r="M128" s="81">
        <v>507.38841816736505</v>
      </c>
      <c r="N128" s="81">
        <v>578.03606615163699</v>
      </c>
      <c r="O128" s="81">
        <v>316.1627656039891</v>
      </c>
      <c r="P128" s="81">
        <v>137.81505689247595</v>
      </c>
      <c r="Q128" s="81">
        <v>27.860368429330066</v>
      </c>
      <c r="R128" s="81">
        <v>0</v>
      </c>
      <c r="S128" s="81">
        <v>39.101217433600006</v>
      </c>
      <c r="T128" s="82"/>
      <c r="U128" s="81">
        <v>43491090</v>
      </c>
      <c r="V128" s="81">
        <v>9853</v>
      </c>
      <c r="W128" s="81">
        <v>244</v>
      </c>
      <c r="X128" s="81">
        <v>114660</v>
      </c>
      <c r="Y128" s="81">
        <v>211255</v>
      </c>
      <c r="Z128" s="81">
        <v>159828</v>
      </c>
      <c r="AA128" s="81">
        <v>27738</v>
      </c>
      <c r="AB128" s="81">
        <v>477894</v>
      </c>
      <c r="AC128" s="81">
        <v>0</v>
      </c>
      <c r="AD128" s="81">
        <v>39.101217433600006</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189.1</v>
      </c>
      <c r="BJ128" s="81">
        <v>0</v>
      </c>
      <c r="BK128" s="81">
        <v>68.460999999999999</v>
      </c>
      <c r="BL128" s="81">
        <v>0</v>
      </c>
      <c r="BM128" s="82"/>
      <c r="BN128" s="81">
        <v>0</v>
      </c>
      <c r="BO128" s="81">
        <v>0</v>
      </c>
      <c r="BP128" s="81">
        <v>9</v>
      </c>
      <c r="BQ128" s="81">
        <v>0</v>
      </c>
      <c r="BR128" s="81">
        <v>14</v>
      </c>
      <c r="BS128" s="81">
        <v>0</v>
      </c>
      <c r="BT128"/>
      <c r="BU128" s="80"/>
      <c r="BV128" s="80"/>
      <c r="BW128" s="80"/>
      <c r="BX128" s="80"/>
      <c r="BY128" s="80"/>
      <c r="BZ128" s="80"/>
      <c r="CA128" s="80"/>
      <c r="CB128" s="80"/>
      <c r="CC128" s="80"/>
    </row>
    <row r="129" spans="1:81">
      <c r="A129" s="80" t="s">
        <v>1892</v>
      </c>
      <c r="B129" s="80">
        <v>109</v>
      </c>
      <c r="C129" s="80">
        <v>7</v>
      </c>
      <c r="D129" s="80">
        <v>7</v>
      </c>
      <c r="E129" s="80">
        <v>2010</v>
      </c>
      <c r="F129" s="80" t="s">
        <v>86</v>
      </c>
      <c r="G129" s="80" t="s">
        <v>1885</v>
      </c>
      <c r="H129" s="80" t="s">
        <v>1886</v>
      </c>
      <c r="I129" s="177"/>
      <c r="J129" s="81">
        <v>1559.2663047452131</v>
      </c>
      <c r="K129" s="81">
        <v>15.59513856257766</v>
      </c>
      <c r="L129" s="81">
        <v>12.808725575259597</v>
      </c>
      <c r="M129" s="81">
        <v>506.47674901422334</v>
      </c>
      <c r="N129" s="81">
        <v>595.33216113220533</v>
      </c>
      <c r="O129" s="81">
        <v>314.49170246615392</v>
      </c>
      <c r="P129" s="81">
        <v>141.44178068719441</v>
      </c>
      <c r="Q129" s="81">
        <v>29.142118267230799</v>
      </c>
      <c r="R129" s="81">
        <v>0</v>
      </c>
      <c r="S129" s="81">
        <v>53.809299289674001</v>
      </c>
      <c r="T129" s="82"/>
      <c r="U129" s="81">
        <v>40286284</v>
      </c>
      <c r="V129" s="81">
        <v>9853</v>
      </c>
      <c r="W129" s="81">
        <v>244</v>
      </c>
      <c r="X129" s="81">
        <v>114660</v>
      </c>
      <c r="Y129" s="81">
        <v>212992</v>
      </c>
      <c r="Z129" s="81">
        <v>159722</v>
      </c>
      <c r="AA129" s="81">
        <v>27757</v>
      </c>
      <c r="AB129" s="81">
        <v>478986</v>
      </c>
      <c r="AC129" s="81">
        <v>0</v>
      </c>
      <c r="AD129" s="81">
        <v>53.809299289674001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192.07300000000001</v>
      </c>
      <c r="BJ129" s="81">
        <v>0</v>
      </c>
      <c r="BK129" s="81">
        <v>56.466999999999999</v>
      </c>
      <c r="BL129" s="81">
        <v>0</v>
      </c>
      <c r="BM129" s="82"/>
      <c r="BN129" s="81">
        <v>0</v>
      </c>
      <c r="BO129" s="81">
        <v>0</v>
      </c>
      <c r="BP129" s="81">
        <v>10</v>
      </c>
      <c r="BQ129" s="81">
        <v>0</v>
      </c>
      <c r="BR129" s="81">
        <v>12</v>
      </c>
      <c r="BS129" s="81">
        <v>0</v>
      </c>
      <c r="BT129"/>
      <c r="BU129" s="80">
        <v>238.64</v>
      </c>
      <c r="BV129" s="80">
        <v>0</v>
      </c>
      <c r="BW129" s="80">
        <v>0</v>
      </c>
      <c r="BX129" s="80">
        <v>0</v>
      </c>
      <c r="BY129" s="80">
        <v>0</v>
      </c>
      <c r="BZ129" s="80">
        <v>0</v>
      </c>
      <c r="CA129" s="80">
        <v>5.0999999999999996</v>
      </c>
      <c r="CB129" s="80">
        <v>4.8</v>
      </c>
      <c r="CC129" s="80">
        <v>0</v>
      </c>
    </row>
    <row r="130" spans="1:81">
      <c r="A130" s="80" t="s">
        <v>1893</v>
      </c>
      <c r="B130" s="80">
        <v>110</v>
      </c>
      <c r="C130" s="80">
        <v>8</v>
      </c>
      <c r="D130" s="80">
        <v>7</v>
      </c>
      <c r="E130" s="80">
        <v>2011</v>
      </c>
      <c r="F130" s="80" t="s">
        <v>87</v>
      </c>
      <c r="G130" s="80" t="s">
        <v>1885</v>
      </c>
      <c r="H130" s="80" t="s">
        <v>1886</v>
      </c>
      <c r="I130" s="177"/>
      <c r="J130" s="81">
        <v>1704.3269282127083</v>
      </c>
      <c r="K130" s="81">
        <v>24.618428563295367</v>
      </c>
      <c r="L130" s="81">
        <v>12.487762435530469</v>
      </c>
      <c r="M130" s="81">
        <v>586.77848445120298</v>
      </c>
      <c r="N130" s="81">
        <v>627.47235049400967</v>
      </c>
      <c r="O130" s="81">
        <v>308.74508354149089</v>
      </c>
      <c r="P130" s="81">
        <v>138.47763421761957</v>
      </c>
      <c r="Q130" s="81">
        <v>33.467758077971169</v>
      </c>
      <c r="R130" s="81">
        <v>0</v>
      </c>
      <c r="S130" s="81">
        <v>57.779760902871594</v>
      </c>
      <c r="T130" s="82"/>
      <c r="U130" s="81">
        <v>46101038</v>
      </c>
      <c r="V130" s="81">
        <v>9853</v>
      </c>
      <c r="W130" s="81">
        <v>244</v>
      </c>
      <c r="X130" s="81">
        <v>114660</v>
      </c>
      <c r="Y130" s="81">
        <v>213641</v>
      </c>
      <c r="Z130" s="81">
        <v>160210</v>
      </c>
      <c r="AA130" s="81">
        <v>27984</v>
      </c>
      <c r="AB130" s="81">
        <v>476896</v>
      </c>
      <c r="AC130" s="81">
        <v>0</v>
      </c>
      <c r="AD130" s="81">
        <v>57.779760902871594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176.46199999999999</v>
      </c>
      <c r="BJ130" s="81">
        <v>0</v>
      </c>
      <c r="BK130" s="81">
        <v>51.896999999999998</v>
      </c>
      <c r="BL130" s="81">
        <v>0</v>
      </c>
      <c r="BM130" s="82"/>
      <c r="BN130" s="81">
        <v>0</v>
      </c>
      <c r="BO130" s="81">
        <v>0</v>
      </c>
      <c r="BP130" s="81">
        <v>10</v>
      </c>
      <c r="BQ130" s="81">
        <v>0</v>
      </c>
      <c r="BR130" s="81">
        <v>12</v>
      </c>
      <c r="BS130" s="81">
        <v>0</v>
      </c>
      <c r="BT130"/>
      <c r="BU130" s="80">
        <v>228.35900000000001</v>
      </c>
      <c r="BV130" s="80">
        <v>0</v>
      </c>
      <c r="BW130" s="80">
        <v>0</v>
      </c>
      <c r="BX130" s="80">
        <v>0</v>
      </c>
      <c r="BY130" s="80">
        <v>0</v>
      </c>
      <c r="BZ130" s="80">
        <v>0</v>
      </c>
      <c r="CA130" s="80">
        <v>0</v>
      </c>
      <c r="CB130" s="80">
        <v>0</v>
      </c>
      <c r="CC130" s="80">
        <v>0</v>
      </c>
    </row>
    <row r="131" spans="1:81">
      <c r="A131" s="80" t="s">
        <v>1894</v>
      </c>
      <c r="B131" s="80">
        <v>111</v>
      </c>
      <c r="C131" s="80">
        <v>9</v>
      </c>
      <c r="D131" s="80">
        <v>7</v>
      </c>
      <c r="E131" s="80">
        <v>2012</v>
      </c>
      <c r="F131" s="80" t="s">
        <v>88</v>
      </c>
      <c r="G131" s="80" t="s">
        <v>1885</v>
      </c>
      <c r="H131" s="80" t="s">
        <v>1886</v>
      </c>
      <c r="I131" s="177"/>
      <c r="J131" s="81">
        <v>1346.3656399705569</v>
      </c>
      <c r="K131" s="81">
        <v>24.425767235829877</v>
      </c>
      <c r="L131" s="81">
        <v>12.537597879153624</v>
      </c>
      <c r="M131" s="81">
        <v>655.72660466891421</v>
      </c>
      <c r="N131" s="81">
        <v>708.3433681395486</v>
      </c>
      <c r="O131" s="81">
        <v>307.83551933581879</v>
      </c>
      <c r="P131" s="81">
        <v>139.30533290369047</v>
      </c>
      <c r="Q131" s="81">
        <v>37.046617831574885</v>
      </c>
      <c r="R131" s="81">
        <v>0</v>
      </c>
      <c r="S131" s="81">
        <v>58.724286102943985</v>
      </c>
      <c r="T131" s="82"/>
      <c r="U131" s="81">
        <v>36593587</v>
      </c>
      <c r="V131" s="81">
        <v>9853</v>
      </c>
      <c r="W131" s="81">
        <v>244</v>
      </c>
      <c r="X131" s="81">
        <v>114660</v>
      </c>
      <c r="Y131" s="81">
        <v>219384</v>
      </c>
      <c r="Z131" s="81">
        <v>161005</v>
      </c>
      <c r="AA131" s="81">
        <v>27992</v>
      </c>
      <c r="AB131" s="81">
        <v>485876</v>
      </c>
      <c r="AC131" s="81">
        <v>0</v>
      </c>
      <c r="AD131" s="81">
        <v>58.724286102943985</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196.77500000000001</v>
      </c>
      <c r="BJ131" s="81">
        <v>0</v>
      </c>
      <c r="BK131" s="81">
        <v>64.793000000000006</v>
      </c>
      <c r="BL131" s="81">
        <v>0</v>
      </c>
      <c r="BM131" s="82"/>
      <c r="BN131" s="81">
        <v>0</v>
      </c>
      <c r="BO131" s="81">
        <v>0</v>
      </c>
      <c r="BP131" s="81">
        <v>10</v>
      </c>
      <c r="BQ131" s="81">
        <v>0</v>
      </c>
      <c r="BR131" s="81">
        <v>13</v>
      </c>
      <c r="BS131" s="81">
        <v>0</v>
      </c>
      <c r="BT131"/>
      <c r="BU131" s="80">
        <v>261.56799999999998</v>
      </c>
      <c r="BV131" s="80">
        <v>0</v>
      </c>
      <c r="BW131" s="80">
        <v>0</v>
      </c>
      <c r="BX131" s="80">
        <v>0</v>
      </c>
      <c r="BY131" s="80">
        <v>0</v>
      </c>
      <c r="BZ131" s="80">
        <v>0</v>
      </c>
      <c r="CA131" s="80">
        <v>0</v>
      </c>
      <c r="CB131" s="80">
        <v>0</v>
      </c>
      <c r="CC131" s="80">
        <v>0</v>
      </c>
    </row>
    <row r="132" spans="1:81">
      <c r="A132" s="80" t="s">
        <v>1895</v>
      </c>
      <c r="B132" s="80">
        <v>112</v>
      </c>
      <c r="C132" s="80">
        <v>10</v>
      </c>
      <c r="D132" s="80">
        <v>7</v>
      </c>
      <c r="E132" s="80">
        <v>2013</v>
      </c>
      <c r="F132" s="80" t="s">
        <v>89</v>
      </c>
      <c r="G132" s="80" t="s">
        <v>1885</v>
      </c>
      <c r="H132" s="80" t="s">
        <v>1886</v>
      </c>
      <c r="I132" s="177"/>
      <c r="J132" s="81">
        <v>1235.9146479866358</v>
      </c>
      <c r="K132" s="81">
        <v>21.770370710932905</v>
      </c>
      <c r="L132" s="81">
        <v>12.540781628935154</v>
      </c>
      <c r="M132" s="81">
        <v>650.14413236873975</v>
      </c>
      <c r="N132" s="81">
        <v>748.31119213667989</v>
      </c>
      <c r="O132" s="81">
        <v>296.51988600428024</v>
      </c>
      <c r="P132" s="81">
        <v>138.9560317689747</v>
      </c>
      <c r="Q132" s="81">
        <v>37.592181260390454</v>
      </c>
      <c r="R132" s="81">
        <v>0</v>
      </c>
      <c r="S132" s="81">
        <v>31.981572927670197</v>
      </c>
      <c r="T132" s="82"/>
      <c r="U132" s="81">
        <v>32721928</v>
      </c>
      <c r="V132" s="81">
        <v>9853</v>
      </c>
      <c r="W132" s="81">
        <v>244</v>
      </c>
      <c r="X132" s="81">
        <v>114660</v>
      </c>
      <c r="Y132" s="81">
        <v>220519</v>
      </c>
      <c r="Z132" s="81">
        <v>162011</v>
      </c>
      <c r="AA132" s="81">
        <v>27817</v>
      </c>
      <c r="AB132" s="81">
        <v>485962</v>
      </c>
      <c r="AC132" s="81">
        <v>0</v>
      </c>
      <c r="AD132" s="81">
        <v>31.981572927670197</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180.303</v>
      </c>
      <c r="BJ132" s="81">
        <v>0</v>
      </c>
      <c r="BK132" s="81">
        <v>74.213999999999999</v>
      </c>
      <c r="BL132" s="81">
        <v>0</v>
      </c>
      <c r="BM132" s="82"/>
      <c r="BN132" s="81">
        <v>0</v>
      </c>
      <c r="BO132" s="81">
        <v>0</v>
      </c>
      <c r="BP132" s="81">
        <v>9</v>
      </c>
      <c r="BQ132" s="81">
        <v>0</v>
      </c>
      <c r="BR132" s="81">
        <v>13</v>
      </c>
      <c r="BS132" s="81">
        <v>0</v>
      </c>
      <c r="BT132"/>
      <c r="BU132" s="80">
        <v>254.517</v>
      </c>
      <c r="BV132" s="80">
        <v>0</v>
      </c>
      <c r="BW132" s="80">
        <v>0</v>
      </c>
      <c r="BX132" s="80">
        <v>0</v>
      </c>
      <c r="BY132" s="80">
        <v>0</v>
      </c>
      <c r="BZ132" s="80">
        <v>0</v>
      </c>
      <c r="CA132" s="80">
        <v>0</v>
      </c>
      <c r="CB132" s="80">
        <v>0</v>
      </c>
      <c r="CC132" s="80">
        <v>0</v>
      </c>
    </row>
    <row r="133" spans="1:81">
      <c r="A133" s="80" t="s">
        <v>1896</v>
      </c>
      <c r="B133" s="80">
        <v>113</v>
      </c>
      <c r="C133" s="80">
        <v>11</v>
      </c>
      <c r="D133" s="80">
        <v>7</v>
      </c>
      <c r="E133" s="80">
        <v>2014</v>
      </c>
      <c r="F133" s="80" t="s">
        <v>90</v>
      </c>
      <c r="G133" s="80" t="s">
        <v>1885</v>
      </c>
      <c r="H133" s="80" t="s">
        <v>1886</v>
      </c>
      <c r="I133" s="177"/>
      <c r="J133" s="81">
        <v>1147.332378266676</v>
      </c>
      <c r="K133" s="81">
        <v>20.487846298205177</v>
      </c>
      <c r="L133" s="81">
        <v>7.6217775799534335</v>
      </c>
      <c r="M133" s="81">
        <v>599.22692456712969</v>
      </c>
      <c r="N133" s="81">
        <v>623.83766573603509</v>
      </c>
      <c r="O133" s="81">
        <v>282.2165922650089</v>
      </c>
      <c r="P133" s="81">
        <v>139.80428750826511</v>
      </c>
      <c r="Q133" s="81">
        <v>36.172947206844768</v>
      </c>
      <c r="R133" s="81">
        <v>0</v>
      </c>
      <c r="S133" s="81">
        <v>36.580726520910098</v>
      </c>
      <c r="T133" s="82"/>
      <c r="U133" s="81">
        <v>33439990</v>
      </c>
      <c r="V133" s="81">
        <v>8569</v>
      </c>
      <c r="W133" s="81">
        <v>133</v>
      </c>
      <c r="X133" s="81">
        <v>114913</v>
      </c>
      <c r="Y133" s="81">
        <v>223461</v>
      </c>
      <c r="Z133" s="81">
        <v>162401</v>
      </c>
      <c r="AA133" s="81">
        <v>27842</v>
      </c>
      <c r="AB133" s="81">
        <v>487376</v>
      </c>
      <c r="AC133" s="81">
        <v>0</v>
      </c>
      <c r="AD133" s="81">
        <v>36.580726520910098</v>
      </c>
      <c r="AE133" s="82"/>
      <c r="AF133" s="81">
        <v>360886550.65330023</v>
      </c>
      <c r="AG133" s="81">
        <v>19745996.669529155</v>
      </c>
      <c r="AH133" s="81">
        <v>1894509.0519921696</v>
      </c>
      <c r="AI133" s="81">
        <v>833140459.51584911</v>
      </c>
      <c r="AJ133" s="81">
        <v>858833234.34279704</v>
      </c>
      <c r="AK133" s="81">
        <v>0</v>
      </c>
      <c r="AL133" s="81">
        <v>0</v>
      </c>
      <c r="AM133" s="81">
        <v>66909441.835661992</v>
      </c>
      <c r="AN133" s="81">
        <v>0</v>
      </c>
      <c r="AO133" s="81">
        <v>0</v>
      </c>
      <c r="AP133" s="82"/>
      <c r="AQ133" s="81">
        <v>4633</v>
      </c>
      <c r="AR133" s="81">
        <v>301</v>
      </c>
      <c r="AS133" s="81">
        <v>0</v>
      </c>
      <c r="AT133" s="81">
        <v>0</v>
      </c>
      <c r="AU133" s="81">
        <v>0</v>
      </c>
      <c r="AV133" s="81">
        <v>0</v>
      </c>
      <c r="AW133" s="81" t="s">
        <v>564</v>
      </c>
      <c r="AX133" s="82"/>
      <c r="AY133" s="81">
        <v>17165.099999999999</v>
      </c>
      <c r="AZ133" s="81">
        <v>6829.6</v>
      </c>
      <c r="BA133" s="81">
        <v>0</v>
      </c>
      <c r="BB133" s="81">
        <v>0</v>
      </c>
      <c r="BC133" s="81">
        <v>0</v>
      </c>
      <c r="BD133" s="81">
        <v>0</v>
      </c>
      <c r="BE133" s="81" t="s">
        <v>564</v>
      </c>
      <c r="BF133" s="82"/>
      <c r="BG133" s="81">
        <v>0</v>
      </c>
      <c r="BH133" s="81">
        <v>0</v>
      </c>
      <c r="BI133" s="81">
        <v>178.96899999999999</v>
      </c>
      <c r="BJ133" s="81">
        <v>0</v>
      </c>
      <c r="BK133" s="81">
        <v>81.774000000000001</v>
      </c>
      <c r="BL133" s="81">
        <v>0</v>
      </c>
      <c r="BM133" s="82"/>
      <c r="BN133" s="81">
        <v>0</v>
      </c>
      <c r="BO133" s="81">
        <v>0</v>
      </c>
      <c r="BP133" s="81">
        <v>9</v>
      </c>
      <c r="BQ133" s="81">
        <v>0</v>
      </c>
      <c r="BR133" s="81">
        <v>15</v>
      </c>
      <c r="BS133" s="81">
        <v>0</v>
      </c>
      <c r="BT133"/>
      <c r="BU133" s="80">
        <v>260.74299999999999</v>
      </c>
      <c r="BV133" s="80">
        <v>0</v>
      </c>
      <c r="BW133" s="80">
        <v>0</v>
      </c>
      <c r="BX133" s="80">
        <v>0</v>
      </c>
      <c r="BY133" s="80">
        <v>0</v>
      </c>
      <c r="BZ133" s="80">
        <v>0</v>
      </c>
      <c r="CA133" s="80">
        <v>0</v>
      </c>
      <c r="CB133" s="80">
        <v>0</v>
      </c>
      <c r="CC133" s="80">
        <v>0</v>
      </c>
    </row>
    <row r="134" spans="1:81">
      <c r="A134" s="80" t="s">
        <v>1897</v>
      </c>
      <c r="B134" s="80">
        <v>114</v>
      </c>
      <c r="C134" s="80">
        <v>12</v>
      </c>
      <c r="D134" s="80">
        <v>7</v>
      </c>
      <c r="E134" s="80">
        <v>2015</v>
      </c>
      <c r="F134" s="80" t="s">
        <v>91</v>
      </c>
      <c r="G134" s="80" t="s">
        <v>1885</v>
      </c>
      <c r="H134" s="80" t="s">
        <v>1886</v>
      </c>
      <c r="I134" s="177"/>
      <c r="J134" s="81">
        <v>1222.1024741949809</v>
      </c>
      <c r="K134" s="81">
        <v>20.346134045558699</v>
      </c>
      <c r="L134" s="81">
        <v>8.0060460640932725</v>
      </c>
      <c r="M134" s="81">
        <v>608.79301859529392</v>
      </c>
      <c r="N134" s="81">
        <v>588.90877826166536</v>
      </c>
      <c r="O134" s="81">
        <v>281.54068879845124</v>
      </c>
      <c r="P134" s="81">
        <v>139.91428786786128</v>
      </c>
      <c r="Q134" s="81">
        <v>35.581610762561574</v>
      </c>
      <c r="R134" s="81">
        <v>0</v>
      </c>
      <c r="S134" s="81">
        <v>40.453662354332003</v>
      </c>
      <c r="T134" s="82"/>
      <c r="U134" s="81">
        <v>35216066</v>
      </c>
      <c r="V134" s="81">
        <v>8569</v>
      </c>
      <c r="W134" s="81">
        <v>133</v>
      </c>
      <c r="X134" s="81">
        <v>114913</v>
      </c>
      <c r="Y134" s="81">
        <v>226966</v>
      </c>
      <c r="Z134" s="81">
        <v>163573</v>
      </c>
      <c r="AA134" s="81">
        <v>27842</v>
      </c>
      <c r="AB134" s="81">
        <v>489717</v>
      </c>
      <c r="AC134" s="81">
        <v>0</v>
      </c>
      <c r="AD134" s="81">
        <v>40.453662354332003</v>
      </c>
      <c r="AE134" s="82"/>
      <c r="AF134" s="81">
        <v>378220562.55707657</v>
      </c>
      <c r="AG134" s="81">
        <v>17508755.917858172</v>
      </c>
      <c r="AH134" s="81">
        <v>1673045.04734669</v>
      </c>
      <c r="AI134" s="81">
        <v>863770403.189116</v>
      </c>
      <c r="AJ134" s="81">
        <v>790335222.75016665</v>
      </c>
      <c r="AK134" s="81">
        <v>0</v>
      </c>
      <c r="AL134" s="81">
        <v>0</v>
      </c>
      <c r="AM134" s="81">
        <v>67113660.564448163</v>
      </c>
      <c r="AN134" s="81">
        <v>0</v>
      </c>
      <c r="AO134" s="81">
        <v>0</v>
      </c>
      <c r="AP134" s="82"/>
      <c r="AQ134" s="81">
        <v>5107</v>
      </c>
      <c r="AR134" s="81">
        <v>419</v>
      </c>
      <c r="AS134" s="81">
        <v>0</v>
      </c>
      <c r="AT134" s="81">
        <v>0</v>
      </c>
      <c r="AU134" s="81">
        <v>0</v>
      </c>
      <c r="AV134" s="81">
        <v>0</v>
      </c>
      <c r="AW134" s="81" t="s">
        <v>564</v>
      </c>
      <c r="AX134" s="82"/>
      <c r="AY134" s="81">
        <v>19206.400000000001</v>
      </c>
      <c r="AZ134" s="81">
        <v>8967.7000000000007</v>
      </c>
      <c r="BA134" s="81">
        <v>0</v>
      </c>
      <c r="BB134" s="81">
        <v>0</v>
      </c>
      <c r="BC134" s="81">
        <v>0</v>
      </c>
      <c r="BD134" s="81">
        <v>0</v>
      </c>
      <c r="BE134" s="81" t="s">
        <v>564</v>
      </c>
      <c r="BF134" s="82"/>
      <c r="BG134" s="81">
        <v>0</v>
      </c>
      <c r="BH134" s="81">
        <v>0</v>
      </c>
      <c r="BI134" s="81">
        <v>204.12799999999999</v>
      </c>
      <c r="BJ134" s="81">
        <v>0</v>
      </c>
      <c r="BK134" s="81">
        <v>113.021</v>
      </c>
      <c r="BL134" s="81">
        <v>0</v>
      </c>
      <c r="BM134" s="82"/>
      <c r="BN134" s="81">
        <v>0</v>
      </c>
      <c r="BO134" s="81">
        <v>0</v>
      </c>
      <c r="BP134" s="81">
        <v>10</v>
      </c>
      <c r="BQ134" s="81">
        <v>0</v>
      </c>
      <c r="BR134" s="81">
        <v>17</v>
      </c>
      <c r="BS134" s="81">
        <v>0</v>
      </c>
      <c r="BT134"/>
      <c r="BU134" s="80">
        <v>287.09899999999999</v>
      </c>
      <c r="BV134" s="80">
        <v>30.05</v>
      </c>
      <c r="BW134" s="80">
        <v>0</v>
      </c>
      <c r="BX134" s="80">
        <v>0</v>
      </c>
      <c r="BY134" s="80">
        <v>0</v>
      </c>
      <c r="BZ134" s="80">
        <v>0</v>
      </c>
      <c r="CA134" s="80">
        <v>0</v>
      </c>
      <c r="CB134" s="80">
        <v>0</v>
      </c>
      <c r="CC134" s="80">
        <v>0</v>
      </c>
    </row>
    <row r="135" spans="1:81">
      <c r="A135" s="80" t="s">
        <v>1898</v>
      </c>
      <c r="B135" s="80">
        <v>115</v>
      </c>
      <c r="C135" s="80">
        <v>13</v>
      </c>
      <c r="D135" s="80">
        <v>7</v>
      </c>
      <c r="E135" s="80">
        <v>2016</v>
      </c>
      <c r="F135" s="80" t="s">
        <v>92</v>
      </c>
      <c r="G135" s="80" t="s">
        <v>1885</v>
      </c>
      <c r="H135" s="80" t="s">
        <v>1886</v>
      </c>
      <c r="I135" s="177"/>
      <c r="J135" s="81">
        <v>1147.6361704863175</v>
      </c>
      <c r="K135" s="81">
        <v>19.607672335524004</v>
      </c>
      <c r="L135" s="81">
        <v>9.3124445613333187</v>
      </c>
      <c r="M135" s="81">
        <v>523.57687385250563</v>
      </c>
      <c r="N135" s="81">
        <v>626.55277840066424</v>
      </c>
      <c r="O135" s="81">
        <v>279.7404921264532</v>
      </c>
      <c r="P135" s="81">
        <v>137.44352607070962</v>
      </c>
      <c r="Q135" s="81">
        <v>34.765013476385001</v>
      </c>
      <c r="R135" s="81">
        <v>0</v>
      </c>
      <c r="S135" s="81">
        <v>40.268742356263601</v>
      </c>
      <c r="T135" s="82"/>
      <c r="U135" s="81">
        <v>31243956</v>
      </c>
      <c r="V135" s="81">
        <v>8569</v>
      </c>
      <c r="W135" s="81">
        <v>133</v>
      </c>
      <c r="X135" s="81">
        <v>114913</v>
      </c>
      <c r="Y135" s="81">
        <v>230406</v>
      </c>
      <c r="Z135" s="81">
        <v>164525</v>
      </c>
      <c r="AA135" s="81">
        <v>28288</v>
      </c>
      <c r="AB135" s="81">
        <v>492199</v>
      </c>
      <c r="AC135" s="81">
        <v>0</v>
      </c>
      <c r="AD135" s="81">
        <v>40.268742356263601</v>
      </c>
      <c r="AE135" s="82"/>
      <c r="AF135" s="81">
        <v>368587920.82046312</v>
      </c>
      <c r="AG135" s="81">
        <v>16683081.40773651</v>
      </c>
      <c r="AH135" s="81">
        <v>1540583.065580511</v>
      </c>
      <c r="AI135" s="81">
        <v>803784658.75659001</v>
      </c>
      <c r="AJ135" s="81">
        <v>852774140.04818511</v>
      </c>
      <c r="AK135" s="81">
        <v>0</v>
      </c>
      <c r="AL135" s="81">
        <v>0</v>
      </c>
      <c r="AM135" s="81">
        <v>67506213.243353888</v>
      </c>
      <c r="AN135" s="81">
        <v>0</v>
      </c>
      <c r="AO135" s="81">
        <v>0</v>
      </c>
      <c r="AP135" s="82"/>
      <c r="AQ135" s="81">
        <v>5607</v>
      </c>
      <c r="AR135" s="81">
        <v>489</v>
      </c>
      <c r="AS135" s="81">
        <v>0</v>
      </c>
      <c r="AT135" s="81">
        <v>0</v>
      </c>
      <c r="AU135" s="81">
        <v>0</v>
      </c>
      <c r="AV135" s="81">
        <v>0</v>
      </c>
      <c r="AW135" s="81" t="s">
        <v>564</v>
      </c>
      <c r="AX135" s="82"/>
      <c r="AY135" s="81">
        <v>21372.799999999999</v>
      </c>
      <c r="AZ135" s="81">
        <v>10173.1</v>
      </c>
      <c r="BA135" s="81">
        <v>0</v>
      </c>
      <c r="BB135" s="81">
        <v>0</v>
      </c>
      <c r="BC135" s="81">
        <v>0</v>
      </c>
      <c r="BD135" s="81">
        <v>0</v>
      </c>
      <c r="BE135" s="81" t="s">
        <v>564</v>
      </c>
      <c r="BF135" s="82"/>
      <c r="BG135" s="81">
        <v>0</v>
      </c>
      <c r="BH135" s="81">
        <v>0</v>
      </c>
      <c r="BI135" s="81">
        <v>202.29400000000001</v>
      </c>
      <c r="BJ135" s="81">
        <v>0</v>
      </c>
      <c r="BK135" s="81">
        <v>118.276</v>
      </c>
      <c r="BL135" s="81">
        <v>0</v>
      </c>
      <c r="BM135" s="82"/>
      <c r="BN135" s="81">
        <v>0</v>
      </c>
      <c r="BO135" s="81">
        <v>0</v>
      </c>
      <c r="BP135" s="81">
        <v>10</v>
      </c>
      <c r="BQ135" s="81">
        <v>0</v>
      </c>
      <c r="BR135" s="81">
        <v>17</v>
      </c>
      <c r="BS135" s="81">
        <v>0</v>
      </c>
      <c r="BT135"/>
      <c r="BU135" s="80">
        <v>283.31599999999997</v>
      </c>
      <c r="BV135" s="80">
        <v>37.253999999999998</v>
      </c>
      <c r="BW135" s="80">
        <v>0</v>
      </c>
      <c r="BX135" s="80">
        <v>0</v>
      </c>
      <c r="BY135" s="80">
        <v>0</v>
      </c>
      <c r="BZ135" s="80">
        <v>0</v>
      </c>
      <c r="CA135" s="80">
        <v>0</v>
      </c>
      <c r="CB135" s="80">
        <v>0</v>
      </c>
      <c r="CC135" s="80">
        <v>0</v>
      </c>
    </row>
    <row r="136" spans="1:81">
      <c r="A136" s="80" t="s">
        <v>1899</v>
      </c>
      <c r="B136" s="80">
        <v>116</v>
      </c>
      <c r="C136" s="80">
        <v>14</v>
      </c>
      <c r="D136" s="80">
        <v>7</v>
      </c>
      <c r="E136" s="80">
        <v>2017</v>
      </c>
      <c r="F136" s="80" t="s">
        <v>71</v>
      </c>
      <c r="G136" s="80" t="s">
        <v>1885</v>
      </c>
      <c r="H136" s="80" t="s">
        <v>1886</v>
      </c>
      <c r="I136" s="177"/>
      <c r="J136" s="81">
        <v>1050.5105278180558</v>
      </c>
      <c r="K136" s="81">
        <v>19.626743675477595</v>
      </c>
      <c r="L136" s="81">
        <v>8.5420264177792777</v>
      </c>
      <c r="M136" s="81">
        <v>531.22911168845485</v>
      </c>
      <c r="N136" s="81">
        <v>703.4584753671636</v>
      </c>
      <c r="O136" s="81">
        <v>276.64763519776471</v>
      </c>
      <c r="P136" s="81">
        <v>137.63984596245774</v>
      </c>
      <c r="Q136" s="81">
        <v>33.76798234439606</v>
      </c>
      <c r="R136" s="81">
        <v>0</v>
      </c>
      <c r="S136" s="81">
        <v>44.178704724938498</v>
      </c>
      <c r="T136" s="82"/>
      <c r="U136" s="81">
        <v>30468304</v>
      </c>
      <c r="V136" s="81">
        <v>8569</v>
      </c>
      <c r="W136" s="81">
        <v>133</v>
      </c>
      <c r="X136" s="81">
        <v>114913</v>
      </c>
      <c r="Y136" s="81">
        <v>233812</v>
      </c>
      <c r="Z136" s="81">
        <v>165405</v>
      </c>
      <c r="AA136" s="81">
        <v>28509</v>
      </c>
      <c r="AB136" s="81">
        <v>494402</v>
      </c>
      <c r="AC136" s="81">
        <v>0</v>
      </c>
      <c r="AD136" s="81">
        <v>44.178704724938498</v>
      </c>
      <c r="AE136" s="82"/>
      <c r="AF136" s="81">
        <v>337004438.50271201</v>
      </c>
      <c r="AG136" s="81">
        <v>16858358.17217401</v>
      </c>
      <c r="AH136" s="81">
        <v>1894338.514626591</v>
      </c>
      <c r="AI136" s="81">
        <v>854886571.59493792</v>
      </c>
      <c r="AJ136" s="81">
        <v>978484651.21058083</v>
      </c>
      <c r="AK136" s="81">
        <v>0</v>
      </c>
      <c r="AL136" s="81">
        <v>0</v>
      </c>
      <c r="AM136" s="81">
        <v>67914461.281296507</v>
      </c>
      <c r="AN136" s="81">
        <v>0</v>
      </c>
      <c r="AO136" s="81">
        <v>0</v>
      </c>
      <c r="AP136" s="82"/>
      <c r="AQ136" s="81">
        <v>6027</v>
      </c>
      <c r="AR136" s="81">
        <v>539</v>
      </c>
      <c r="AS136" s="81">
        <v>0</v>
      </c>
      <c r="AT136" s="81">
        <v>0</v>
      </c>
      <c r="AU136" s="81">
        <v>0</v>
      </c>
      <c r="AV136" s="81">
        <v>0</v>
      </c>
      <c r="AW136" s="81" t="s">
        <v>564</v>
      </c>
      <c r="AX136" s="82"/>
      <c r="AY136" s="81">
        <v>23186.9</v>
      </c>
      <c r="AZ136" s="81">
        <v>11123.6</v>
      </c>
      <c r="BA136" s="81">
        <v>0</v>
      </c>
      <c r="BB136" s="81">
        <v>0</v>
      </c>
      <c r="BC136" s="81">
        <v>0</v>
      </c>
      <c r="BD136" s="81">
        <v>0</v>
      </c>
      <c r="BE136" s="81" t="s">
        <v>564</v>
      </c>
      <c r="BF136" s="82"/>
      <c r="BG136" s="81">
        <v>0</v>
      </c>
      <c r="BH136" s="81">
        <v>0</v>
      </c>
      <c r="BI136" s="81">
        <v>197.18700000000001</v>
      </c>
      <c r="BJ136" s="81">
        <v>0</v>
      </c>
      <c r="BK136" s="81">
        <v>112.06100000000001</v>
      </c>
      <c r="BL136" s="81">
        <v>0</v>
      </c>
      <c r="BM136" s="82"/>
      <c r="BN136" s="81">
        <v>0</v>
      </c>
      <c r="BO136" s="81">
        <v>0</v>
      </c>
      <c r="BP136" s="81">
        <v>9</v>
      </c>
      <c r="BQ136" s="81">
        <v>0</v>
      </c>
      <c r="BR136" s="81">
        <v>15</v>
      </c>
      <c r="BS136" s="81">
        <v>0</v>
      </c>
      <c r="BT136"/>
      <c r="BU136" s="80">
        <v>270.43099999999998</v>
      </c>
      <c r="BV136" s="80">
        <v>38.817</v>
      </c>
      <c r="BW136" s="80">
        <v>0</v>
      </c>
      <c r="BX136" s="80">
        <v>0</v>
      </c>
      <c r="BY136" s="80">
        <v>0</v>
      </c>
      <c r="BZ136" s="80">
        <v>0</v>
      </c>
      <c r="CA136" s="80">
        <v>0</v>
      </c>
      <c r="CB136" s="80">
        <v>0</v>
      </c>
      <c r="CC136" s="80">
        <v>0</v>
      </c>
    </row>
    <row r="137" spans="1:81">
      <c r="A137" s="80" t="s">
        <v>1900</v>
      </c>
      <c r="B137" s="80">
        <v>117</v>
      </c>
      <c r="C137" s="80">
        <v>15</v>
      </c>
      <c r="D137" s="80">
        <v>7</v>
      </c>
      <c r="E137" s="80">
        <v>2018</v>
      </c>
      <c r="F137" s="80" t="s">
        <v>93</v>
      </c>
      <c r="G137" s="80" t="s">
        <v>1885</v>
      </c>
      <c r="H137" s="80" t="s">
        <v>1886</v>
      </c>
      <c r="I137" s="177"/>
      <c r="J137" s="81">
        <v>1094.8485432903894</v>
      </c>
      <c r="K137" s="81">
        <v>18.53267842238046</v>
      </c>
      <c r="L137" s="81">
        <v>7.9884664691159113</v>
      </c>
      <c r="M137" s="81">
        <v>541.99020291597606</v>
      </c>
      <c r="N137" s="81">
        <v>597.49114568521247</v>
      </c>
      <c r="O137" s="81">
        <v>271.51895708655769</v>
      </c>
      <c r="P137" s="81">
        <v>138.00006469694225</v>
      </c>
      <c r="Q137" s="81">
        <v>31.472453760193922</v>
      </c>
      <c r="R137" s="81">
        <v>0</v>
      </c>
      <c r="S137" s="81">
        <v>46.620989384002598</v>
      </c>
      <c r="T137" s="82"/>
      <c r="U137" s="81">
        <v>35227099</v>
      </c>
      <c r="V137" s="81">
        <v>8569</v>
      </c>
      <c r="W137" s="81">
        <v>133</v>
      </c>
      <c r="X137" s="81">
        <v>114913</v>
      </c>
      <c r="Y137" s="81">
        <v>237151</v>
      </c>
      <c r="Z137" s="81">
        <v>165447</v>
      </c>
      <c r="AA137" s="81">
        <v>28871</v>
      </c>
      <c r="AB137" s="81">
        <v>496571</v>
      </c>
      <c r="AC137" s="81">
        <v>0</v>
      </c>
      <c r="AD137" s="81">
        <v>46.620989384002598</v>
      </c>
      <c r="AE137" s="82"/>
      <c r="AF137" s="81">
        <v>362654154.16182852</v>
      </c>
      <c r="AG137" s="81">
        <v>15372068.510586111</v>
      </c>
      <c r="AH137" s="81">
        <v>1788997.1802229821</v>
      </c>
      <c r="AI137" s="81">
        <v>852624586.01677096</v>
      </c>
      <c r="AJ137" s="81">
        <v>874807926.16703737</v>
      </c>
      <c r="AK137" s="81">
        <v>0</v>
      </c>
      <c r="AL137" s="81">
        <v>0</v>
      </c>
      <c r="AM137" s="81">
        <v>68353549.697194189</v>
      </c>
      <c r="AN137" s="81">
        <v>0</v>
      </c>
      <c r="AO137" s="81">
        <v>0</v>
      </c>
      <c r="AP137" s="82"/>
      <c r="AQ137" s="81">
        <v>6407</v>
      </c>
      <c r="AR137" s="81">
        <v>578</v>
      </c>
      <c r="AS137" s="81">
        <v>0</v>
      </c>
      <c r="AT137" s="81">
        <v>0</v>
      </c>
      <c r="AU137" s="81">
        <v>0</v>
      </c>
      <c r="AV137" s="81">
        <v>0</v>
      </c>
      <c r="AW137" s="81" t="s">
        <v>564</v>
      </c>
      <c r="AX137" s="82"/>
      <c r="AY137" s="81">
        <v>24855.900000000009</v>
      </c>
      <c r="AZ137" s="81">
        <v>11740.6</v>
      </c>
      <c r="BA137" s="81">
        <v>0</v>
      </c>
      <c r="BB137" s="81">
        <v>0</v>
      </c>
      <c r="BC137" s="81">
        <v>0</v>
      </c>
      <c r="BD137" s="81">
        <v>0</v>
      </c>
      <c r="BE137" s="81" t="s">
        <v>564</v>
      </c>
      <c r="BF137" s="82"/>
      <c r="BG137" s="81">
        <v>0</v>
      </c>
      <c r="BH137" s="81">
        <v>0</v>
      </c>
      <c r="BI137" s="81">
        <v>174.28</v>
      </c>
      <c r="BJ137" s="81">
        <v>0</v>
      </c>
      <c r="BK137" s="81">
        <v>119.43</v>
      </c>
      <c r="BL137" s="81">
        <v>0</v>
      </c>
      <c r="BM137" s="82"/>
      <c r="BN137" s="81">
        <v>0</v>
      </c>
      <c r="BO137" s="81">
        <v>0</v>
      </c>
      <c r="BP137" s="81">
        <v>9</v>
      </c>
      <c r="BQ137" s="81">
        <v>0</v>
      </c>
      <c r="BR137" s="81">
        <v>15</v>
      </c>
      <c r="BS137" s="81">
        <v>0</v>
      </c>
      <c r="BT137"/>
      <c r="BU137" s="80">
        <v>241.441</v>
      </c>
      <c r="BV137" s="80">
        <v>52.268999999999998</v>
      </c>
      <c r="BW137" s="80">
        <v>0</v>
      </c>
      <c r="BX137" s="80">
        <v>0</v>
      </c>
      <c r="BY137" s="80">
        <v>0</v>
      </c>
      <c r="BZ137" s="80">
        <v>0</v>
      </c>
      <c r="CA137" s="80">
        <v>0</v>
      </c>
      <c r="CB137" s="80">
        <v>0</v>
      </c>
      <c r="CC137" s="80">
        <v>0</v>
      </c>
    </row>
    <row r="138" spans="1:81">
      <c r="A138" s="80" t="s">
        <v>1901</v>
      </c>
      <c r="B138" s="80">
        <v>118</v>
      </c>
      <c r="C138" s="80">
        <v>16</v>
      </c>
      <c r="D138" s="80">
        <v>7</v>
      </c>
      <c r="E138" s="80">
        <v>2019</v>
      </c>
      <c r="F138" s="80" t="s">
        <v>73</v>
      </c>
      <c r="G138" s="80" t="s">
        <v>1885</v>
      </c>
      <c r="H138" s="80" t="s">
        <v>1886</v>
      </c>
      <c r="I138" s="177"/>
      <c r="J138" s="81">
        <v>1044.0869542564776</v>
      </c>
      <c r="K138" s="81">
        <v>16.88858291369419</v>
      </c>
      <c r="L138" s="81">
        <v>8.0548672472511367</v>
      </c>
      <c r="M138" s="81">
        <v>494.76352941486567</v>
      </c>
      <c r="N138" s="81">
        <v>576.33226470145541</v>
      </c>
      <c r="O138" s="81">
        <v>264.89113272149842</v>
      </c>
      <c r="P138" s="81">
        <v>139.03589176828336</v>
      </c>
      <c r="Q138" s="81">
        <v>30.760165638186773</v>
      </c>
      <c r="R138" s="81">
        <v>0</v>
      </c>
      <c r="S138" s="81">
        <v>54.953138907205599</v>
      </c>
      <c r="T138" s="82"/>
      <c r="U138" s="81">
        <v>33725563</v>
      </c>
      <c r="V138" s="81">
        <v>8569</v>
      </c>
      <c r="W138" s="81">
        <v>133</v>
      </c>
      <c r="X138" s="81">
        <v>114913</v>
      </c>
      <c r="Y138" s="81">
        <v>240518</v>
      </c>
      <c r="Z138" s="81">
        <v>165840</v>
      </c>
      <c r="AA138" s="81">
        <v>28870</v>
      </c>
      <c r="AB138" s="81">
        <v>498473</v>
      </c>
      <c r="AC138" s="81">
        <v>0</v>
      </c>
      <c r="AD138" s="81">
        <v>54.953138907205599</v>
      </c>
      <c r="AE138" s="82"/>
      <c r="AF138" s="81">
        <v>349990161.83808237</v>
      </c>
      <c r="AG138" s="81">
        <v>14847141.61970835</v>
      </c>
      <c r="AH138" s="81">
        <v>1864365.9516816861</v>
      </c>
      <c r="AI138" s="81">
        <v>809943556.29431975</v>
      </c>
      <c r="AJ138" s="81">
        <v>838095544.61059391</v>
      </c>
      <c r="AK138" s="81">
        <v>0</v>
      </c>
      <c r="AL138" s="81">
        <v>0</v>
      </c>
      <c r="AM138" s="81">
        <v>67888270.09726508</v>
      </c>
      <c r="AN138" s="81">
        <v>0</v>
      </c>
      <c r="AO138" s="81">
        <v>0</v>
      </c>
      <c r="AP138" s="82"/>
      <c r="AQ138" s="81">
        <v>6804</v>
      </c>
      <c r="AR138" s="81">
        <v>606</v>
      </c>
      <c r="AS138" s="81">
        <v>0</v>
      </c>
      <c r="AT138" s="81">
        <v>0</v>
      </c>
      <c r="AU138" s="81">
        <v>0</v>
      </c>
      <c r="AV138" s="81">
        <v>0</v>
      </c>
      <c r="AW138" s="81" t="s">
        <v>564</v>
      </c>
      <c r="AX138" s="82"/>
      <c r="AY138" s="81">
        <v>26656.099999999969</v>
      </c>
      <c r="AZ138" s="81">
        <v>11950.8</v>
      </c>
      <c r="BA138" s="81">
        <v>0</v>
      </c>
      <c r="BB138" s="81">
        <v>0</v>
      </c>
      <c r="BC138" s="81">
        <v>0</v>
      </c>
      <c r="BD138" s="81">
        <v>0</v>
      </c>
      <c r="BE138" s="81" t="s">
        <v>564</v>
      </c>
      <c r="BF138" s="82"/>
      <c r="BG138" s="81">
        <v>0</v>
      </c>
      <c r="BH138" s="81">
        <v>0</v>
      </c>
      <c r="BI138" s="81">
        <v>189.898</v>
      </c>
      <c r="BJ138" s="81">
        <v>0</v>
      </c>
      <c r="BK138" s="81">
        <v>111.702</v>
      </c>
      <c r="BL138" s="81">
        <v>0</v>
      </c>
      <c r="BM138" s="82"/>
      <c r="BN138" s="81">
        <v>0</v>
      </c>
      <c r="BO138" s="81">
        <v>0</v>
      </c>
      <c r="BP138" s="81">
        <v>9</v>
      </c>
      <c r="BQ138" s="81">
        <v>0</v>
      </c>
      <c r="BR138" s="81">
        <v>14</v>
      </c>
      <c r="BS138" s="81">
        <v>0</v>
      </c>
      <c r="BT138"/>
      <c r="BU138" s="80">
        <v>252.167</v>
      </c>
      <c r="BV138" s="80">
        <v>49.433</v>
      </c>
      <c r="BW138" s="80">
        <v>0</v>
      </c>
      <c r="BX138" s="80">
        <v>0</v>
      </c>
      <c r="BY138" s="80">
        <v>0</v>
      </c>
      <c r="BZ138" s="80">
        <v>0</v>
      </c>
      <c r="CA138" s="80">
        <v>0</v>
      </c>
      <c r="CB138" s="80">
        <v>0</v>
      </c>
      <c r="CC138" s="80">
        <v>0</v>
      </c>
    </row>
    <row r="139" spans="1:81">
      <c r="A139" s="80" t="s">
        <v>1902</v>
      </c>
      <c r="B139" s="80">
        <v>119</v>
      </c>
      <c r="C139" s="80">
        <v>17</v>
      </c>
      <c r="D139" s="80">
        <v>7</v>
      </c>
      <c r="E139" s="80">
        <v>2020</v>
      </c>
      <c r="F139" s="80" t="s">
        <v>218</v>
      </c>
      <c r="G139" s="80" t="s">
        <v>1885</v>
      </c>
      <c r="H139" s="80" t="s">
        <v>1886</v>
      </c>
      <c r="I139" s="177"/>
      <c r="J139" s="81">
        <v>1081.4163746010049</v>
      </c>
      <c r="K139" s="81">
        <v>18.695581339932286</v>
      </c>
      <c r="L139" s="81">
        <v>9.7443667316345319</v>
      </c>
      <c r="M139" s="81">
        <v>489.49983896641618</v>
      </c>
      <c r="N139" s="81">
        <v>569.31462298440761</v>
      </c>
      <c r="O139" s="81">
        <v>234.47934499816839</v>
      </c>
      <c r="P139" s="81">
        <v>130.75242263204365</v>
      </c>
      <c r="Q139" s="81">
        <v>29.390605353165483</v>
      </c>
      <c r="R139" s="81">
        <v>0</v>
      </c>
      <c r="S139" s="81">
        <v>49.66972645030399</v>
      </c>
      <c r="T139" s="82"/>
      <c r="U139" s="81">
        <v>37105572</v>
      </c>
      <c r="V139" s="81">
        <v>8903</v>
      </c>
      <c r="W139" s="81">
        <v>171</v>
      </c>
      <c r="X139" s="81">
        <v>119296</v>
      </c>
      <c r="Y139" s="81">
        <v>243039</v>
      </c>
      <c r="Z139" s="81">
        <v>167553</v>
      </c>
      <c r="AA139" s="81">
        <v>29498</v>
      </c>
      <c r="AB139" s="81">
        <v>498457</v>
      </c>
      <c r="AC139" s="81">
        <v>0</v>
      </c>
      <c r="AD139" s="81">
        <v>49.66972645030399</v>
      </c>
      <c r="AE139" s="82"/>
      <c r="AF139" s="81">
        <v>376835176.86869723</v>
      </c>
      <c r="AG139" s="81">
        <v>15030971.467955135</v>
      </c>
      <c r="AH139" s="81">
        <v>2386154.8882725518</v>
      </c>
      <c r="AI139" s="81">
        <v>819517148.76972091</v>
      </c>
      <c r="AJ139" s="81">
        <v>830591528.54019892</v>
      </c>
      <c r="AK139" s="81"/>
      <c r="AL139" s="81"/>
      <c r="AM139" s="81">
        <v>65054176.47277575</v>
      </c>
      <c r="AN139" s="81"/>
      <c r="AO139" s="81"/>
      <c r="AP139" s="82"/>
      <c r="AQ139" s="81">
        <v>7189</v>
      </c>
      <c r="AR139" s="81">
        <v>613</v>
      </c>
      <c r="AS139" s="81">
        <v>0</v>
      </c>
      <c r="AT139" s="81">
        <v>0</v>
      </c>
      <c r="AU139" s="81">
        <v>0</v>
      </c>
      <c r="AV139" s="81">
        <v>0</v>
      </c>
      <c r="AW139" s="81">
        <v>0</v>
      </c>
      <c r="AX139" s="82"/>
      <c r="AY139" s="81">
        <v>28488.39999999994</v>
      </c>
      <c r="AZ139" s="81">
        <v>12068.999999999991</v>
      </c>
      <c r="BA139" s="81">
        <v>0</v>
      </c>
      <c r="BB139" s="81">
        <v>0</v>
      </c>
      <c r="BC139" s="81">
        <v>0</v>
      </c>
      <c r="BD139" s="81">
        <v>0</v>
      </c>
      <c r="BE139" s="81">
        <v>0</v>
      </c>
      <c r="BF139" s="82"/>
      <c r="BG139" s="81">
        <v>0</v>
      </c>
      <c r="BH139" s="81">
        <v>0</v>
      </c>
      <c r="BI139" s="81">
        <v>180.273</v>
      </c>
      <c r="BJ139" s="81">
        <v>0</v>
      </c>
      <c r="BK139" s="81">
        <v>50.088000000000001</v>
      </c>
      <c r="BL139" s="81">
        <v>0</v>
      </c>
      <c r="BM139" s="82"/>
      <c r="BN139" s="81">
        <v>0</v>
      </c>
      <c r="BO139" s="81">
        <v>0</v>
      </c>
      <c r="BP139" s="81">
        <v>9</v>
      </c>
      <c r="BQ139" s="81">
        <v>0</v>
      </c>
      <c r="BR139" s="81">
        <v>11</v>
      </c>
      <c r="BS139" s="81">
        <v>0</v>
      </c>
      <c r="BT139"/>
      <c r="BU139" s="80">
        <v>230.36099999999999</v>
      </c>
      <c r="BV139" s="80">
        <v>0</v>
      </c>
      <c r="BW139" s="80">
        <v>0</v>
      </c>
      <c r="BX139" s="80">
        <v>0</v>
      </c>
      <c r="BY139" s="80">
        <v>0</v>
      </c>
      <c r="BZ139" s="80">
        <v>0</v>
      </c>
      <c r="CA139" s="80">
        <v>0</v>
      </c>
      <c r="CB139" s="80">
        <v>0</v>
      </c>
      <c r="CC139" s="80">
        <v>0</v>
      </c>
    </row>
    <row r="140" spans="1:81">
      <c r="A140" s="80" t="s">
        <v>1903</v>
      </c>
      <c r="B140" s="80">
        <v>119</v>
      </c>
      <c r="C140" s="80">
        <v>18</v>
      </c>
      <c r="D140" s="80">
        <v>7</v>
      </c>
      <c r="E140" s="80">
        <v>2021</v>
      </c>
      <c r="F140" s="80" t="s">
        <v>75</v>
      </c>
      <c r="G140" s="174" t="s">
        <v>1885</v>
      </c>
      <c r="H140" s="80" t="s">
        <v>1886</v>
      </c>
      <c r="I140" s="177"/>
      <c r="J140" s="81">
        <v>1064.9962504598889</v>
      </c>
      <c r="K140" s="81">
        <v>20.342310515384806</v>
      </c>
      <c r="L140" s="81">
        <v>9.0527426724431699</v>
      </c>
      <c r="M140" s="81">
        <v>537.16038542735328</v>
      </c>
      <c r="N140" s="81">
        <v>551.40955538966364</v>
      </c>
      <c r="O140" s="81">
        <v>228.78223373316095</v>
      </c>
      <c r="P140" s="81">
        <v>135.89059228650507</v>
      </c>
      <c r="Q140" s="81">
        <v>29.650349379740195</v>
      </c>
      <c r="R140" s="81">
        <v>0</v>
      </c>
      <c r="S140" s="81">
        <v>49.389942409499987</v>
      </c>
      <c r="T140" s="82"/>
      <c r="U140" s="81">
        <v>35413370</v>
      </c>
      <c r="V140" s="81">
        <v>8903</v>
      </c>
      <c r="W140" s="81">
        <v>171</v>
      </c>
      <c r="X140" s="81">
        <v>119296</v>
      </c>
      <c r="Y140" s="81">
        <v>244471</v>
      </c>
      <c r="Z140" s="81">
        <v>168335</v>
      </c>
      <c r="AA140" s="81">
        <v>29897</v>
      </c>
      <c r="AB140" s="81">
        <v>496899</v>
      </c>
      <c r="AC140" s="81">
        <v>0</v>
      </c>
      <c r="AD140" s="81">
        <v>49.389942409499987</v>
      </c>
      <c r="AE140" s="82"/>
      <c r="AF140" s="81">
        <v>354072752.80243665</v>
      </c>
      <c r="AG140" s="81">
        <v>16310796.182279076</v>
      </c>
      <c r="AH140" s="81">
        <v>1945756.9926272724</v>
      </c>
      <c r="AI140" s="81">
        <v>891513544.81551361</v>
      </c>
      <c r="AJ140" s="81">
        <v>801136860.86115038</v>
      </c>
      <c r="AK140" s="81">
        <v>0</v>
      </c>
      <c r="AL140" s="81">
        <v>0</v>
      </c>
      <c r="AM140" s="81">
        <v>65224894.587809458</v>
      </c>
      <c r="AN140" s="81">
        <v>0</v>
      </c>
      <c r="AO140" s="81">
        <v>0</v>
      </c>
      <c r="AP140" s="82"/>
      <c r="AQ140" s="81">
        <v>7573</v>
      </c>
      <c r="AR140" s="81">
        <v>617</v>
      </c>
      <c r="AS140" s="81">
        <v>0</v>
      </c>
      <c r="AT140" s="81">
        <v>0</v>
      </c>
      <c r="AU140" s="81">
        <v>0</v>
      </c>
      <c r="AV140" s="81">
        <v>0</v>
      </c>
      <c r="AW140" s="81"/>
      <c r="AX140" s="82"/>
      <c r="AY140" s="81">
        <v>30375.599999999991</v>
      </c>
      <c r="AZ140" s="81">
        <v>12116.099999999989</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1904</v>
      </c>
      <c r="B141" s="80">
        <v>119</v>
      </c>
      <c r="C141" s="80">
        <v>19</v>
      </c>
      <c r="D141" s="80">
        <v>7</v>
      </c>
      <c r="E141" s="80">
        <v>2022</v>
      </c>
      <c r="F141" s="80" t="s">
        <v>568</v>
      </c>
      <c r="G141" s="174" t="s">
        <v>1885</v>
      </c>
      <c r="H141" s="80" t="s">
        <v>1886</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8100</v>
      </c>
      <c r="AR141" s="81">
        <v>619</v>
      </c>
      <c r="AS141" s="81">
        <v>0</v>
      </c>
      <c r="AT141" s="81">
        <v>0</v>
      </c>
      <c r="AU141" s="81">
        <v>0</v>
      </c>
      <c r="AV141" s="81">
        <v>0</v>
      </c>
      <c r="AW141" s="81"/>
      <c r="AX141" s="82"/>
      <c r="AY141" s="81">
        <v>32837.100000000093</v>
      </c>
      <c r="AZ141" s="81">
        <v>12142.599999999995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1905</v>
      </c>
      <c r="B142" s="80">
        <v>137</v>
      </c>
      <c r="C142" s="80">
        <v>1</v>
      </c>
      <c r="D142" s="80">
        <v>9</v>
      </c>
      <c r="E142" s="80">
        <v>1990</v>
      </c>
      <c r="F142" s="80" t="s">
        <v>562</v>
      </c>
      <c r="G142" s="80" t="s">
        <v>1906</v>
      </c>
      <c r="H142" s="80" t="s">
        <v>1907</v>
      </c>
      <c r="I142" s="177"/>
      <c r="J142" s="81">
        <v>3048.5293395930871</v>
      </c>
      <c r="K142" s="81">
        <v>30.237667585211195</v>
      </c>
      <c r="L142" s="81">
        <v>1.5509782798625023</v>
      </c>
      <c r="M142" s="81">
        <v>284.51081258156324</v>
      </c>
      <c r="N142" s="81">
        <v>377.36274066044655</v>
      </c>
      <c r="O142" s="81">
        <v>245.54857432127744</v>
      </c>
      <c r="P142" s="81">
        <v>138.14854802587698</v>
      </c>
      <c r="Q142" s="81">
        <v>26.889614449546531</v>
      </c>
      <c r="R142" s="81">
        <v>43.564137350109405</v>
      </c>
      <c r="S142" s="81">
        <v>28.701150481901575</v>
      </c>
      <c r="T142" s="82"/>
      <c r="U142" s="81">
        <v>73738220</v>
      </c>
      <c r="V142" s="81">
        <v>10273</v>
      </c>
      <c r="W142" s="81">
        <v>15</v>
      </c>
      <c r="X142" s="81">
        <v>95847</v>
      </c>
      <c r="Y142" s="81">
        <v>169836</v>
      </c>
      <c r="Z142" s="81">
        <v>100997</v>
      </c>
      <c r="AA142" s="81">
        <v>33544</v>
      </c>
      <c r="AB142" s="81">
        <v>436596</v>
      </c>
      <c r="AC142" s="81">
        <v>7545387</v>
      </c>
      <c r="AD142" s="81">
        <v>28.701150481901575</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1908</v>
      </c>
      <c r="B143" s="80">
        <v>138</v>
      </c>
      <c r="C143" s="80">
        <v>2</v>
      </c>
      <c r="D143" s="80">
        <v>9</v>
      </c>
      <c r="E143" s="80">
        <v>2005</v>
      </c>
      <c r="F143" s="80" t="s">
        <v>565</v>
      </c>
      <c r="G143" s="80" t="s">
        <v>1906</v>
      </c>
      <c r="H143" s="80" t="s">
        <v>1907</v>
      </c>
      <c r="I143" s="177"/>
      <c r="J143" s="81">
        <v>1445.4192093320687</v>
      </c>
      <c r="K143" s="81">
        <v>18.740291672197529</v>
      </c>
      <c r="L143" s="81">
        <v>3.3767885753832734</v>
      </c>
      <c r="M143" s="81">
        <v>466.2025671026588</v>
      </c>
      <c r="N143" s="81">
        <v>545.09041268841156</v>
      </c>
      <c r="O143" s="81">
        <v>295.35509656227384</v>
      </c>
      <c r="P143" s="81">
        <v>138.50950766529459</v>
      </c>
      <c r="Q143" s="81">
        <v>26.694415020680307</v>
      </c>
      <c r="R143" s="81">
        <v>49.929005697531544</v>
      </c>
      <c r="S143" s="81">
        <v>62.411208191999989</v>
      </c>
      <c r="T143" s="82"/>
      <c r="U143" s="81">
        <v>36691738</v>
      </c>
      <c r="V143" s="81">
        <v>7921</v>
      </c>
      <c r="W143" s="81">
        <v>36</v>
      </c>
      <c r="X143" s="81">
        <v>87265</v>
      </c>
      <c r="Y143" s="81">
        <v>207607</v>
      </c>
      <c r="Z143" s="81">
        <v>140579</v>
      </c>
      <c r="AA143" s="81">
        <v>27544</v>
      </c>
      <c r="AB143" s="81">
        <v>453102</v>
      </c>
      <c r="AC143" s="81">
        <v>8828910.833333334</v>
      </c>
      <c r="AD143" s="81">
        <v>62.411208191999989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1909</v>
      </c>
      <c r="B144" s="80">
        <v>139</v>
      </c>
      <c r="C144" s="80">
        <v>3</v>
      </c>
      <c r="D144" s="80">
        <v>9</v>
      </c>
      <c r="E144" s="80">
        <v>2006</v>
      </c>
      <c r="F144" s="80" t="s">
        <v>566</v>
      </c>
      <c r="G144" s="80" t="s">
        <v>1906</v>
      </c>
      <c r="H144" s="80" t="s">
        <v>1907</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1910</v>
      </c>
      <c r="B145" s="80">
        <v>140</v>
      </c>
      <c r="C145" s="80">
        <v>4</v>
      </c>
      <c r="D145" s="80">
        <v>9</v>
      </c>
      <c r="E145" s="80">
        <v>2007</v>
      </c>
      <c r="F145" s="80" t="s">
        <v>567</v>
      </c>
      <c r="G145" s="80" t="s">
        <v>1906</v>
      </c>
      <c r="H145" s="80" t="s">
        <v>1907</v>
      </c>
      <c r="I145" s="177"/>
      <c r="J145" s="81">
        <v>1403.9701029330358</v>
      </c>
      <c r="K145" s="81">
        <v>17.618749576833974</v>
      </c>
      <c r="L145" s="81">
        <v>1.6297801655619988</v>
      </c>
      <c r="M145" s="81">
        <v>433.25030926492684</v>
      </c>
      <c r="N145" s="81">
        <v>668.3267012601932</v>
      </c>
      <c r="O145" s="81">
        <v>280.86186163443625</v>
      </c>
      <c r="P145" s="81">
        <v>140.01516217142267</v>
      </c>
      <c r="Q145" s="81">
        <v>28.46254287998558</v>
      </c>
      <c r="R145" s="81">
        <v>47.817872093274886</v>
      </c>
      <c r="S145" s="81">
        <v>44.362258864802996</v>
      </c>
      <c r="T145" s="82"/>
      <c r="U145" s="81">
        <v>40043517</v>
      </c>
      <c r="V145" s="81">
        <v>7263</v>
      </c>
      <c r="W145" s="81">
        <v>20</v>
      </c>
      <c r="X145" s="81">
        <v>97105</v>
      </c>
      <c r="Y145" s="81">
        <v>213329</v>
      </c>
      <c r="Z145" s="81">
        <v>138968</v>
      </c>
      <c r="AA145" s="81">
        <v>27419</v>
      </c>
      <c r="AB145" s="81">
        <v>457564</v>
      </c>
      <c r="AC145" s="81">
        <v>8698213.5</v>
      </c>
      <c r="AD145" s="81">
        <v>44.362258864802996</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1911</v>
      </c>
      <c r="B146" s="80">
        <v>141</v>
      </c>
      <c r="C146" s="80">
        <v>5</v>
      </c>
      <c r="D146" s="80">
        <v>9</v>
      </c>
      <c r="E146" s="80">
        <v>2008</v>
      </c>
      <c r="F146" s="80" t="s">
        <v>84</v>
      </c>
      <c r="G146" s="80" t="s">
        <v>1906</v>
      </c>
      <c r="H146" s="80" t="s">
        <v>1907</v>
      </c>
      <c r="I146" s="177"/>
      <c r="J146" s="81">
        <v>1302.3905841219912</v>
      </c>
      <c r="K146" s="81">
        <v>13.864815668373424</v>
      </c>
      <c r="L146" s="81">
        <v>1.4300969741775518</v>
      </c>
      <c r="M146" s="81">
        <v>489.09037836315571</v>
      </c>
      <c r="N146" s="81">
        <v>642.01812989141126</v>
      </c>
      <c r="O146" s="81">
        <v>268.59115936668974</v>
      </c>
      <c r="P146" s="81">
        <v>135.46900782425581</v>
      </c>
      <c r="Q146" s="81">
        <v>28.17002650544682</v>
      </c>
      <c r="R146" s="81">
        <v>46.499638033103508</v>
      </c>
      <c r="S146" s="81">
        <v>56.1276360942</v>
      </c>
      <c r="T146" s="82"/>
      <c r="U146" s="81">
        <v>42912155</v>
      </c>
      <c r="V146" s="81">
        <v>7263</v>
      </c>
      <c r="W146" s="81">
        <v>20</v>
      </c>
      <c r="X146" s="81">
        <v>97105</v>
      </c>
      <c r="Y146" s="81">
        <v>216199</v>
      </c>
      <c r="Z146" s="81">
        <v>137561</v>
      </c>
      <c r="AA146" s="81">
        <v>26559</v>
      </c>
      <c r="AB146" s="81">
        <v>460303</v>
      </c>
      <c r="AC146" s="81">
        <v>8783141.833333334</v>
      </c>
      <c r="AD146" s="81">
        <v>56.1276360942</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1912</v>
      </c>
      <c r="B147" s="80">
        <v>142</v>
      </c>
      <c r="C147" s="80">
        <v>6</v>
      </c>
      <c r="D147" s="80">
        <v>9</v>
      </c>
      <c r="E147" s="80">
        <v>2009</v>
      </c>
      <c r="F147" s="80" t="s">
        <v>85</v>
      </c>
      <c r="G147" s="80" t="s">
        <v>1906</v>
      </c>
      <c r="H147" s="80" t="s">
        <v>1907</v>
      </c>
      <c r="I147" s="177"/>
      <c r="J147" s="81">
        <v>1273.1678807120445</v>
      </c>
      <c r="K147" s="81">
        <v>13.041258012251248</v>
      </c>
      <c r="L147" s="81">
        <v>4.1030748824890448</v>
      </c>
      <c r="M147" s="81">
        <v>479.35505318314858</v>
      </c>
      <c r="N147" s="81">
        <v>596.04573876251038</v>
      </c>
      <c r="O147" s="81">
        <v>269.99288955475424</v>
      </c>
      <c r="P147" s="81">
        <v>131.10267164978595</v>
      </c>
      <c r="Q147" s="81">
        <v>26.912672603085774</v>
      </c>
      <c r="R147" s="81">
        <v>42.188528122538621</v>
      </c>
      <c r="S147" s="81">
        <v>44.481675624099999</v>
      </c>
      <c r="T147" s="82"/>
      <c r="U147" s="81">
        <v>36249088</v>
      </c>
      <c r="V147" s="81">
        <v>8781</v>
      </c>
      <c r="W147" s="81">
        <v>74</v>
      </c>
      <c r="X147" s="81">
        <v>108325</v>
      </c>
      <c r="Y147" s="81">
        <v>217837</v>
      </c>
      <c r="Z147" s="81">
        <v>136488</v>
      </c>
      <c r="AA147" s="81">
        <v>26387</v>
      </c>
      <c r="AB147" s="81">
        <v>461638</v>
      </c>
      <c r="AC147" s="81">
        <v>7774234.833333333</v>
      </c>
      <c r="AD147" s="81">
        <v>44.481675624099999</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276.01599999999996</v>
      </c>
      <c r="BJ147" s="81">
        <v>32.6</v>
      </c>
      <c r="BK147" s="81">
        <v>123.649</v>
      </c>
      <c r="BL147" s="81">
        <v>0</v>
      </c>
      <c r="BM147" s="82"/>
      <c r="BN147" s="81">
        <v>0</v>
      </c>
      <c r="BO147" s="81">
        <v>0</v>
      </c>
      <c r="BP147" s="81">
        <v>13</v>
      </c>
      <c r="BQ147" s="81">
        <v>1</v>
      </c>
      <c r="BR147" s="81">
        <v>13</v>
      </c>
      <c r="BS147" s="81">
        <v>0</v>
      </c>
      <c r="BT147"/>
      <c r="BU147" s="80"/>
      <c r="BV147" s="80"/>
      <c r="BW147" s="80"/>
      <c r="BX147" s="80"/>
      <c r="BY147" s="80"/>
      <c r="BZ147" s="80"/>
      <c r="CA147" s="80"/>
      <c r="CB147" s="80"/>
      <c r="CC147" s="80"/>
    </row>
    <row r="148" spans="1:81">
      <c r="A148" s="80" t="s">
        <v>1913</v>
      </c>
      <c r="B148" s="80">
        <v>143</v>
      </c>
      <c r="C148" s="80">
        <v>7</v>
      </c>
      <c r="D148" s="80">
        <v>9</v>
      </c>
      <c r="E148" s="80">
        <v>2010</v>
      </c>
      <c r="F148" s="80" t="s">
        <v>86</v>
      </c>
      <c r="G148" s="80" t="s">
        <v>1906</v>
      </c>
      <c r="H148" s="80" t="s">
        <v>1907</v>
      </c>
      <c r="I148" s="177"/>
      <c r="J148" s="81">
        <v>1304.1203333032342</v>
      </c>
      <c r="K148" s="81">
        <v>13.898397616765902</v>
      </c>
      <c r="L148" s="81">
        <v>3.884613494136107</v>
      </c>
      <c r="M148" s="81">
        <v>478.49375402900534</v>
      </c>
      <c r="N148" s="81">
        <v>609.76321933122483</v>
      </c>
      <c r="O148" s="81">
        <v>267.05469256260545</v>
      </c>
      <c r="P148" s="81">
        <v>134.97531746378954</v>
      </c>
      <c r="Q148" s="81">
        <v>28.048678898441999</v>
      </c>
      <c r="R148" s="81">
        <v>47.331816100257349</v>
      </c>
      <c r="S148" s="81">
        <v>47.608617981470005</v>
      </c>
      <c r="T148" s="82"/>
      <c r="U148" s="81">
        <v>33694156</v>
      </c>
      <c r="V148" s="81">
        <v>8781</v>
      </c>
      <c r="W148" s="81">
        <v>74</v>
      </c>
      <c r="X148" s="81">
        <v>108325</v>
      </c>
      <c r="Y148" s="81">
        <v>218155</v>
      </c>
      <c r="Z148" s="81">
        <v>135630</v>
      </c>
      <c r="AA148" s="81">
        <v>26488</v>
      </c>
      <c r="AB148" s="81">
        <v>461014</v>
      </c>
      <c r="AC148" s="81">
        <v>8265487.166666667</v>
      </c>
      <c r="AD148" s="81">
        <v>47.608617981470005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275.00700000000001</v>
      </c>
      <c r="BJ148" s="81">
        <v>28.818999999999999</v>
      </c>
      <c r="BK148" s="81">
        <v>117.633</v>
      </c>
      <c r="BL148" s="81">
        <v>0</v>
      </c>
      <c r="BM148" s="82"/>
      <c r="BN148" s="81">
        <v>0</v>
      </c>
      <c r="BO148" s="81">
        <v>0</v>
      </c>
      <c r="BP148" s="81">
        <v>14</v>
      </c>
      <c r="BQ148" s="81">
        <v>1</v>
      </c>
      <c r="BR148" s="81">
        <v>13</v>
      </c>
      <c r="BS148" s="81">
        <v>0</v>
      </c>
      <c r="BT148"/>
      <c r="BU148" s="80">
        <v>359.709</v>
      </c>
      <c r="BV148" s="80">
        <v>55.593000000000004</v>
      </c>
      <c r="BW148" s="80">
        <v>0</v>
      </c>
      <c r="BX148" s="80">
        <v>0</v>
      </c>
      <c r="BY148" s="80">
        <v>6.157</v>
      </c>
      <c r="BZ148" s="80">
        <v>0</v>
      </c>
      <c r="CA148" s="80">
        <v>0</v>
      </c>
      <c r="CB148" s="80">
        <v>0</v>
      </c>
      <c r="CC148" s="80">
        <v>0</v>
      </c>
    </row>
    <row r="149" spans="1:81">
      <c r="A149" s="80" t="s">
        <v>1914</v>
      </c>
      <c r="B149" s="80">
        <v>144</v>
      </c>
      <c r="C149" s="80">
        <v>8</v>
      </c>
      <c r="D149" s="80">
        <v>9</v>
      </c>
      <c r="E149" s="80">
        <v>2011</v>
      </c>
      <c r="F149" s="80" t="s">
        <v>87</v>
      </c>
      <c r="G149" s="80" t="s">
        <v>1906</v>
      </c>
      <c r="H149" s="80" t="s">
        <v>1907</v>
      </c>
      <c r="I149" s="177"/>
      <c r="J149" s="81">
        <v>1238.795333975851</v>
      </c>
      <c r="K149" s="81">
        <v>21.939959526468755</v>
      </c>
      <c r="L149" s="81">
        <v>3.7872722140543225</v>
      </c>
      <c r="M149" s="81">
        <v>554.35879407096263</v>
      </c>
      <c r="N149" s="81">
        <v>639.53771442616403</v>
      </c>
      <c r="O149" s="81">
        <v>260.20652527946271</v>
      </c>
      <c r="P149" s="81">
        <v>132.52958832248024</v>
      </c>
      <c r="Q149" s="81">
        <v>32.189319699569168</v>
      </c>
      <c r="R149" s="81">
        <v>45.395209137479718</v>
      </c>
      <c r="S149" s="81">
        <v>37.382788279840007</v>
      </c>
      <c r="T149" s="82"/>
      <c r="U149" s="81">
        <v>33508683</v>
      </c>
      <c r="V149" s="81">
        <v>8781</v>
      </c>
      <c r="W149" s="81">
        <v>74</v>
      </c>
      <c r="X149" s="81">
        <v>108325</v>
      </c>
      <c r="Y149" s="81">
        <v>217749</v>
      </c>
      <c r="Z149" s="81">
        <v>135023</v>
      </c>
      <c r="AA149" s="81">
        <v>26782</v>
      </c>
      <c r="AB149" s="81">
        <v>458679</v>
      </c>
      <c r="AC149" s="81">
        <v>7914189.5</v>
      </c>
      <c r="AD149" s="81">
        <v>37.382788279840007</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287.63799999999998</v>
      </c>
      <c r="BJ149" s="81">
        <v>28.960999999999999</v>
      </c>
      <c r="BK149" s="81">
        <v>104.892</v>
      </c>
      <c r="BL149" s="81">
        <v>0</v>
      </c>
      <c r="BM149" s="82"/>
      <c r="BN149" s="81">
        <v>0</v>
      </c>
      <c r="BO149" s="81">
        <v>0</v>
      </c>
      <c r="BP149" s="81">
        <v>15</v>
      </c>
      <c r="BQ149" s="81">
        <v>1</v>
      </c>
      <c r="BR149" s="81">
        <v>14</v>
      </c>
      <c r="BS149" s="81">
        <v>0</v>
      </c>
      <c r="BT149"/>
      <c r="BU149" s="80">
        <v>369.5</v>
      </c>
      <c r="BV149" s="80">
        <v>42.917999999999999</v>
      </c>
      <c r="BW149" s="80">
        <v>3.0449999999999999</v>
      </c>
      <c r="BX149" s="80">
        <v>0</v>
      </c>
      <c r="BY149" s="80">
        <v>6.0279999999999996</v>
      </c>
      <c r="BZ149" s="80">
        <v>0</v>
      </c>
      <c r="CA149" s="80">
        <v>0</v>
      </c>
      <c r="CB149" s="80">
        <v>0</v>
      </c>
      <c r="CC149" s="80">
        <v>0</v>
      </c>
    </row>
    <row r="150" spans="1:81">
      <c r="A150" s="80" t="s">
        <v>1915</v>
      </c>
      <c r="B150" s="80">
        <v>145</v>
      </c>
      <c r="C150" s="80">
        <v>9</v>
      </c>
      <c r="D150" s="80">
        <v>9</v>
      </c>
      <c r="E150" s="80">
        <v>2012</v>
      </c>
      <c r="F150" s="80" t="s">
        <v>88</v>
      </c>
      <c r="G150" s="80" t="s">
        <v>1906</v>
      </c>
      <c r="H150" s="80" t="s">
        <v>1907</v>
      </c>
      <c r="I150" s="177"/>
      <c r="J150" s="81">
        <v>1223.544758036554</v>
      </c>
      <c r="K150" s="81">
        <v>21.768259626288657</v>
      </c>
      <c r="L150" s="81">
        <v>3.8023862420383945</v>
      </c>
      <c r="M150" s="81">
        <v>619.49750960021038</v>
      </c>
      <c r="N150" s="81">
        <v>720.88719077575786</v>
      </c>
      <c r="O150" s="81">
        <v>257.86829184398755</v>
      </c>
      <c r="P150" s="81">
        <v>133.56232225168779</v>
      </c>
      <c r="Q150" s="81">
        <v>35.711608010935372</v>
      </c>
      <c r="R150" s="81">
        <v>48.377190168754943</v>
      </c>
      <c r="S150" s="81">
        <v>57.821757281999986</v>
      </c>
      <c r="T150" s="82"/>
      <c r="U150" s="81">
        <v>33255373</v>
      </c>
      <c r="V150" s="81">
        <v>8781</v>
      </c>
      <c r="W150" s="81">
        <v>74</v>
      </c>
      <c r="X150" s="81">
        <v>108325</v>
      </c>
      <c r="Y150" s="81">
        <v>223269</v>
      </c>
      <c r="Z150" s="81">
        <v>134871</v>
      </c>
      <c r="AA150" s="81">
        <v>26838</v>
      </c>
      <c r="AB150" s="81">
        <v>468367</v>
      </c>
      <c r="AC150" s="81">
        <v>8215618.166666667</v>
      </c>
      <c r="AD150" s="81">
        <v>57.821757281999986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307.73899999999998</v>
      </c>
      <c r="BJ150" s="81">
        <v>27.675000000000001</v>
      </c>
      <c r="BK150" s="81">
        <v>139.97000000000003</v>
      </c>
      <c r="BL150" s="81">
        <v>0</v>
      </c>
      <c r="BM150" s="82"/>
      <c r="BN150" s="81">
        <v>0</v>
      </c>
      <c r="BO150" s="81">
        <v>0</v>
      </c>
      <c r="BP150" s="81">
        <v>16</v>
      </c>
      <c r="BQ150" s="81">
        <v>1</v>
      </c>
      <c r="BR150" s="81">
        <v>16</v>
      </c>
      <c r="BS150" s="81">
        <v>0</v>
      </c>
      <c r="BT150"/>
      <c r="BU150" s="80">
        <v>409.83699999999999</v>
      </c>
      <c r="BV150" s="80">
        <v>57.220999999999997</v>
      </c>
      <c r="BW150" s="80">
        <v>0</v>
      </c>
      <c r="BX150" s="80">
        <v>2.2599999999999998</v>
      </c>
      <c r="BY150" s="80">
        <v>6.0659999999999998</v>
      </c>
      <c r="BZ150" s="80">
        <v>0</v>
      </c>
      <c r="CA150" s="80">
        <v>0</v>
      </c>
      <c r="CB150" s="80">
        <v>0</v>
      </c>
      <c r="CC150" s="80">
        <v>0</v>
      </c>
    </row>
    <row r="151" spans="1:81">
      <c r="A151" s="80" t="s">
        <v>1916</v>
      </c>
      <c r="B151" s="80">
        <v>146</v>
      </c>
      <c r="C151" s="80">
        <v>10</v>
      </c>
      <c r="D151" s="80">
        <v>9</v>
      </c>
      <c r="E151" s="80">
        <v>2013</v>
      </c>
      <c r="F151" s="80" t="s">
        <v>89</v>
      </c>
      <c r="G151" s="80" t="s">
        <v>1906</v>
      </c>
      <c r="H151" s="80" t="s">
        <v>1907</v>
      </c>
      <c r="I151" s="177"/>
      <c r="J151" s="81">
        <v>1281.1165070644333</v>
      </c>
      <c r="K151" s="81">
        <v>19.401768518492016</v>
      </c>
      <c r="L151" s="81">
        <v>3.8033518054967268</v>
      </c>
      <c r="M151" s="81">
        <v>614.22347059867207</v>
      </c>
      <c r="N151" s="81">
        <v>761.07041053706234</v>
      </c>
      <c r="O151" s="81">
        <v>247.07397652719763</v>
      </c>
      <c r="P151" s="81">
        <v>137.69220475536611</v>
      </c>
      <c r="Q151" s="81">
        <v>36.29151385077364</v>
      </c>
      <c r="R151" s="81">
        <v>45.208233408221759</v>
      </c>
      <c r="S151" s="81">
        <v>52.739816186879999</v>
      </c>
      <c r="T151" s="82"/>
      <c r="U151" s="81">
        <v>33918687</v>
      </c>
      <c r="V151" s="81">
        <v>8781</v>
      </c>
      <c r="W151" s="81">
        <v>74</v>
      </c>
      <c r="X151" s="81">
        <v>108325</v>
      </c>
      <c r="Y151" s="81">
        <v>224279</v>
      </c>
      <c r="Z151" s="81">
        <v>134995</v>
      </c>
      <c r="AA151" s="81">
        <v>27564</v>
      </c>
      <c r="AB151" s="81">
        <v>469148</v>
      </c>
      <c r="AC151" s="81">
        <v>7494250.666666667</v>
      </c>
      <c r="AD151" s="81">
        <v>52.739816186879999</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271.20800000000003</v>
      </c>
      <c r="BJ151" s="81">
        <v>27.472000000000001</v>
      </c>
      <c r="BK151" s="81">
        <v>144.267</v>
      </c>
      <c r="BL151" s="81">
        <v>0</v>
      </c>
      <c r="BM151" s="82"/>
      <c r="BN151" s="81">
        <v>0</v>
      </c>
      <c r="BO151" s="81">
        <v>0</v>
      </c>
      <c r="BP151" s="81">
        <v>15</v>
      </c>
      <c r="BQ151" s="81">
        <v>1</v>
      </c>
      <c r="BR151" s="81">
        <v>14</v>
      </c>
      <c r="BS151" s="81">
        <v>0</v>
      </c>
      <c r="BT151"/>
      <c r="BU151" s="80">
        <v>368.56</v>
      </c>
      <c r="BV151" s="80">
        <v>66.046000000000006</v>
      </c>
      <c r="BW151" s="80">
        <v>0</v>
      </c>
      <c r="BX151" s="80">
        <v>2.2599999999999998</v>
      </c>
      <c r="BY151" s="80">
        <v>6.0810000000000004</v>
      </c>
      <c r="BZ151" s="80">
        <v>0</v>
      </c>
      <c r="CA151" s="80">
        <v>0</v>
      </c>
      <c r="CB151" s="80">
        <v>0</v>
      </c>
      <c r="CC151" s="80">
        <v>0</v>
      </c>
    </row>
    <row r="152" spans="1:81">
      <c r="A152" s="80" t="s">
        <v>1917</v>
      </c>
      <c r="B152" s="80">
        <v>147</v>
      </c>
      <c r="C152" s="80">
        <v>11</v>
      </c>
      <c r="D152" s="80">
        <v>9</v>
      </c>
      <c r="E152" s="80">
        <v>2014</v>
      </c>
      <c r="F152" s="80" t="s">
        <v>90</v>
      </c>
      <c r="G152" s="80" t="s">
        <v>1906</v>
      </c>
      <c r="H152" s="80" t="s">
        <v>1907</v>
      </c>
      <c r="I152" s="177"/>
      <c r="J152" s="81">
        <v>1245.9047279229731</v>
      </c>
      <c r="K152" s="81">
        <v>18.206902737872845</v>
      </c>
      <c r="L152" s="81">
        <v>4.699141064332192</v>
      </c>
      <c r="M152" s="81">
        <v>561.92157688363659</v>
      </c>
      <c r="N152" s="81">
        <v>636.09046830523266</v>
      </c>
      <c r="O152" s="81">
        <v>234.73880877061964</v>
      </c>
      <c r="P152" s="81">
        <v>139.98505592828872</v>
      </c>
      <c r="Q152" s="81">
        <v>35.08792801177389</v>
      </c>
      <c r="R152" s="81">
        <v>47.523889897238845</v>
      </c>
      <c r="S152" s="81">
        <v>60.354168845639606</v>
      </c>
      <c r="T152" s="82"/>
      <c r="U152" s="81">
        <v>36312966</v>
      </c>
      <c r="V152" s="81">
        <v>7615</v>
      </c>
      <c r="W152" s="81">
        <v>82</v>
      </c>
      <c r="X152" s="81">
        <v>107759</v>
      </c>
      <c r="Y152" s="81">
        <v>227850</v>
      </c>
      <c r="Z152" s="81">
        <v>135080</v>
      </c>
      <c r="AA152" s="81">
        <v>27878</v>
      </c>
      <c r="AB152" s="81">
        <v>472757</v>
      </c>
      <c r="AC152" s="81">
        <v>7902893</v>
      </c>
      <c r="AD152" s="81">
        <v>60.354168845639606</v>
      </c>
      <c r="AE152" s="82"/>
      <c r="AF152" s="81">
        <v>391891894.81607407</v>
      </c>
      <c r="AG152" s="81">
        <v>17547644.373726744</v>
      </c>
      <c r="AH152" s="81">
        <v>1168043.1749124655</v>
      </c>
      <c r="AI152" s="81">
        <v>781272639.10061002</v>
      </c>
      <c r="AJ152" s="81">
        <v>875701587.50299299</v>
      </c>
      <c r="AK152" s="81">
        <v>0</v>
      </c>
      <c r="AL152" s="81">
        <v>0</v>
      </c>
      <c r="AM152" s="81">
        <v>64902471.590521604</v>
      </c>
      <c r="AN152" s="81">
        <v>0</v>
      </c>
      <c r="AO152" s="81">
        <v>0</v>
      </c>
      <c r="AP152" s="82"/>
      <c r="AQ152" s="81">
        <v>3257</v>
      </c>
      <c r="AR152" s="81">
        <v>215</v>
      </c>
      <c r="AS152" s="81">
        <v>0</v>
      </c>
      <c r="AT152" s="81">
        <v>1</v>
      </c>
      <c r="AU152" s="81">
        <v>0</v>
      </c>
      <c r="AV152" s="81">
        <v>0</v>
      </c>
      <c r="AW152" s="81" t="s">
        <v>564</v>
      </c>
      <c r="AX152" s="82"/>
      <c r="AY152" s="81">
        <v>11763.5</v>
      </c>
      <c r="AZ152" s="81">
        <v>16902.5</v>
      </c>
      <c r="BA152" s="81">
        <v>0</v>
      </c>
      <c r="BB152" s="81">
        <v>300</v>
      </c>
      <c r="BC152" s="81">
        <v>0</v>
      </c>
      <c r="BD152" s="81">
        <v>0</v>
      </c>
      <c r="BE152" s="81" t="s">
        <v>564</v>
      </c>
      <c r="BF152" s="82"/>
      <c r="BG152" s="81">
        <v>0</v>
      </c>
      <c r="BH152" s="81">
        <v>0</v>
      </c>
      <c r="BI152" s="81">
        <v>327.483</v>
      </c>
      <c r="BJ152" s="81">
        <v>27.17</v>
      </c>
      <c r="BK152" s="81">
        <v>140.76499999999999</v>
      </c>
      <c r="BL152" s="81">
        <v>0</v>
      </c>
      <c r="BM152" s="82"/>
      <c r="BN152" s="81">
        <v>0</v>
      </c>
      <c r="BO152" s="81">
        <v>0</v>
      </c>
      <c r="BP152" s="81">
        <v>16</v>
      </c>
      <c r="BQ152" s="81">
        <v>1</v>
      </c>
      <c r="BR152" s="81">
        <v>11</v>
      </c>
      <c r="BS152" s="81">
        <v>0</v>
      </c>
      <c r="BT152"/>
      <c r="BU152" s="80">
        <v>421.92200000000003</v>
      </c>
      <c r="BV152" s="80">
        <v>64.887</v>
      </c>
      <c r="BW152" s="80">
        <v>0</v>
      </c>
      <c r="BX152" s="80">
        <v>2.3370000000000002</v>
      </c>
      <c r="BY152" s="80">
        <v>6.2720000000000002</v>
      </c>
      <c r="BZ152" s="80">
        <v>0</v>
      </c>
      <c r="CA152" s="80">
        <v>0</v>
      </c>
      <c r="CB152" s="80">
        <v>0</v>
      </c>
      <c r="CC152" s="80">
        <v>0</v>
      </c>
    </row>
    <row r="153" spans="1:81">
      <c r="A153" s="80" t="s">
        <v>1918</v>
      </c>
      <c r="B153" s="80">
        <v>148</v>
      </c>
      <c r="C153" s="80">
        <v>12</v>
      </c>
      <c r="D153" s="80">
        <v>9</v>
      </c>
      <c r="E153" s="80">
        <v>2015</v>
      </c>
      <c r="F153" s="80" t="s">
        <v>91</v>
      </c>
      <c r="G153" s="80" t="s">
        <v>1906</v>
      </c>
      <c r="H153" s="80" t="s">
        <v>1907</v>
      </c>
      <c r="I153" s="177"/>
      <c r="J153" s="81">
        <v>1266.0220465800412</v>
      </c>
      <c r="K153" s="81">
        <v>18.080967529108356</v>
      </c>
      <c r="L153" s="81">
        <v>4.9360584756063792</v>
      </c>
      <c r="M153" s="81">
        <v>570.89212613725408</v>
      </c>
      <c r="N153" s="81">
        <v>600.89110485689275</v>
      </c>
      <c r="O153" s="81">
        <v>232.30424425217223</v>
      </c>
      <c r="P153" s="81">
        <v>141.12035887886216</v>
      </c>
      <c r="Q153" s="81">
        <v>34.62565609322597</v>
      </c>
      <c r="R153" s="81">
        <v>46.365722442823774</v>
      </c>
      <c r="S153" s="81">
        <v>51.132665839199987</v>
      </c>
      <c r="T153" s="82"/>
      <c r="U153" s="81">
        <v>36481651</v>
      </c>
      <c r="V153" s="81">
        <v>7615</v>
      </c>
      <c r="W153" s="81">
        <v>82</v>
      </c>
      <c r="X153" s="81">
        <v>107759</v>
      </c>
      <c r="Y153" s="81">
        <v>231584</v>
      </c>
      <c r="Z153" s="81">
        <v>134967</v>
      </c>
      <c r="AA153" s="81">
        <v>28082</v>
      </c>
      <c r="AB153" s="81">
        <v>476560</v>
      </c>
      <c r="AC153" s="81">
        <v>7942577.833333333</v>
      </c>
      <c r="AD153" s="81">
        <v>51.132665839199987</v>
      </c>
      <c r="AE153" s="82"/>
      <c r="AF153" s="81">
        <v>391812945.95003706</v>
      </c>
      <c r="AG153" s="81">
        <v>15559479.089099079</v>
      </c>
      <c r="AH153" s="81">
        <v>1031501.4577626211</v>
      </c>
      <c r="AI153" s="81">
        <v>809995691.32522833</v>
      </c>
      <c r="AJ153" s="81">
        <v>806415904.69662678</v>
      </c>
      <c r="AK153" s="81">
        <v>0</v>
      </c>
      <c r="AL153" s="81">
        <v>0</v>
      </c>
      <c r="AM153" s="81">
        <v>65310548.905987367</v>
      </c>
      <c r="AN153" s="81">
        <v>0</v>
      </c>
      <c r="AO153" s="81">
        <v>0</v>
      </c>
      <c r="AP153" s="82"/>
      <c r="AQ153" s="81">
        <v>3552</v>
      </c>
      <c r="AR153" s="81">
        <v>290</v>
      </c>
      <c r="AS153" s="81">
        <v>0</v>
      </c>
      <c r="AT153" s="81">
        <v>1</v>
      </c>
      <c r="AU153" s="81">
        <v>0</v>
      </c>
      <c r="AV153" s="81">
        <v>0</v>
      </c>
      <c r="AW153" s="81" t="s">
        <v>564</v>
      </c>
      <c r="AX153" s="82"/>
      <c r="AY153" s="81">
        <v>13029</v>
      </c>
      <c r="AZ153" s="81">
        <v>19250.800000000003</v>
      </c>
      <c r="BA153" s="81">
        <v>0</v>
      </c>
      <c r="BB153" s="81">
        <v>300</v>
      </c>
      <c r="BC153" s="81">
        <v>0</v>
      </c>
      <c r="BD153" s="81">
        <v>0</v>
      </c>
      <c r="BE153" s="81" t="s">
        <v>564</v>
      </c>
      <c r="BF153" s="82"/>
      <c r="BG153" s="81">
        <v>0</v>
      </c>
      <c r="BH153" s="81">
        <v>0</v>
      </c>
      <c r="BI153" s="81">
        <v>266.697</v>
      </c>
      <c r="BJ153" s="81">
        <v>27.207999999999998</v>
      </c>
      <c r="BK153" s="81">
        <v>119.57500000000002</v>
      </c>
      <c r="BL153" s="81">
        <v>0</v>
      </c>
      <c r="BM153" s="82"/>
      <c r="BN153" s="81">
        <v>0</v>
      </c>
      <c r="BO153" s="81">
        <v>0</v>
      </c>
      <c r="BP153" s="81">
        <v>16</v>
      </c>
      <c r="BQ153" s="81">
        <v>1</v>
      </c>
      <c r="BR153" s="81">
        <v>10</v>
      </c>
      <c r="BS153" s="81">
        <v>0</v>
      </c>
      <c r="BT153"/>
      <c r="BU153" s="80">
        <v>352.67099999999999</v>
      </c>
      <c r="BV153" s="80">
        <v>51.874000000000002</v>
      </c>
      <c r="BW153" s="80">
        <v>0</v>
      </c>
      <c r="BX153" s="80">
        <v>2.8210000000000002</v>
      </c>
      <c r="BY153" s="80">
        <v>6.1139999999999999</v>
      </c>
      <c r="BZ153" s="80">
        <v>0</v>
      </c>
      <c r="CA153" s="80">
        <v>0</v>
      </c>
      <c r="CB153" s="80">
        <v>0</v>
      </c>
      <c r="CC153" s="80">
        <v>0</v>
      </c>
    </row>
    <row r="154" spans="1:81">
      <c r="A154" s="80" t="s">
        <v>1919</v>
      </c>
      <c r="B154" s="80">
        <v>149</v>
      </c>
      <c r="C154" s="80">
        <v>13</v>
      </c>
      <c r="D154" s="80">
        <v>9</v>
      </c>
      <c r="E154" s="80">
        <v>2016</v>
      </c>
      <c r="F154" s="80" t="s">
        <v>92</v>
      </c>
      <c r="G154" s="80" t="s">
        <v>1906</v>
      </c>
      <c r="H154" s="80" t="s">
        <v>1907</v>
      </c>
      <c r="I154" s="177"/>
      <c r="J154" s="81">
        <v>1177.8423614075878</v>
      </c>
      <c r="K154" s="81">
        <v>17.42471990139051</v>
      </c>
      <c r="L154" s="81">
        <v>5.7415071731528737</v>
      </c>
      <c r="M154" s="81">
        <v>490.98118010557687</v>
      </c>
      <c r="N154" s="81">
        <v>640.84020276338515</v>
      </c>
      <c r="O154" s="81">
        <v>229.97125374302573</v>
      </c>
      <c r="P154" s="81">
        <v>141.31106873022193</v>
      </c>
      <c r="Q154" s="81">
        <v>33.955923597348288</v>
      </c>
      <c r="R154" s="81">
        <v>47.81013841426293</v>
      </c>
      <c r="S154" s="81">
        <v>59.38113047328001</v>
      </c>
      <c r="T154" s="82"/>
      <c r="U154" s="81">
        <v>32066308</v>
      </c>
      <c r="V154" s="81">
        <v>7615</v>
      </c>
      <c r="W154" s="81">
        <v>82</v>
      </c>
      <c r="X154" s="81">
        <v>107759</v>
      </c>
      <c r="Y154" s="81">
        <v>235660</v>
      </c>
      <c r="Z154" s="81">
        <v>135254</v>
      </c>
      <c r="AA154" s="81">
        <v>29084</v>
      </c>
      <c r="AB154" s="81">
        <v>480744</v>
      </c>
      <c r="AC154" s="81">
        <v>8165501.0230125627</v>
      </c>
      <c r="AD154" s="81">
        <v>59.38113047328001</v>
      </c>
      <c r="AE154" s="82"/>
      <c r="AF154" s="81">
        <v>378289285.5856213</v>
      </c>
      <c r="AG154" s="81">
        <v>14825728.196979061</v>
      </c>
      <c r="AH154" s="81">
        <v>949833.16825264599</v>
      </c>
      <c r="AI154" s="81">
        <v>753744407.01183832</v>
      </c>
      <c r="AJ154" s="81">
        <v>872220141.15845633</v>
      </c>
      <c r="AK154" s="81">
        <v>0</v>
      </c>
      <c r="AL154" s="81">
        <v>0</v>
      </c>
      <c r="AM154" s="81">
        <v>65935133.918319456</v>
      </c>
      <c r="AN154" s="81">
        <v>0</v>
      </c>
      <c r="AO154" s="81">
        <v>0</v>
      </c>
      <c r="AP154" s="82"/>
      <c r="AQ154" s="81">
        <v>3776</v>
      </c>
      <c r="AR154" s="81">
        <v>339</v>
      </c>
      <c r="AS154" s="81">
        <v>0</v>
      </c>
      <c r="AT154" s="81">
        <v>1</v>
      </c>
      <c r="AU154" s="81">
        <v>0</v>
      </c>
      <c r="AV154" s="81">
        <v>0</v>
      </c>
      <c r="AW154" s="81" t="s">
        <v>564</v>
      </c>
      <c r="AX154" s="82"/>
      <c r="AY154" s="81">
        <v>14048.6</v>
      </c>
      <c r="AZ154" s="81">
        <v>20994.3</v>
      </c>
      <c r="BA154" s="81">
        <v>0</v>
      </c>
      <c r="BB154" s="81">
        <v>300</v>
      </c>
      <c r="BC154" s="81">
        <v>0</v>
      </c>
      <c r="BD154" s="81">
        <v>0</v>
      </c>
      <c r="BE154" s="81" t="s">
        <v>564</v>
      </c>
      <c r="BF154" s="82"/>
      <c r="BG154" s="81">
        <v>0</v>
      </c>
      <c r="BH154" s="81">
        <v>0</v>
      </c>
      <c r="BI154" s="81">
        <v>322.04199999999997</v>
      </c>
      <c r="BJ154" s="81">
        <v>25.672000000000001</v>
      </c>
      <c r="BK154" s="81">
        <v>124.512</v>
      </c>
      <c r="BL154" s="81">
        <v>0</v>
      </c>
      <c r="BM154" s="82"/>
      <c r="BN154" s="81">
        <v>0</v>
      </c>
      <c r="BO154" s="81">
        <v>0</v>
      </c>
      <c r="BP154" s="81">
        <v>16</v>
      </c>
      <c r="BQ154" s="81">
        <v>1</v>
      </c>
      <c r="BR154" s="81">
        <v>10</v>
      </c>
      <c r="BS154" s="81">
        <v>0</v>
      </c>
      <c r="BT154"/>
      <c r="BU154" s="80">
        <v>408.125</v>
      </c>
      <c r="BV154" s="80">
        <v>57.970999999999997</v>
      </c>
      <c r="BW154" s="80">
        <v>0</v>
      </c>
      <c r="BX154" s="80">
        <v>0</v>
      </c>
      <c r="BY154" s="80">
        <v>6.13</v>
      </c>
      <c r="BZ154" s="80">
        <v>0</v>
      </c>
      <c r="CA154" s="80">
        <v>0</v>
      </c>
      <c r="CB154" s="80">
        <v>0</v>
      </c>
      <c r="CC154" s="80">
        <v>0</v>
      </c>
    </row>
    <row r="155" spans="1:81">
      <c r="A155" s="80" t="s">
        <v>1920</v>
      </c>
      <c r="B155" s="80">
        <v>150</v>
      </c>
      <c r="C155" s="80">
        <v>14</v>
      </c>
      <c r="D155" s="80">
        <v>9</v>
      </c>
      <c r="E155" s="80">
        <v>2017</v>
      </c>
      <c r="F155" s="80" t="s">
        <v>71</v>
      </c>
      <c r="G155" s="80" t="s">
        <v>1906</v>
      </c>
      <c r="H155" s="80" t="s">
        <v>1907</v>
      </c>
      <c r="I155" s="177"/>
      <c r="J155" s="81">
        <v>1225.774227459201</v>
      </c>
      <c r="K155" s="81">
        <v>17.441667999622112</v>
      </c>
      <c r="L155" s="81">
        <v>5.2665125282548937</v>
      </c>
      <c r="M155" s="81">
        <v>498.15702180289622</v>
      </c>
      <c r="N155" s="81">
        <v>720.77626480574406</v>
      </c>
      <c r="O155" s="81">
        <v>226.56990571282608</v>
      </c>
      <c r="P155" s="81">
        <v>140.84077261274743</v>
      </c>
      <c r="Q155" s="81">
        <v>33.098840789491248</v>
      </c>
      <c r="R155" s="81">
        <v>45.863751343685671</v>
      </c>
      <c r="S155" s="81">
        <v>52.194094794612006</v>
      </c>
      <c r="T155" s="82"/>
      <c r="U155" s="81">
        <v>35551535</v>
      </c>
      <c r="V155" s="81">
        <v>7615</v>
      </c>
      <c r="W155" s="81">
        <v>82</v>
      </c>
      <c r="X155" s="81">
        <v>107759</v>
      </c>
      <c r="Y155" s="81">
        <v>239568</v>
      </c>
      <c r="Z155" s="81">
        <v>135464</v>
      </c>
      <c r="AA155" s="81">
        <v>29172</v>
      </c>
      <c r="AB155" s="81">
        <v>484605</v>
      </c>
      <c r="AC155" s="81">
        <v>7988501.8333333302</v>
      </c>
      <c r="AD155" s="81">
        <v>52.194094794612013</v>
      </c>
      <c r="AE155" s="82"/>
      <c r="AF155" s="81">
        <v>393229143.65645409</v>
      </c>
      <c r="AG155" s="81">
        <v>14981491.12861537</v>
      </c>
      <c r="AH155" s="81">
        <v>1167938.0315742891</v>
      </c>
      <c r="AI155" s="81">
        <v>801664929.71638489</v>
      </c>
      <c r="AJ155" s="81">
        <v>1002573054.0828381</v>
      </c>
      <c r="AK155" s="81">
        <v>0</v>
      </c>
      <c r="AL155" s="81">
        <v>0</v>
      </c>
      <c r="AM155" s="81">
        <v>66568677.936623797</v>
      </c>
      <c r="AN155" s="81">
        <v>0</v>
      </c>
      <c r="AO155" s="81">
        <v>0</v>
      </c>
      <c r="AP155" s="82"/>
      <c r="AQ155" s="81">
        <v>4068</v>
      </c>
      <c r="AR155" s="81">
        <v>386</v>
      </c>
      <c r="AS155" s="81">
        <v>0</v>
      </c>
      <c r="AT155" s="81">
        <v>1</v>
      </c>
      <c r="AU155" s="81">
        <v>0</v>
      </c>
      <c r="AV155" s="81">
        <v>0</v>
      </c>
      <c r="AW155" s="81" t="s">
        <v>564</v>
      </c>
      <c r="AX155" s="82"/>
      <c r="AY155" s="81">
        <v>15305.9</v>
      </c>
      <c r="AZ155" s="81">
        <v>21845.7</v>
      </c>
      <c r="BA155" s="81">
        <v>0</v>
      </c>
      <c r="BB155" s="81">
        <v>300</v>
      </c>
      <c r="BC155" s="81">
        <v>0</v>
      </c>
      <c r="BD155" s="81">
        <v>0</v>
      </c>
      <c r="BE155" s="81" t="s">
        <v>564</v>
      </c>
      <c r="BF155" s="82"/>
      <c r="BG155" s="81">
        <v>0</v>
      </c>
      <c r="BH155" s="81">
        <v>0</v>
      </c>
      <c r="BI155" s="81">
        <v>313.65199999999999</v>
      </c>
      <c r="BJ155" s="81">
        <v>24.920999999999999</v>
      </c>
      <c r="BK155" s="81">
        <v>62.449000000000005</v>
      </c>
      <c r="BL155" s="81">
        <v>0</v>
      </c>
      <c r="BM155" s="82"/>
      <c r="BN155" s="81">
        <v>0</v>
      </c>
      <c r="BO155" s="81">
        <v>0</v>
      </c>
      <c r="BP155" s="81">
        <v>15</v>
      </c>
      <c r="BQ155" s="81">
        <v>1</v>
      </c>
      <c r="BR155" s="81">
        <v>8</v>
      </c>
      <c r="BS155" s="81">
        <v>0</v>
      </c>
      <c r="BT155"/>
      <c r="BU155" s="80">
        <v>394.74200000000002</v>
      </c>
      <c r="BV155" s="80">
        <v>0</v>
      </c>
      <c r="BW155" s="80">
        <v>0</v>
      </c>
      <c r="BX155" s="80">
        <v>0</v>
      </c>
      <c r="BY155" s="80">
        <v>6.28</v>
      </c>
      <c r="BZ155" s="80">
        <v>0</v>
      </c>
      <c r="CA155" s="80">
        <v>0</v>
      </c>
      <c r="CB155" s="80">
        <v>0</v>
      </c>
      <c r="CC155" s="80">
        <v>0</v>
      </c>
    </row>
    <row r="156" spans="1:81">
      <c r="A156" s="80" t="s">
        <v>1921</v>
      </c>
      <c r="B156" s="80">
        <v>151</v>
      </c>
      <c r="C156" s="80">
        <v>15</v>
      </c>
      <c r="D156" s="80">
        <v>9</v>
      </c>
      <c r="E156" s="80">
        <v>2018</v>
      </c>
      <c r="F156" s="80" t="s">
        <v>93</v>
      </c>
      <c r="G156" s="80" t="s">
        <v>1906</v>
      </c>
      <c r="H156" s="80" t="s">
        <v>1907</v>
      </c>
      <c r="I156" s="177"/>
      <c r="J156" s="81">
        <v>1140.8530627730715</v>
      </c>
      <c r="K156" s="81">
        <v>16.469406720320599</v>
      </c>
      <c r="L156" s="81">
        <v>4.9252199283271034</v>
      </c>
      <c r="M156" s="81">
        <v>508.24817275697848</v>
      </c>
      <c r="N156" s="81">
        <v>612.25514884655411</v>
      </c>
      <c r="O156" s="81">
        <v>222.55439681266617</v>
      </c>
      <c r="P156" s="81">
        <v>141.24560672628743</v>
      </c>
      <c r="Q156" s="81">
        <v>30.89981939426568</v>
      </c>
      <c r="R156" s="81">
        <v>46.497246183066231</v>
      </c>
      <c r="S156" s="81">
        <v>50.713061165719999</v>
      </c>
      <c r="T156" s="82"/>
      <c r="U156" s="81">
        <v>36707309</v>
      </c>
      <c r="V156" s="81">
        <v>7615</v>
      </c>
      <c r="W156" s="81">
        <v>82</v>
      </c>
      <c r="X156" s="81">
        <v>107759</v>
      </c>
      <c r="Y156" s="81">
        <v>243011</v>
      </c>
      <c r="Z156" s="81">
        <v>135611</v>
      </c>
      <c r="AA156" s="81">
        <v>29550</v>
      </c>
      <c r="AB156" s="81">
        <v>487536</v>
      </c>
      <c r="AC156" s="81">
        <v>8067102.833333334</v>
      </c>
      <c r="AD156" s="81">
        <v>50.713061165719999</v>
      </c>
      <c r="AE156" s="82"/>
      <c r="AF156" s="81">
        <v>377892545.08161098</v>
      </c>
      <c r="AG156" s="81">
        <v>13660672.389790321</v>
      </c>
      <c r="AH156" s="81">
        <v>1102990.7426938689</v>
      </c>
      <c r="AI156" s="81">
        <v>799543765.84530222</v>
      </c>
      <c r="AJ156" s="81">
        <v>896424425.55914974</v>
      </c>
      <c r="AK156" s="81">
        <v>0</v>
      </c>
      <c r="AL156" s="81">
        <v>0</v>
      </c>
      <c r="AM156" s="81">
        <v>67109871.911914438</v>
      </c>
      <c r="AN156" s="81">
        <v>0</v>
      </c>
      <c r="AO156" s="81">
        <v>0</v>
      </c>
      <c r="AP156" s="82"/>
      <c r="AQ156" s="81">
        <v>4289</v>
      </c>
      <c r="AR156" s="81">
        <v>432</v>
      </c>
      <c r="AS156" s="81">
        <v>0</v>
      </c>
      <c r="AT156" s="81">
        <v>1</v>
      </c>
      <c r="AU156" s="81">
        <v>0</v>
      </c>
      <c r="AV156" s="81">
        <v>0</v>
      </c>
      <c r="AW156" s="81" t="s">
        <v>564</v>
      </c>
      <c r="AX156" s="82"/>
      <c r="AY156" s="81">
        <v>16336.3</v>
      </c>
      <c r="AZ156" s="81">
        <v>23630.799999999999</v>
      </c>
      <c r="BA156" s="81">
        <v>0</v>
      </c>
      <c r="BB156" s="81">
        <v>300</v>
      </c>
      <c r="BC156" s="81">
        <v>0</v>
      </c>
      <c r="BD156" s="81">
        <v>0</v>
      </c>
      <c r="BE156" s="81" t="s">
        <v>564</v>
      </c>
      <c r="BF156" s="82"/>
      <c r="BG156" s="81">
        <v>0</v>
      </c>
      <c r="BH156" s="81">
        <v>0</v>
      </c>
      <c r="BI156" s="81">
        <v>320.274</v>
      </c>
      <c r="BJ156" s="81">
        <v>24.666</v>
      </c>
      <c r="BK156" s="81">
        <v>112.64099999999999</v>
      </c>
      <c r="BL156" s="81">
        <v>0</v>
      </c>
      <c r="BM156" s="82"/>
      <c r="BN156" s="81">
        <v>0</v>
      </c>
      <c r="BO156" s="81">
        <v>0</v>
      </c>
      <c r="BP156" s="81">
        <v>16</v>
      </c>
      <c r="BQ156" s="81">
        <v>1</v>
      </c>
      <c r="BR156" s="81">
        <v>8</v>
      </c>
      <c r="BS156" s="81">
        <v>0</v>
      </c>
      <c r="BT156"/>
      <c r="BU156" s="80">
        <v>393.69299999999998</v>
      </c>
      <c r="BV156" s="80">
        <v>51.497999999999998</v>
      </c>
      <c r="BW156" s="80">
        <v>3.2170000000000001</v>
      </c>
      <c r="BX156" s="80">
        <v>2.8959999999999999</v>
      </c>
      <c r="BY156" s="80">
        <v>6.2770000000000001</v>
      </c>
      <c r="BZ156" s="80">
        <v>0</v>
      </c>
      <c r="CA156" s="80">
        <v>0</v>
      </c>
      <c r="CB156" s="80">
        <v>0</v>
      </c>
      <c r="CC156" s="80">
        <v>0</v>
      </c>
    </row>
    <row r="157" spans="1:81">
      <c r="A157" s="80" t="s">
        <v>1922</v>
      </c>
      <c r="B157" s="80">
        <v>152</v>
      </c>
      <c r="C157" s="80">
        <v>16</v>
      </c>
      <c r="D157" s="80">
        <v>9</v>
      </c>
      <c r="E157" s="80">
        <v>2019</v>
      </c>
      <c r="F157" s="80" t="s">
        <v>73</v>
      </c>
      <c r="G157" s="80" t="s">
        <v>1906</v>
      </c>
      <c r="H157" s="80" t="s">
        <v>1907</v>
      </c>
      <c r="I157" s="177"/>
      <c r="J157" s="81">
        <v>1161.6661788605215</v>
      </c>
      <c r="K157" s="81">
        <v>15.008350902996995</v>
      </c>
      <c r="L157" s="81">
        <v>4.9661587539443097</v>
      </c>
      <c r="M157" s="81">
        <v>463.96163328967577</v>
      </c>
      <c r="N157" s="81">
        <v>590.99708587896771</v>
      </c>
      <c r="O157" s="81">
        <v>216.21435227234466</v>
      </c>
      <c r="P157" s="81">
        <v>139.11776257396608</v>
      </c>
      <c r="Q157" s="81">
        <v>30.249155148852701</v>
      </c>
      <c r="R157" s="81">
        <v>43.271847884391804</v>
      </c>
      <c r="S157" s="81">
        <v>60.967834731840007</v>
      </c>
      <c r="T157" s="82"/>
      <c r="U157" s="81">
        <v>37523547</v>
      </c>
      <c r="V157" s="81">
        <v>7615</v>
      </c>
      <c r="W157" s="81">
        <v>82</v>
      </c>
      <c r="X157" s="81">
        <v>107759</v>
      </c>
      <c r="Y157" s="81">
        <v>246638</v>
      </c>
      <c r="Z157" s="81">
        <v>135365</v>
      </c>
      <c r="AA157" s="81">
        <v>28887</v>
      </c>
      <c r="AB157" s="81">
        <v>490192</v>
      </c>
      <c r="AC157" s="81">
        <v>7630472.0000000019</v>
      </c>
      <c r="AD157" s="81">
        <v>60.967834731840007</v>
      </c>
      <c r="AE157" s="82"/>
      <c r="AF157" s="81">
        <v>389404093.48448509</v>
      </c>
      <c r="AG157" s="81">
        <v>13194186.42012826</v>
      </c>
      <c r="AH157" s="81">
        <v>1149458.7070518669</v>
      </c>
      <c r="AI157" s="81">
        <v>759519877.49618924</v>
      </c>
      <c r="AJ157" s="81">
        <v>859420953.65697241</v>
      </c>
      <c r="AK157" s="81">
        <v>0</v>
      </c>
      <c r="AL157" s="81">
        <v>0</v>
      </c>
      <c r="AM157" s="81">
        <v>66760460.236599699</v>
      </c>
      <c r="AN157" s="81">
        <v>0</v>
      </c>
      <c r="AO157" s="81">
        <v>0</v>
      </c>
      <c r="AP157" s="82"/>
      <c r="AQ157" s="81">
        <v>4552</v>
      </c>
      <c r="AR157" s="81">
        <v>449</v>
      </c>
      <c r="AS157" s="81">
        <v>0</v>
      </c>
      <c r="AT157" s="81">
        <v>1</v>
      </c>
      <c r="AU157" s="81">
        <v>0</v>
      </c>
      <c r="AV157" s="81">
        <v>0</v>
      </c>
      <c r="AW157" s="81" t="s">
        <v>564</v>
      </c>
      <c r="AX157" s="82"/>
      <c r="AY157" s="81">
        <v>17511.09999999998</v>
      </c>
      <c r="AZ157" s="81">
        <v>25895.099999999991</v>
      </c>
      <c r="BA157" s="81">
        <v>0</v>
      </c>
      <c r="BB157" s="81">
        <v>300</v>
      </c>
      <c r="BC157" s="81">
        <v>0</v>
      </c>
      <c r="BD157" s="81">
        <v>0</v>
      </c>
      <c r="BE157" s="81" t="s">
        <v>564</v>
      </c>
      <c r="BF157" s="82"/>
      <c r="BG157" s="81">
        <v>0</v>
      </c>
      <c r="BH157" s="81">
        <v>0</v>
      </c>
      <c r="BI157" s="81">
        <v>258.12700000000001</v>
      </c>
      <c r="BJ157" s="81">
        <v>23.460999999999999</v>
      </c>
      <c r="BK157" s="81">
        <v>130.976</v>
      </c>
      <c r="BL157" s="81">
        <v>0</v>
      </c>
      <c r="BM157" s="82"/>
      <c r="BN157" s="81">
        <v>0</v>
      </c>
      <c r="BO157" s="81">
        <v>0</v>
      </c>
      <c r="BP157" s="81">
        <v>16</v>
      </c>
      <c r="BQ157" s="81">
        <v>1</v>
      </c>
      <c r="BR157" s="81">
        <v>10</v>
      </c>
      <c r="BS157" s="81">
        <v>0</v>
      </c>
      <c r="BT157"/>
      <c r="BU157" s="80">
        <v>336.75599999999997</v>
      </c>
      <c r="BV157" s="80">
        <v>62.866</v>
      </c>
      <c r="BW157" s="80">
        <v>3.2149999999999999</v>
      </c>
      <c r="BX157" s="80">
        <v>3.0710000000000002</v>
      </c>
      <c r="BY157" s="80">
        <v>6.6559999999999997</v>
      </c>
      <c r="BZ157" s="80">
        <v>0</v>
      </c>
      <c r="CA157" s="80">
        <v>0</v>
      </c>
      <c r="CB157" s="80">
        <v>0</v>
      </c>
      <c r="CC157" s="80">
        <v>0</v>
      </c>
    </row>
    <row r="158" spans="1:81">
      <c r="A158" s="80" t="s">
        <v>1923</v>
      </c>
      <c r="B158" s="80">
        <v>153</v>
      </c>
      <c r="C158" s="80">
        <v>17</v>
      </c>
      <c r="D158" s="80">
        <v>9</v>
      </c>
      <c r="E158" s="80">
        <v>2020</v>
      </c>
      <c r="F158" s="80" t="s">
        <v>218</v>
      </c>
      <c r="G158" s="174" t="s">
        <v>1906</v>
      </c>
      <c r="H158" s="80" t="s">
        <v>1907</v>
      </c>
      <c r="I158" s="177"/>
      <c r="J158" s="81">
        <v>923.96393651581218</v>
      </c>
      <c r="K158" s="81">
        <v>17.234037521826828</v>
      </c>
      <c r="L158" s="81">
        <v>1.8804918254031553</v>
      </c>
      <c r="M158" s="81">
        <v>469.13957373580189</v>
      </c>
      <c r="N158" s="81">
        <v>584.03712597963465</v>
      </c>
      <c r="O158" s="81">
        <v>190.85619207173374</v>
      </c>
      <c r="P158" s="81">
        <v>133.04850219416304</v>
      </c>
      <c r="Q158" s="81">
        <v>28.995964849313122</v>
      </c>
      <c r="R158" s="81">
        <v>43.091339066730797</v>
      </c>
      <c r="S158" s="81">
        <v>69.090623447039988</v>
      </c>
      <c r="T158" s="82"/>
      <c r="U158" s="81">
        <v>31703062</v>
      </c>
      <c r="V158" s="81">
        <v>8207</v>
      </c>
      <c r="W158" s="81">
        <v>33</v>
      </c>
      <c r="X158" s="81">
        <v>114334</v>
      </c>
      <c r="Y158" s="81">
        <v>249324</v>
      </c>
      <c r="Z158" s="81">
        <v>136381</v>
      </c>
      <c r="AA158" s="81">
        <v>30016</v>
      </c>
      <c r="AB158" s="81">
        <v>491764</v>
      </c>
      <c r="AC158" s="81">
        <v>7638282.9999999991</v>
      </c>
      <c r="AD158" s="81">
        <v>69.090623447039988</v>
      </c>
      <c r="AE158" s="82"/>
      <c r="AF158" s="81">
        <v>321968597.4939093</v>
      </c>
      <c r="AG158" s="81">
        <v>13855911.809222488</v>
      </c>
      <c r="AH158" s="81">
        <v>460486.03107014159</v>
      </c>
      <c r="AI158" s="81">
        <v>785430137.53551912</v>
      </c>
      <c r="AJ158" s="81">
        <v>852070664.63306928</v>
      </c>
      <c r="AK158" s="81"/>
      <c r="AL158" s="81"/>
      <c r="AM158" s="81">
        <v>64180665.61199481</v>
      </c>
      <c r="AN158" s="81"/>
      <c r="AO158" s="81"/>
      <c r="AP158" s="82"/>
      <c r="AQ158" s="81">
        <v>4829</v>
      </c>
      <c r="AR158" s="81">
        <v>453</v>
      </c>
      <c r="AS158" s="81">
        <v>0</v>
      </c>
      <c r="AT158" s="81">
        <v>1</v>
      </c>
      <c r="AU158" s="81">
        <v>0</v>
      </c>
      <c r="AV158" s="81">
        <v>0</v>
      </c>
      <c r="AW158" s="81">
        <v>0</v>
      </c>
      <c r="AX158" s="82"/>
      <c r="AY158" s="81">
        <v>18913.299999999959</v>
      </c>
      <c r="AZ158" s="81">
        <v>26682.900000000009</v>
      </c>
      <c r="BA158" s="81">
        <v>0</v>
      </c>
      <c r="BB158" s="81">
        <v>300</v>
      </c>
      <c r="BC158" s="81">
        <v>0</v>
      </c>
      <c r="BD158" s="81">
        <v>0</v>
      </c>
      <c r="BE158" s="81">
        <v>0</v>
      </c>
      <c r="BF158" s="82"/>
      <c r="BG158" s="81">
        <v>0</v>
      </c>
      <c r="BH158" s="81">
        <v>0</v>
      </c>
      <c r="BI158" s="81">
        <v>286.68400000000003</v>
      </c>
      <c r="BJ158" s="81">
        <v>22.05</v>
      </c>
      <c r="BK158" s="81">
        <v>138.929</v>
      </c>
      <c r="BL158" s="81">
        <v>0</v>
      </c>
      <c r="BM158" s="82"/>
      <c r="BN158" s="81">
        <v>0</v>
      </c>
      <c r="BO158" s="81">
        <v>0</v>
      </c>
      <c r="BP158" s="81">
        <v>18</v>
      </c>
      <c r="BQ158" s="81">
        <v>1</v>
      </c>
      <c r="BR158" s="81">
        <v>10</v>
      </c>
      <c r="BS158" s="81">
        <v>0</v>
      </c>
      <c r="BT158"/>
      <c r="BU158" s="80">
        <v>364.56700000000001</v>
      </c>
      <c r="BV158" s="80">
        <v>69.921000000000006</v>
      </c>
      <c r="BW158" s="80">
        <v>3.4689999999999999</v>
      </c>
      <c r="BX158" s="80">
        <v>3.0640000000000001</v>
      </c>
      <c r="BY158" s="80">
        <v>6.6420000000000003</v>
      </c>
      <c r="BZ158" s="80">
        <v>0</v>
      </c>
      <c r="CA158" s="80">
        <v>0</v>
      </c>
      <c r="CB158" s="80">
        <v>0</v>
      </c>
      <c r="CC158" s="80">
        <v>0</v>
      </c>
    </row>
    <row r="159" spans="1:81">
      <c r="A159" s="80" t="s">
        <v>1924</v>
      </c>
      <c r="B159" s="80">
        <v>153</v>
      </c>
      <c r="C159" s="80">
        <v>18</v>
      </c>
      <c r="D159" s="80">
        <v>9</v>
      </c>
      <c r="E159" s="80">
        <v>2021</v>
      </c>
      <c r="F159" s="80" t="s">
        <v>75</v>
      </c>
      <c r="G159" s="174" t="s">
        <v>1906</v>
      </c>
      <c r="H159" s="80" t="s">
        <v>1907</v>
      </c>
      <c r="I159" s="177"/>
      <c r="J159" s="81">
        <v>1313.4606208780274</v>
      </c>
      <c r="K159" s="81">
        <v>18.752032168905213</v>
      </c>
      <c r="L159" s="81">
        <v>1.7470205157346468</v>
      </c>
      <c r="M159" s="81">
        <v>514.81772655789803</v>
      </c>
      <c r="N159" s="81">
        <v>565.03290423084957</v>
      </c>
      <c r="O159" s="81">
        <v>186.28216404432808</v>
      </c>
      <c r="P159" s="81">
        <v>136.04058691959384</v>
      </c>
      <c r="Q159" s="81">
        <v>29.288983154725241</v>
      </c>
      <c r="R159" s="81">
        <v>44.021152136507901</v>
      </c>
      <c r="S159" s="81">
        <v>62.478361262080007</v>
      </c>
      <c r="T159" s="82"/>
      <c r="U159" s="81">
        <v>43675334</v>
      </c>
      <c r="V159" s="81">
        <v>8207</v>
      </c>
      <c r="W159" s="81">
        <v>33</v>
      </c>
      <c r="X159" s="81">
        <v>114334</v>
      </c>
      <c r="Y159" s="81">
        <v>250511</v>
      </c>
      <c r="Z159" s="81">
        <v>137064</v>
      </c>
      <c r="AA159" s="81">
        <v>29930</v>
      </c>
      <c r="AB159" s="81">
        <v>490843</v>
      </c>
      <c r="AC159" s="81">
        <v>7563261.9999999981</v>
      </c>
      <c r="AD159" s="81">
        <v>62.478361262080007</v>
      </c>
      <c r="AE159" s="82"/>
      <c r="AF159" s="81">
        <v>436678173.77859992</v>
      </c>
      <c r="AG159" s="81">
        <v>15035685.080081362</v>
      </c>
      <c r="AH159" s="81">
        <v>375496.96348947356</v>
      </c>
      <c r="AI159" s="81">
        <v>854431914.17094398</v>
      </c>
      <c r="AJ159" s="81">
        <v>820930074.12407863</v>
      </c>
      <c r="AK159" s="81">
        <v>0</v>
      </c>
      <c r="AL159" s="81">
        <v>0</v>
      </c>
      <c r="AM159" s="81">
        <v>64429960.48324541</v>
      </c>
      <c r="AN159" s="81">
        <v>0</v>
      </c>
      <c r="AO159" s="81">
        <v>0</v>
      </c>
      <c r="AP159" s="82"/>
      <c r="AQ159" s="81">
        <v>5213</v>
      </c>
      <c r="AR159" s="81">
        <v>453</v>
      </c>
      <c r="AS159" s="81">
        <v>0</v>
      </c>
      <c r="AT159" s="81">
        <v>1</v>
      </c>
      <c r="AU159" s="81">
        <v>0</v>
      </c>
      <c r="AV159" s="81">
        <v>0</v>
      </c>
      <c r="AW159" s="81"/>
      <c r="AX159" s="82"/>
      <c r="AY159" s="81">
        <v>20647.19999999995</v>
      </c>
      <c r="AZ159" s="81">
        <v>26682.900000000009</v>
      </c>
      <c r="BA159" s="81">
        <v>0</v>
      </c>
      <c r="BB159" s="81">
        <v>300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1925</v>
      </c>
      <c r="B160" s="80">
        <v>153</v>
      </c>
      <c r="C160" s="80">
        <v>19</v>
      </c>
      <c r="D160" s="80">
        <v>9</v>
      </c>
      <c r="E160" s="80">
        <v>2022</v>
      </c>
      <c r="F160" s="80" t="s">
        <v>568</v>
      </c>
      <c r="G160" s="80" t="s">
        <v>1906</v>
      </c>
      <c r="H160" s="80" t="s">
        <v>1907</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5674</v>
      </c>
      <c r="AR160" s="81">
        <v>455</v>
      </c>
      <c r="AS160" s="81">
        <v>0</v>
      </c>
      <c r="AT160" s="81">
        <v>1</v>
      </c>
      <c r="AU160" s="81">
        <v>0</v>
      </c>
      <c r="AV160" s="81">
        <v>0</v>
      </c>
      <c r="AW160" s="81"/>
      <c r="AX160" s="82"/>
      <c r="AY160" s="81">
        <v>22740.29999999993</v>
      </c>
      <c r="AZ160" s="81">
        <v>26714.900000000005</v>
      </c>
      <c r="BA160" s="81">
        <v>0</v>
      </c>
      <c r="BB160" s="81">
        <v>300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1926</v>
      </c>
      <c r="B161" s="80">
        <v>154</v>
      </c>
      <c r="C161" s="80">
        <v>1</v>
      </c>
      <c r="D161" s="80">
        <v>10</v>
      </c>
      <c r="E161" s="80">
        <v>1990</v>
      </c>
      <c r="F161" s="80" t="s">
        <v>562</v>
      </c>
      <c r="G161" s="80" t="s">
        <v>1927</v>
      </c>
      <c r="H161" s="80" t="s">
        <v>1928</v>
      </c>
      <c r="I161" s="177"/>
      <c r="J161" s="81">
        <v>1573.1428026126146</v>
      </c>
      <c r="K161" s="81">
        <v>20.342465288782584</v>
      </c>
      <c r="L161" s="81">
        <v>5.4518637837810315</v>
      </c>
      <c r="M161" s="81">
        <v>294.86741824956681</v>
      </c>
      <c r="N161" s="81">
        <v>367.0327518160326</v>
      </c>
      <c r="O161" s="81">
        <v>241.87253003903371</v>
      </c>
      <c r="P161" s="81">
        <v>129.989942205484</v>
      </c>
      <c r="Q161" s="81">
        <v>26.292999512229752</v>
      </c>
      <c r="R161" s="81">
        <v>60.471592517479344</v>
      </c>
      <c r="S161" s="81">
        <v>33.182516647096051</v>
      </c>
      <c r="T161" s="82"/>
      <c r="U161" s="81">
        <v>66010794</v>
      </c>
      <c r="V161" s="81">
        <v>9008</v>
      </c>
      <c r="W161" s="81">
        <v>57</v>
      </c>
      <c r="X161" s="81">
        <v>109794</v>
      </c>
      <c r="Y161" s="81">
        <v>157978</v>
      </c>
      <c r="Z161" s="81">
        <v>99485</v>
      </c>
      <c r="AA161" s="81">
        <v>31563</v>
      </c>
      <c r="AB161" s="81">
        <v>426909</v>
      </c>
      <c r="AC161" s="81">
        <v>10473788.666666666</v>
      </c>
      <c r="AD161" s="81">
        <v>33.182516647096051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1929</v>
      </c>
      <c r="B162" s="80">
        <v>155</v>
      </c>
      <c r="C162" s="80">
        <v>2</v>
      </c>
      <c r="D162" s="80">
        <v>10</v>
      </c>
      <c r="E162" s="80">
        <v>2005</v>
      </c>
      <c r="F162" s="80" t="s">
        <v>565</v>
      </c>
      <c r="G162" s="80" t="s">
        <v>1927</v>
      </c>
      <c r="H162" s="80" t="s">
        <v>1928</v>
      </c>
      <c r="I162" s="177"/>
      <c r="J162" s="81">
        <v>963.12503802215781</v>
      </c>
      <c r="K162" s="81">
        <v>14.110850308290145</v>
      </c>
      <c r="L162" s="81">
        <v>6.8184447735559672</v>
      </c>
      <c r="M162" s="81">
        <v>491.42528522297835</v>
      </c>
      <c r="N162" s="81">
        <v>522.64828755916426</v>
      </c>
      <c r="O162" s="81">
        <v>304.06580179098643</v>
      </c>
      <c r="P162" s="81">
        <v>115.57880206865853</v>
      </c>
      <c r="Q162" s="81">
        <v>26.921178097017641</v>
      </c>
      <c r="R162" s="81">
        <v>7.9052983858442563</v>
      </c>
      <c r="S162" s="81">
        <v>86.342466191159801</v>
      </c>
      <c r="T162" s="82"/>
      <c r="U162" s="81">
        <v>42709072</v>
      </c>
      <c r="V162" s="81">
        <v>6884</v>
      </c>
      <c r="W162" s="81">
        <v>61</v>
      </c>
      <c r="X162" s="81">
        <v>99942</v>
      </c>
      <c r="Y162" s="81">
        <v>194549</v>
      </c>
      <c r="Z162" s="81">
        <v>144725</v>
      </c>
      <c r="AA162" s="81">
        <v>22984</v>
      </c>
      <c r="AB162" s="81">
        <v>456951</v>
      </c>
      <c r="AC162" s="81">
        <v>1397888.3333333333</v>
      </c>
      <c r="AD162" s="81">
        <v>86.342466191159801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1930</v>
      </c>
      <c r="B163" s="80">
        <v>156</v>
      </c>
      <c r="C163" s="80">
        <v>3</v>
      </c>
      <c r="D163" s="80">
        <v>10</v>
      </c>
      <c r="E163" s="80">
        <v>2006</v>
      </c>
      <c r="F163" s="80" t="s">
        <v>566</v>
      </c>
      <c r="G163" s="80" t="s">
        <v>1927</v>
      </c>
      <c r="H163" s="80" t="s">
        <v>1928</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1931</v>
      </c>
      <c r="B164" s="80">
        <v>157</v>
      </c>
      <c r="C164" s="80">
        <v>4</v>
      </c>
      <c r="D164" s="80">
        <v>10</v>
      </c>
      <c r="E164" s="80">
        <v>2007</v>
      </c>
      <c r="F164" s="80" t="s">
        <v>567</v>
      </c>
      <c r="G164" s="80" t="s">
        <v>1927</v>
      </c>
      <c r="H164" s="80" t="s">
        <v>1928</v>
      </c>
      <c r="I164" s="177"/>
      <c r="J164" s="81">
        <v>958.46678804437579</v>
      </c>
      <c r="K164" s="81">
        <v>18.251671429772266</v>
      </c>
      <c r="L164" s="81">
        <v>5.0135422348519887</v>
      </c>
      <c r="M164" s="81">
        <v>465.63213201017311</v>
      </c>
      <c r="N164" s="81">
        <v>574.01045157861199</v>
      </c>
      <c r="O164" s="81">
        <v>295.83585228587788</v>
      </c>
      <c r="P164" s="81">
        <v>112.79750965405577</v>
      </c>
      <c r="Q164" s="81">
        <v>28.984252077244189</v>
      </c>
      <c r="R164" s="81">
        <v>7.3939708006321094</v>
      </c>
      <c r="S164" s="81">
        <v>75.424748270080002</v>
      </c>
      <c r="T164" s="82"/>
      <c r="U164" s="81">
        <v>45385068</v>
      </c>
      <c r="V164" s="81">
        <v>6713</v>
      </c>
      <c r="W164" s="81">
        <v>59</v>
      </c>
      <c r="X164" s="81">
        <v>121017</v>
      </c>
      <c r="Y164" s="81">
        <v>201084</v>
      </c>
      <c r="Z164" s="81">
        <v>146377</v>
      </c>
      <c r="AA164" s="81">
        <v>22089</v>
      </c>
      <c r="AB164" s="81">
        <v>465951</v>
      </c>
      <c r="AC164" s="81">
        <v>1344985.3333333333</v>
      </c>
      <c r="AD164" s="81">
        <v>75.424748270080002</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1932</v>
      </c>
      <c r="B165" s="80">
        <v>158</v>
      </c>
      <c r="C165" s="80">
        <v>5</v>
      </c>
      <c r="D165" s="80">
        <v>10</v>
      </c>
      <c r="E165" s="80">
        <v>2008</v>
      </c>
      <c r="F165" s="80" t="s">
        <v>84</v>
      </c>
      <c r="G165" s="80" t="s">
        <v>1927</v>
      </c>
      <c r="H165" s="80" t="s">
        <v>1928</v>
      </c>
      <c r="I165" s="177"/>
      <c r="J165" s="81">
        <v>837.42057121834898</v>
      </c>
      <c r="K165" s="81">
        <v>14.319669394059131</v>
      </c>
      <c r="L165" s="81">
        <v>4.5229206909484381</v>
      </c>
      <c r="M165" s="81">
        <v>509.91193472222528</v>
      </c>
      <c r="N165" s="81">
        <v>520.32240297352564</v>
      </c>
      <c r="O165" s="81">
        <v>285.47268221026019</v>
      </c>
      <c r="P165" s="81">
        <v>109.04237543834257</v>
      </c>
      <c r="Q165" s="81">
        <v>28.695357662364668</v>
      </c>
      <c r="R165" s="81">
        <v>6.165308781515531</v>
      </c>
      <c r="S165" s="81">
        <v>58.663111280080003</v>
      </c>
      <c r="T165" s="82"/>
      <c r="U165" s="81">
        <v>44731504</v>
      </c>
      <c r="V165" s="81">
        <v>6713</v>
      </c>
      <c r="W165" s="81">
        <v>59</v>
      </c>
      <c r="X165" s="81">
        <v>121017</v>
      </c>
      <c r="Y165" s="81">
        <v>203546</v>
      </c>
      <c r="Z165" s="81">
        <v>146207</v>
      </c>
      <c r="AA165" s="81">
        <v>21378</v>
      </c>
      <c r="AB165" s="81">
        <v>468887</v>
      </c>
      <c r="AC165" s="81">
        <v>1164542</v>
      </c>
      <c r="AD165" s="81">
        <v>58.663111280080003</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1933</v>
      </c>
      <c r="B166" s="80">
        <v>159</v>
      </c>
      <c r="C166" s="80">
        <v>6</v>
      </c>
      <c r="D166" s="80">
        <v>10</v>
      </c>
      <c r="E166" s="80">
        <v>2009</v>
      </c>
      <c r="F166" s="80" t="s">
        <v>85</v>
      </c>
      <c r="G166" s="80" t="s">
        <v>1927</v>
      </c>
      <c r="H166" s="80" t="s">
        <v>1928</v>
      </c>
      <c r="I166" s="177"/>
      <c r="J166" s="81">
        <v>852.02872479077223</v>
      </c>
      <c r="K166" s="81">
        <v>10.417959005547816</v>
      </c>
      <c r="L166" s="81">
        <v>6.8474530067365427</v>
      </c>
      <c r="M166" s="81">
        <v>470.36369391346909</v>
      </c>
      <c r="N166" s="81">
        <v>459.03011398915555</v>
      </c>
      <c r="O166" s="81">
        <v>290.33612028698781</v>
      </c>
      <c r="P166" s="81">
        <v>103.98483400759352</v>
      </c>
      <c r="Q166" s="81">
        <v>27.439921683582412</v>
      </c>
      <c r="R166" s="81">
        <v>5.7506081958742516</v>
      </c>
      <c r="S166" s="81">
        <v>64.566456230528004</v>
      </c>
      <c r="T166" s="82"/>
      <c r="U166" s="81">
        <v>40224194</v>
      </c>
      <c r="V166" s="81">
        <v>6670</v>
      </c>
      <c r="W166" s="81">
        <v>107</v>
      </c>
      <c r="X166" s="81">
        <v>137754</v>
      </c>
      <c r="Y166" s="81">
        <v>205379</v>
      </c>
      <c r="Z166" s="81">
        <v>146772</v>
      </c>
      <c r="AA166" s="81">
        <v>20929</v>
      </c>
      <c r="AB166" s="81">
        <v>470682</v>
      </c>
      <c r="AC166" s="81">
        <v>1059685.6666666667</v>
      </c>
      <c r="AD166" s="81">
        <v>64.566456230528004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132.79499999999999</v>
      </c>
      <c r="BJ166" s="81">
        <v>0</v>
      </c>
      <c r="BK166" s="81">
        <v>144.12199999999999</v>
      </c>
      <c r="BL166" s="81">
        <v>0</v>
      </c>
      <c r="BM166" s="82"/>
      <c r="BN166" s="81">
        <v>0</v>
      </c>
      <c r="BO166" s="81">
        <v>0</v>
      </c>
      <c r="BP166" s="81">
        <v>13</v>
      </c>
      <c r="BQ166" s="81">
        <v>0</v>
      </c>
      <c r="BR166" s="81">
        <v>21</v>
      </c>
      <c r="BS166" s="81">
        <v>0</v>
      </c>
      <c r="BT166"/>
      <c r="BU166" s="80"/>
      <c r="BV166" s="80"/>
      <c r="BW166" s="80"/>
      <c r="BX166" s="80"/>
      <c r="BY166" s="80"/>
      <c r="BZ166" s="80"/>
      <c r="CA166" s="80"/>
      <c r="CB166" s="80"/>
      <c r="CC166" s="80"/>
    </row>
    <row r="167" spans="1:81">
      <c r="A167" s="80" t="s">
        <v>1934</v>
      </c>
      <c r="B167" s="80">
        <v>160</v>
      </c>
      <c r="C167" s="80">
        <v>7</v>
      </c>
      <c r="D167" s="80">
        <v>10</v>
      </c>
      <c r="E167" s="80">
        <v>2010</v>
      </c>
      <c r="F167" s="80" t="s">
        <v>86</v>
      </c>
      <c r="G167" s="80" t="s">
        <v>1927</v>
      </c>
      <c r="H167" s="80" t="s">
        <v>1928</v>
      </c>
      <c r="I167" s="177"/>
      <c r="J167" s="81">
        <v>810.7502734344846</v>
      </c>
      <c r="K167" s="81">
        <v>14.600480066511922</v>
      </c>
      <c r="L167" s="81">
        <v>6.3691867024995066</v>
      </c>
      <c r="M167" s="81">
        <v>516.56011834049207</v>
      </c>
      <c r="N167" s="81">
        <v>501.03999645265213</v>
      </c>
      <c r="O167" s="81">
        <v>289.23541299110758</v>
      </c>
      <c r="P167" s="81">
        <v>105.64437789411372</v>
      </c>
      <c r="Q167" s="81">
        <v>28.720427400044333</v>
      </c>
      <c r="R167" s="81">
        <v>6.205826985574336</v>
      </c>
      <c r="S167" s="81">
        <v>72.812483538549998</v>
      </c>
      <c r="T167" s="82"/>
      <c r="U167" s="81">
        <v>37362480</v>
      </c>
      <c r="V167" s="81">
        <v>6670</v>
      </c>
      <c r="W167" s="81">
        <v>107</v>
      </c>
      <c r="X167" s="81">
        <v>137754</v>
      </c>
      <c r="Y167" s="81">
        <v>206841</v>
      </c>
      <c r="Z167" s="81">
        <v>146895</v>
      </c>
      <c r="AA167" s="81">
        <v>20732</v>
      </c>
      <c r="AB167" s="81">
        <v>472055</v>
      </c>
      <c r="AC167" s="81">
        <v>1083714.6666666667</v>
      </c>
      <c r="AD167" s="81">
        <v>72.812483538549998</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103.57299999999999</v>
      </c>
      <c r="BJ167" s="81">
        <v>0</v>
      </c>
      <c r="BK167" s="81">
        <v>126.42499999999998</v>
      </c>
      <c r="BL167" s="81">
        <v>0</v>
      </c>
      <c r="BM167" s="82"/>
      <c r="BN167" s="81">
        <v>0</v>
      </c>
      <c r="BO167" s="81">
        <v>0</v>
      </c>
      <c r="BP167" s="81">
        <v>13</v>
      </c>
      <c r="BQ167" s="81">
        <v>0</v>
      </c>
      <c r="BR167" s="81">
        <v>22</v>
      </c>
      <c r="BS167" s="81">
        <v>0</v>
      </c>
      <c r="BT167"/>
      <c r="BU167" s="80">
        <v>217.55099999999999</v>
      </c>
      <c r="BV167" s="80">
        <v>12.446999999999999</v>
      </c>
      <c r="BW167" s="80">
        <v>0</v>
      </c>
      <c r="BX167" s="80">
        <v>0</v>
      </c>
      <c r="BY167" s="80">
        <v>0</v>
      </c>
      <c r="BZ167" s="80">
        <v>0</v>
      </c>
      <c r="CA167" s="80">
        <v>0</v>
      </c>
      <c r="CB167" s="80">
        <v>0</v>
      </c>
      <c r="CC167" s="80">
        <v>0</v>
      </c>
    </row>
    <row r="168" spans="1:81">
      <c r="A168" s="80" t="s">
        <v>1935</v>
      </c>
      <c r="B168" s="80">
        <v>161</v>
      </c>
      <c r="C168" s="80">
        <v>8</v>
      </c>
      <c r="D168" s="80">
        <v>10</v>
      </c>
      <c r="E168" s="80">
        <v>2011</v>
      </c>
      <c r="F168" s="80" t="s">
        <v>87</v>
      </c>
      <c r="G168" s="80" t="s">
        <v>1927</v>
      </c>
      <c r="H168" s="80" t="s">
        <v>1928</v>
      </c>
      <c r="I168" s="177"/>
      <c r="J168" s="81">
        <v>814.88218745473318</v>
      </c>
      <c r="K168" s="81">
        <v>15.377631169712373</v>
      </c>
      <c r="L168" s="81">
        <v>4.8503611003598985</v>
      </c>
      <c r="M168" s="81">
        <v>647.80645011018771</v>
      </c>
      <c r="N168" s="81">
        <v>610.22611686345226</v>
      </c>
      <c r="O168" s="81">
        <v>285.91633215498251</v>
      </c>
      <c r="P168" s="81">
        <v>101.70564665790219</v>
      </c>
      <c r="Q168" s="81">
        <v>33.169780949207109</v>
      </c>
      <c r="R168" s="81">
        <v>6.0941905382061332</v>
      </c>
      <c r="S168" s="81">
        <v>75.692064552490052</v>
      </c>
      <c r="T168" s="82"/>
      <c r="U168" s="81">
        <v>36591804</v>
      </c>
      <c r="V168" s="81">
        <v>6670</v>
      </c>
      <c r="W168" s="81">
        <v>107</v>
      </c>
      <c r="X168" s="81">
        <v>137754</v>
      </c>
      <c r="Y168" s="81">
        <v>208350</v>
      </c>
      <c r="Z168" s="81">
        <v>148364</v>
      </c>
      <c r="AA168" s="81">
        <v>20553</v>
      </c>
      <c r="AB168" s="81">
        <v>472650</v>
      </c>
      <c r="AC168" s="81">
        <v>1062459.6666666667</v>
      </c>
      <c r="AD168" s="81">
        <v>75.692064552490052</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99.872</v>
      </c>
      <c r="BJ168" s="81">
        <v>0</v>
      </c>
      <c r="BK168" s="81">
        <v>132.155</v>
      </c>
      <c r="BL168" s="81">
        <v>0</v>
      </c>
      <c r="BM168" s="82"/>
      <c r="BN168" s="81">
        <v>0</v>
      </c>
      <c r="BO168" s="81">
        <v>0</v>
      </c>
      <c r="BP168" s="81">
        <v>12</v>
      </c>
      <c r="BQ168" s="81">
        <v>0</v>
      </c>
      <c r="BR168" s="81">
        <v>24</v>
      </c>
      <c r="BS168" s="81">
        <v>0</v>
      </c>
      <c r="BT168"/>
      <c r="BU168" s="80">
        <v>220.90700000000001</v>
      </c>
      <c r="BV168" s="80">
        <v>11.12</v>
      </c>
      <c r="BW168" s="80">
        <v>0</v>
      </c>
      <c r="BX168" s="80">
        <v>0</v>
      </c>
      <c r="BY168" s="80">
        <v>0</v>
      </c>
      <c r="BZ168" s="80">
        <v>0</v>
      </c>
      <c r="CA168" s="80">
        <v>0</v>
      </c>
      <c r="CB168" s="80">
        <v>0</v>
      </c>
      <c r="CC168" s="80">
        <v>0</v>
      </c>
    </row>
    <row r="169" spans="1:81">
      <c r="A169" s="80" t="s">
        <v>1936</v>
      </c>
      <c r="B169" s="80">
        <v>162</v>
      </c>
      <c r="C169" s="80">
        <v>9</v>
      </c>
      <c r="D169" s="80">
        <v>10</v>
      </c>
      <c r="E169" s="80">
        <v>2012</v>
      </c>
      <c r="F169" s="80" t="s">
        <v>88</v>
      </c>
      <c r="G169" s="80" t="s">
        <v>1927</v>
      </c>
      <c r="H169" s="80" t="s">
        <v>1928</v>
      </c>
      <c r="I169" s="177"/>
      <c r="J169" s="81">
        <v>603.11959468954194</v>
      </c>
      <c r="K169" s="81">
        <v>14.493625071622018</v>
      </c>
      <c r="L169" s="81">
        <v>4.7569855006379127</v>
      </c>
      <c r="M169" s="81">
        <v>688.63598275857521</v>
      </c>
      <c r="N169" s="81">
        <v>626.82952082123097</v>
      </c>
      <c r="O169" s="81">
        <v>285.20553140464426</v>
      </c>
      <c r="P169" s="81">
        <v>102.21464105847738</v>
      </c>
      <c r="Q169" s="81">
        <v>36.649828117336028</v>
      </c>
      <c r="R169" s="81">
        <v>6.233594874700124</v>
      </c>
      <c r="S169" s="81">
        <v>86.354282155726509</v>
      </c>
      <c r="T169" s="82"/>
      <c r="U169" s="81">
        <v>26479895</v>
      </c>
      <c r="V169" s="81">
        <v>6670</v>
      </c>
      <c r="W169" s="81">
        <v>107</v>
      </c>
      <c r="X169" s="81">
        <v>137754</v>
      </c>
      <c r="Y169" s="81">
        <v>213228</v>
      </c>
      <c r="Z169" s="81">
        <v>149169</v>
      </c>
      <c r="AA169" s="81">
        <v>20539</v>
      </c>
      <c r="AB169" s="81">
        <v>480672</v>
      </c>
      <c r="AC169" s="81">
        <v>1058615.3333333333</v>
      </c>
      <c r="AD169" s="81">
        <v>86.354282155726509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115.736</v>
      </c>
      <c r="BJ169" s="81">
        <v>0</v>
      </c>
      <c r="BK169" s="81">
        <v>169.75699999999998</v>
      </c>
      <c r="BL169" s="81">
        <v>0</v>
      </c>
      <c r="BM169" s="82"/>
      <c r="BN169" s="81">
        <v>0</v>
      </c>
      <c r="BO169" s="81">
        <v>0</v>
      </c>
      <c r="BP169" s="81">
        <v>12</v>
      </c>
      <c r="BQ169" s="81">
        <v>0</v>
      </c>
      <c r="BR169" s="81">
        <v>24</v>
      </c>
      <c r="BS169" s="81">
        <v>0</v>
      </c>
      <c r="BT169"/>
      <c r="BU169" s="80">
        <v>273.98099999999999</v>
      </c>
      <c r="BV169" s="80">
        <v>11.512</v>
      </c>
      <c r="BW169" s="80">
        <v>0</v>
      </c>
      <c r="BX169" s="80">
        <v>0</v>
      </c>
      <c r="BY169" s="80">
        <v>0</v>
      </c>
      <c r="BZ169" s="80">
        <v>0</v>
      </c>
      <c r="CA169" s="80">
        <v>0</v>
      </c>
      <c r="CB169" s="80">
        <v>0</v>
      </c>
      <c r="CC169" s="80">
        <v>0</v>
      </c>
    </row>
    <row r="170" spans="1:81">
      <c r="A170" s="80" t="s">
        <v>1937</v>
      </c>
      <c r="B170" s="80">
        <v>163</v>
      </c>
      <c r="C170" s="80">
        <v>10</v>
      </c>
      <c r="D170" s="80">
        <v>10</v>
      </c>
      <c r="E170" s="80">
        <v>2013</v>
      </c>
      <c r="F170" s="80" t="s">
        <v>89</v>
      </c>
      <c r="G170" s="80" t="s">
        <v>1927</v>
      </c>
      <c r="H170" s="80" t="s">
        <v>1928</v>
      </c>
      <c r="I170" s="177"/>
      <c r="J170" s="81">
        <v>729.69667108997783</v>
      </c>
      <c r="K170" s="81">
        <v>12.402426395802081</v>
      </c>
      <c r="L170" s="81">
        <v>4.7513159107776035</v>
      </c>
      <c r="M170" s="81">
        <v>673.12500348936146</v>
      </c>
      <c r="N170" s="81">
        <v>681.04228750396067</v>
      </c>
      <c r="O170" s="81">
        <v>275.18288523866624</v>
      </c>
      <c r="P170" s="81">
        <v>102.74464037905855</v>
      </c>
      <c r="Q170" s="81">
        <v>37.3248381791703</v>
      </c>
      <c r="R170" s="81">
        <v>6.8227905286922015</v>
      </c>
      <c r="S170" s="81">
        <v>70.748795987649999</v>
      </c>
      <c r="T170" s="82"/>
      <c r="U170" s="81">
        <v>29837444</v>
      </c>
      <c r="V170" s="81">
        <v>6670</v>
      </c>
      <c r="W170" s="81">
        <v>107</v>
      </c>
      <c r="X170" s="81">
        <v>137754</v>
      </c>
      <c r="Y170" s="81">
        <v>214419</v>
      </c>
      <c r="Z170" s="81">
        <v>150353</v>
      </c>
      <c r="AA170" s="81">
        <v>20568</v>
      </c>
      <c r="AB170" s="81">
        <v>482506</v>
      </c>
      <c r="AC170" s="81">
        <v>1131026.3333333333</v>
      </c>
      <c r="AD170" s="81">
        <v>70.748795987649999</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115.834</v>
      </c>
      <c r="BJ170" s="81">
        <v>0</v>
      </c>
      <c r="BK170" s="81">
        <v>179.40634300000002</v>
      </c>
      <c r="BL170" s="81">
        <v>0</v>
      </c>
      <c r="BM170" s="82"/>
      <c r="BN170" s="81">
        <v>0</v>
      </c>
      <c r="BO170" s="81">
        <v>0</v>
      </c>
      <c r="BP170" s="81">
        <v>11</v>
      </c>
      <c r="BQ170" s="81">
        <v>0</v>
      </c>
      <c r="BR170" s="81">
        <v>22</v>
      </c>
      <c r="BS170" s="81">
        <v>0</v>
      </c>
      <c r="BT170"/>
      <c r="BU170" s="80">
        <v>285.01234299999999</v>
      </c>
      <c r="BV170" s="80">
        <v>10.228</v>
      </c>
      <c r="BW170" s="80">
        <v>0</v>
      </c>
      <c r="BX170" s="80">
        <v>0</v>
      </c>
      <c r="BY170" s="80">
        <v>0</v>
      </c>
      <c r="BZ170" s="80">
        <v>0</v>
      </c>
      <c r="CA170" s="80">
        <v>0</v>
      </c>
      <c r="CB170" s="80">
        <v>0</v>
      </c>
      <c r="CC170" s="80">
        <v>0</v>
      </c>
    </row>
    <row r="171" spans="1:81">
      <c r="A171" s="80" t="s">
        <v>1938</v>
      </c>
      <c r="B171" s="80">
        <v>164</v>
      </c>
      <c r="C171" s="80">
        <v>11</v>
      </c>
      <c r="D171" s="80">
        <v>10</v>
      </c>
      <c r="E171" s="80">
        <v>2014</v>
      </c>
      <c r="F171" s="80" t="s">
        <v>90</v>
      </c>
      <c r="G171" s="80" t="s">
        <v>1927</v>
      </c>
      <c r="H171" s="80" t="s">
        <v>1928</v>
      </c>
      <c r="I171" s="177"/>
      <c r="J171" s="81">
        <v>702.57921724468679</v>
      </c>
      <c r="K171" s="81">
        <v>12.292466332775842</v>
      </c>
      <c r="L171" s="81">
        <v>16.311794604389373</v>
      </c>
      <c r="M171" s="81">
        <v>739.92037931615778</v>
      </c>
      <c r="N171" s="81">
        <v>612.62840384218214</v>
      </c>
      <c r="O171" s="81">
        <v>262.41463249345713</v>
      </c>
      <c r="P171" s="81">
        <v>103.16855438347872</v>
      </c>
      <c r="Q171" s="81">
        <v>35.881931387440368</v>
      </c>
      <c r="R171" s="81">
        <v>6.8356230700609277</v>
      </c>
      <c r="S171" s="81">
        <v>69.206934461980509</v>
      </c>
      <c r="T171" s="82"/>
      <c r="U171" s="81">
        <v>31039026</v>
      </c>
      <c r="V171" s="81">
        <v>5402</v>
      </c>
      <c r="W171" s="81">
        <v>354</v>
      </c>
      <c r="X171" s="81">
        <v>140444</v>
      </c>
      <c r="Y171" s="81">
        <v>215621</v>
      </c>
      <c r="Z171" s="81">
        <v>151006</v>
      </c>
      <c r="AA171" s="81">
        <v>20546</v>
      </c>
      <c r="AB171" s="81">
        <v>483455</v>
      </c>
      <c r="AC171" s="81">
        <v>1136716.6666666667</v>
      </c>
      <c r="AD171" s="81">
        <v>69.206934461980509</v>
      </c>
      <c r="AE171" s="82"/>
      <c r="AF171" s="81">
        <v>278281829.09546524</v>
      </c>
      <c r="AG171" s="81">
        <v>10487623.144025469</v>
      </c>
      <c r="AH171" s="81">
        <v>3527553.9259223416</v>
      </c>
      <c r="AI171" s="81">
        <v>991604982.59708667</v>
      </c>
      <c r="AJ171" s="81">
        <v>846225007.17286038</v>
      </c>
      <c r="AK171" s="81">
        <v>0</v>
      </c>
      <c r="AL171" s="81">
        <v>0</v>
      </c>
      <c r="AM171" s="81">
        <v>66371147.128007881</v>
      </c>
      <c r="AN171" s="81">
        <v>0</v>
      </c>
      <c r="AO171" s="81">
        <v>0</v>
      </c>
      <c r="AP171" s="82"/>
      <c r="AQ171" s="81">
        <v>4051</v>
      </c>
      <c r="AR171" s="81">
        <v>340</v>
      </c>
      <c r="AS171" s="81">
        <v>0</v>
      </c>
      <c r="AT171" s="81">
        <v>1</v>
      </c>
      <c r="AU171" s="81">
        <v>0</v>
      </c>
      <c r="AV171" s="81">
        <v>1</v>
      </c>
      <c r="AW171" s="81" t="s">
        <v>564</v>
      </c>
      <c r="AX171" s="82"/>
      <c r="AY171" s="81">
        <v>15137.5</v>
      </c>
      <c r="AZ171" s="81">
        <v>12367.099999999999</v>
      </c>
      <c r="BA171" s="81">
        <v>0</v>
      </c>
      <c r="BB171" s="81">
        <v>5.5</v>
      </c>
      <c r="BC171" s="81">
        <v>0</v>
      </c>
      <c r="BD171" s="81">
        <v>4104</v>
      </c>
      <c r="BE171" s="81" t="s">
        <v>564</v>
      </c>
      <c r="BF171" s="82"/>
      <c r="BG171" s="81">
        <v>0</v>
      </c>
      <c r="BH171" s="81">
        <v>0</v>
      </c>
      <c r="BI171" s="81">
        <v>117.83799999999999</v>
      </c>
      <c r="BJ171" s="81">
        <v>0</v>
      </c>
      <c r="BK171" s="81">
        <v>172.19699999999997</v>
      </c>
      <c r="BL171" s="81">
        <v>0</v>
      </c>
      <c r="BM171" s="82"/>
      <c r="BN171" s="81">
        <v>0</v>
      </c>
      <c r="BO171" s="81">
        <v>0</v>
      </c>
      <c r="BP171" s="81">
        <v>12</v>
      </c>
      <c r="BQ171" s="81">
        <v>0</v>
      </c>
      <c r="BR171" s="81">
        <v>21</v>
      </c>
      <c r="BS171" s="81">
        <v>0</v>
      </c>
      <c r="BT171"/>
      <c r="BU171" s="80">
        <v>278.65699999999998</v>
      </c>
      <c r="BV171" s="80">
        <v>11.378</v>
      </c>
      <c r="BW171" s="80">
        <v>0</v>
      </c>
      <c r="BX171" s="80">
        <v>0</v>
      </c>
      <c r="BY171" s="80">
        <v>0</v>
      </c>
      <c r="BZ171" s="80">
        <v>0</v>
      </c>
      <c r="CA171" s="80">
        <v>0</v>
      </c>
      <c r="CB171" s="80">
        <v>0</v>
      </c>
      <c r="CC171" s="80">
        <v>0</v>
      </c>
    </row>
    <row r="172" spans="1:81">
      <c r="A172" s="80" t="s">
        <v>1939</v>
      </c>
      <c r="B172" s="80">
        <v>165</v>
      </c>
      <c r="C172" s="80">
        <v>12</v>
      </c>
      <c r="D172" s="80">
        <v>10</v>
      </c>
      <c r="E172" s="80">
        <v>2015</v>
      </c>
      <c r="F172" s="80" t="s">
        <v>91</v>
      </c>
      <c r="G172" s="80" t="s">
        <v>1927</v>
      </c>
      <c r="H172" s="80" t="s">
        <v>1928</v>
      </c>
      <c r="I172" s="177"/>
      <c r="J172" s="81">
        <v>649.6591433139281</v>
      </c>
      <c r="K172" s="81">
        <v>11.834279114181985</v>
      </c>
      <c r="L172" s="81">
        <v>19.098491717528688</v>
      </c>
      <c r="M172" s="81">
        <v>686.77608234528805</v>
      </c>
      <c r="N172" s="81">
        <v>563.7455928040273</v>
      </c>
      <c r="O172" s="81">
        <v>260.39067025043067</v>
      </c>
      <c r="P172" s="81">
        <v>103.17937499112591</v>
      </c>
      <c r="Q172" s="81">
        <v>35.231038346391905</v>
      </c>
      <c r="R172" s="81">
        <v>6.3059469353343118</v>
      </c>
      <c r="S172" s="81">
        <v>65.99172530700001</v>
      </c>
      <c r="T172" s="82"/>
      <c r="U172" s="81">
        <v>30744070</v>
      </c>
      <c r="V172" s="81">
        <v>5402</v>
      </c>
      <c r="W172" s="81">
        <v>354</v>
      </c>
      <c r="X172" s="81">
        <v>140444</v>
      </c>
      <c r="Y172" s="81">
        <v>217356</v>
      </c>
      <c r="Z172" s="81">
        <v>151285</v>
      </c>
      <c r="AA172" s="81">
        <v>20532</v>
      </c>
      <c r="AB172" s="81">
        <v>484892</v>
      </c>
      <c r="AC172" s="81">
        <v>1080226.3333333333</v>
      </c>
      <c r="AD172" s="81">
        <v>65.99172530700001</v>
      </c>
      <c r="AE172" s="82"/>
      <c r="AF172" s="81">
        <v>258479671.89518046</v>
      </c>
      <c r="AG172" s="81">
        <v>9391092.4737155922</v>
      </c>
      <c r="AH172" s="81">
        <v>3677937.7390591553</v>
      </c>
      <c r="AI172" s="81">
        <v>938399851.8724016</v>
      </c>
      <c r="AJ172" s="81">
        <v>795644712.16561937</v>
      </c>
      <c r="AK172" s="81">
        <v>0</v>
      </c>
      <c r="AL172" s="81">
        <v>0</v>
      </c>
      <c r="AM172" s="81">
        <v>66452414.554561898</v>
      </c>
      <c r="AN172" s="81">
        <v>0</v>
      </c>
      <c r="AO172" s="81">
        <v>0</v>
      </c>
      <c r="AP172" s="82"/>
      <c r="AQ172" s="81">
        <v>4384</v>
      </c>
      <c r="AR172" s="81">
        <v>447</v>
      </c>
      <c r="AS172" s="81">
        <v>0</v>
      </c>
      <c r="AT172" s="81">
        <v>1</v>
      </c>
      <c r="AU172" s="81">
        <v>0</v>
      </c>
      <c r="AV172" s="81">
        <v>1</v>
      </c>
      <c r="AW172" s="81" t="s">
        <v>564</v>
      </c>
      <c r="AX172" s="82"/>
      <c r="AY172" s="81">
        <v>16524.400000000001</v>
      </c>
      <c r="AZ172" s="81">
        <v>20453.5</v>
      </c>
      <c r="BA172" s="81">
        <v>0</v>
      </c>
      <c r="BB172" s="81">
        <v>5.5</v>
      </c>
      <c r="BC172" s="81">
        <v>0</v>
      </c>
      <c r="BD172" s="81">
        <v>4104</v>
      </c>
      <c r="BE172" s="81" t="s">
        <v>564</v>
      </c>
      <c r="BF172" s="82"/>
      <c r="BG172" s="81">
        <v>0</v>
      </c>
      <c r="BH172" s="81">
        <v>0</v>
      </c>
      <c r="BI172" s="81">
        <v>126.057</v>
      </c>
      <c r="BJ172" s="81">
        <v>0</v>
      </c>
      <c r="BK172" s="81">
        <v>182.952</v>
      </c>
      <c r="BL172" s="81">
        <v>0</v>
      </c>
      <c r="BM172" s="82"/>
      <c r="BN172" s="81">
        <v>0</v>
      </c>
      <c r="BO172" s="81">
        <v>0</v>
      </c>
      <c r="BP172" s="81">
        <v>13</v>
      </c>
      <c r="BQ172" s="81">
        <v>0</v>
      </c>
      <c r="BR172" s="81">
        <v>24</v>
      </c>
      <c r="BS172" s="81">
        <v>0</v>
      </c>
      <c r="BT172"/>
      <c r="BU172" s="80">
        <v>296.72399999999999</v>
      </c>
      <c r="BV172" s="80">
        <v>12.285</v>
      </c>
      <c r="BW172" s="80">
        <v>0</v>
      </c>
      <c r="BX172" s="80">
        <v>0</v>
      </c>
      <c r="BY172" s="80">
        <v>0</v>
      </c>
      <c r="BZ172" s="80">
        <v>0</v>
      </c>
      <c r="CA172" s="80">
        <v>0</v>
      </c>
      <c r="CB172" s="80">
        <v>0</v>
      </c>
      <c r="CC172" s="80">
        <v>0</v>
      </c>
    </row>
    <row r="173" spans="1:81">
      <c r="A173" s="80" t="s">
        <v>1940</v>
      </c>
      <c r="B173" s="80">
        <v>166</v>
      </c>
      <c r="C173" s="80">
        <v>13</v>
      </c>
      <c r="D173" s="80">
        <v>10</v>
      </c>
      <c r="E173" s="80">
        <v>2016</v>
      </c>
      <c r="F173" s="80" t="s">
        <v>92</v>
      </c>
      <c r="G173" s="80" t="s">
        <v>1927</v>
      </c>
      <c r="H173" s="80" t="s">
        <v>1928</v>
      </c>
      <c r="I173" s="177"/>
      <c r="J173" s="81">
        <v>655.60788079074393</v>
      </c>
      <c r="K173" s="81">
        <v>11.254208697044373</v>
      </c>
      <c r="L173" s="81">
        <v>18.842426338874862</v>
      </c>
      <c r="M173" s="81">
        <v>620.0750677835681</v>
      </c>
      <c r="N173" s="81">
        <v>520.00707217414777</v>
      </c>
      <c r="O173" s="81">
        <v>257.77612393140981</v>
      </c>
      <c r="P173" s="81">
        <v>101.32864593483629</v>
      </c>
      <c r="Q173" s="81">
        <v>34.312191545830281</v>
      </c>
      <c r="R173" s="81">
        <v>6.7506860116787903</v>
      </c>
      <c r="S173" s="81">
        <v>71.135606995199993</v>
      </c>
      <c r="T173" s="82"/>
      <c r="U173" s="81">
        <v>31086813</v>
      </c>
      <c r="V173" s="81">
        <v>5402</v>
      </c>
      <c r="W173" s="81">
        <v>354</v>
      </c>
      <c r="X173" s="81">
        <v>140444</v>
      </c>
      <c r="Y173" s="81">
        <v>219043</v>
      </c>
      <c r="Z173" s="81">
        <v>151607</v>
      </c>
      <c r="AA173" s="81">
        <v>20855</v>
      </c>
      <c r="AB173" s="81">
        <v>485788</v>
      </c>
      <c r="AC173" s="81">
        <v>1152950.720551675</v>
      </c>
      <c r="AD173" s="81">
        <v>71.135606995199993</v>
      </c>
      <c r="AE173" s="82"/>
      <c r="AF173" s="81">
        <v>260637118.4033272</v>
      </c>
      <c r="AG173" s="81">
        <v>8483922.1088488065</v>
      </c>
      <c r="AH173" s="81">
        <v>2651472.7169447392</v>
      </c>
      <c r="AI173" s="81">
        <v>931341389.75594068</v>
      </c>
      <c r="AJ173" s="81">
        <v>709100889.18161416</v>
      </c>
      <c r="AK173" s="81">
        <v>0</v>
      </c>
      <c r="AL173" s="81">
        <v>0</v>
      </c>
      <c r="AM173" s="81">
        <v>66626929.999984547</v>
      </c>
      <c r="AN173" s="81">
        <v>0</v>
      </c>
      <c r="AO173" s="81">
        <v>0</v>
      </c>
      <c r="AP173" s="82"/>
      <c r="AQ173" s="81">
        <v>4656</v>
      </c>
      <c r="AR173" s="81">
        <v>518</v>
      </c>
      <c r="AS173" s="81">
        <v>0</v>
      </c>
      <c r="AT173" s="81">
        <v>1</v>
      </c>
      <c r="AU173" s="81">
        <v>0</v>
      </c>
      <c r="AV173" s="81">
        <v>1</v>
      </c>
      <c r="AW173" s="81" t="s">
        <v>564</v>
      </c>
      <c r="AX173" s="82"/>
      <c r="AY173" s="81">
        <v>17717</v>
      </c>
      <c r="AZ173" s="81">
        <v>28940.5</v>
      </c>
      <c r="BA173" s="81">
        <v>0</v>
      </c>
      <c r="BB173" s="81">
        <v>5.5</v>
      </c>
      <c r="BC173" s="81">
        <v>0</v>
      </c>
      <c r="BD173" s="81">
        <v>4104</v>
      </c>
      <c r="BE173" s="81" t="s">
        <v>564</v>
      </c>
      <c r="BF173" s="82"/>
      <c r="BG173" s="81">
        <v>0</v>
      </c>
      <c r="BH173" s="81">
        <v>0</v>
      </c>
      <c r="BI173" s="81">
        <v>124.155</v>
      </c>
      <c r="BJ173" s="81">
        <v>0</v>
      </c>
      <c r="BK173" s="81">
        <v>158.82299999999998</v>
      </c>
      <c r="BL173" s="81">
        <v>0</v>
      </c>
      <c r="BM173" s="82"/>
      <c r="BN173" s="81">
        <v>0</v>
      </c>
      <c r="BO173" s="81">
        <v>0</v>
      </c>
      <c r="BP173" s="81">
        <v>13</v>
      </c>
      <c r="BQ173" s="81">
        <v>0</v>
      </c>
      <c r="BR173" s="81">
        <v>22</v>
      </c>
      <c r="BS173" s="81">
        <v>0</v>
      </c>
      <c r="BT173"/>
      <c r="BU173" s="80">
        <v>275.649</v>
      </c>
      <c r="BV173" s="80">
        <v>7.3289999999999997</v>
      </c>
      <c r="BW173" s="80">
        <v>0</v>
      </c>
      <c r="BX173" s="80">
        <v>0</v>
      </c>
      <c r="BY173" s="80">
        <v>0</v>
      </c>
      <c r="BZ173" s="80">
        <v>0</v>
      </c>
      <c r="CA173" s="80">
        <v>0</v>
      </c>
      <c r="CB173" s="80">
        <v>0</v>
      </c>
      <c r="CC173" s="80">
        <v>0</v>
      </c>
    </row>
    <row r="174" spans="1:81">
      <c r="A174" s="80" t="s">
        <v>1941</v>
      </c>
      <c r="B174" s="80">
        <v>167</v>
      </c>
      <c r="C174" s="80">
        <v>14</v>
      </c>
      <c r="D174" s="80">
        <v>10</v>
      </c>
      <c r="E174" s="80">
        <v>2017</v>
      </c>
      <c r="F174" s="80" t="s">
        <v>71</v>
      </c>
      <c r="G174" s="80" t="s">
        <v>1927</v>
      </c>
      <c r="H174" s="80" t="s">
        <v>1928</v>
      </c>
      <c r="I174" s="177"/>
      <c r="J174" s="81">
        <v>572.64840727077819</v>
      </c>
      <c r="K174" s="81">
        <v>11.082922799327376</v>
      </c>
      <c r="L174" s="81">
        <v>15.147641514294984</v>
      </c>
      <c r="M174" s="81">
        <v>540.07558414904986</v>
      </c>
      <c r="N174" s="81">
        <v>509.62216975167718</v>
      </c>
      <c r="O174" s="81">
        <v>254.3960700173223</v>
      </c>
      <c r="P174" s="81">
        <v>101.89857900605539</v>
      </c>
      <c r="Q174" s="81">
        <v>33.141187197987833</v>
      </c>
      <c r="R174" s="81">
        <v>6.4096881458083619</v>
      </c>
      <c r="S174" s="81">
        <v>72.492646860099981</v>
      </c>
      <c r="T174" s="82"/>
      <c r="U174" s="81">
        <v>28935489</v>
      </c>
      <c r="V174" s="81">
        <v>5402</v>
      </c>
      <c r="W174" s="81">
        <v>354</v>
      </c>
      <c r="X174" s="81">
        <v>140444</v>
      </c>
      <c r="Y174" s="81">
        <v>219989</v>
      </c>
      <c r="Z174" s="81">
        <v>152101</v>
      </c>
      <c r="AA174" s="81">
        <v>21106</v>
      </c>
      <c r="AB174" s="81">
        <v>485225</v>
      </c>
      <c r="AC174" s="81">
        <v>1116433</v>
      </c>
      <c r="AD174" s="81">
        <v>72.492646860099981</v>
      </c>
      <c r="AE174" s="82"/>
      <c r="AF174" s="81">
        <v>235189767.0308781</v>
      </c>
      <c r="AG174" s="81">
        <v>8970036.030218862</v>
      </c>
      <c r="AH174" s="81">
        <v>2927236.9399771332</v>
      </c>
      <c r="AI174" s="81">
        <v>942633113.0502876</v>
      </c>
      <c r="AJ174" s="81">
        <v>790764945.19020319</v>
      </c>
      <c r="AK174" s="81">
        <v>0</v>
      </c>
      <c r="AL174" s="81">
        <v>0</v>
      </c>
      <c r="AM174" s="81">
        <v>66653845.403572589</v>
      </c>
      <c r="AN174" s="81">
        <v>0</v>
      </c>
      <c r="AO174" s="81">
        <v>0</v>
      </c>
      <c r="AP174" s="82"/>
      <c r="AQ174" s="81">
        <v>4875</v>
      </c>
      <c r="AR174" s="81">
        <v>570</v>
      </c>
      <c r="AS174" s="81">
        <v>0</v>
      </c>
      <c r="AT174" s="81">
        <v>1</v>
      </c>
      <c r="AU174" s="81">
        <v>0</v>
      </c>
      <c r="AV174" s="81">
        <v>1</v>
      </c>
      <c r="AW174" s="81" t="s">
        <v>564</v>
      </c>
      <c r="AX174" s="82"/>
      <c r="AY174" s="81">
        <v>18695.2</v>
      </c>
      <c r="AZ174" s="81">
        <v>30714.40000000002</v>
      </c>
      <c r="BA174" s="81">
        <v>0</v>
      </c>
      <c r="BB174" s="81">
        <v>5.5</v>
      </c>
      <c r="BC174" s="81">
        <v>0</v>
      </c>
      <c r="BD174" s="81">
        <v>4104</v>
      </c>
      <c r="BE174" s="81" t="s">
        <v>564</v>
      </c>
      <c r="BF174" s="82"/>
      <c r="BG174" s="81">
        <v>0</v>
      </c>
      <c r="BH174" s="81">
        <v>0</v>
      </c>
      <c r="BI174" s="81">
        <v>126.07</v>
      </c>
      <c r="BJ174" s="81">
        <v>0</v>
      </c>
      <c r="BK174" s="81">
        <v>152.76099999999997</v>
      </c>
      <c r="BL174" s="81">
        <v>0</v>
      </c>
      <c r="BM174" s="82"/>
      <c r="BN174" s="81">
        <v>0</v>
      </c>
      <c r="BO174" s="81">
        <v>0</v>
      </c>
      <c r="BP174" s="81">
        <v>13</v>
      </c>
      <c r="BQ174" s="81">
        <v>0</v>
      </c>
      <c r="BR174" s="81">
        <v>21</v>
      </c>
      <c r="BS174" s="81">
        <v>0</v>
      </c>
      <c r="BT174"/>
      <c r="BU174" s="80">
        <v>272.29199999999997</v>
      </c>
      <c r="BV174" s="80">
        <v>6.5389999999999997</v>
      </c>
      <c r="BW174" s="80">
        <v>0</v>
      </c>
      <c r="BX174" s="80">
        <v>0</v>
      </c>
      <c r="BY174" s="80">
        <v>0</v>
      </c>
      <c r="BZ174" s="80">
        <v>0</v>
      </c>
      <c r="CA174" s="80">
        <v>0</v>
      </c>
      <c r="CB174" s="80">
        <v>0</v>
      </c>
      <c r="CC174" s="80">
        <v>0</v>
      </c>
    </row>
    <row r="175" spans="1:81">
      <c r="A175" s="80" t="s">
        <v>1942</v>
      </c>
      <c r="B175" s="80">
        <v>168</v>
      </c>
      <c r="C175" s="80">
        <v>15</v>
      </c>
      <c r="D175" s="80">
        <v>10</v>
      </c>
      <c r="E175" s="80">
        <v>2018</v>
      </c>
      <c r="F175" s="80" t="s">
        <v>93</v>
      </c>
      <c r="G175" s="80" t="s">
        <v>1927</v>
      </c>
      <c r="H175" s="80" t="s">
        <v>1928</v>
      </c>
      <c r="I175" s="177"/>
      <c r="J175" s="81">
        <v>511.01001569274752</v>
      </c>
      <c r="K175" s="81">
        <v>9.6615888233021749</v>
      </c>
      <c r="L175" s="81">
        <v>13.672428363600991</v>
      </c>
      <c r="M175" s="81">
        <v>450.97734282058576</v>
      </c>
      <c r="N175" s="81">
        <v>419.2386640395016</v>
      </c>
      <c r="O175" s="81">
        <v>249.3276853335224</v>
      </c>
      <c r="P175" s="81">
        <v>100.61180290969962</v>
      </c>
      <c r="Q175" s="81">
        <v>30.751067556209946</v>
      </c>
      <c r="R175" s="81">
        <v>6.048436310168479</v>
      </c>
      <c r="S175" s="81">
        <v>73.278097814820001</v>
      </c>
      <c r="T175" s="82"/>
      <c r="U175" s="81">
        <v>29122112</v>
      </c>
      <c r="V175" s="81">
        <v>5402</v>
      </c>
      <c r="W175" s="81">
        <v>354</v>
      </c>
      <c r="X175" s="81">
        <v>140444</v>
      </c>
      <c r="Y175" s="81">
        <v>221416</v>
      </c>
      <c r="Z175" s="81">
        <v>151925</v>
      </c>
      <c r="AA175" s="81">
        <v>21049</v>
      </c>
      <c r="AB175" s="81">
        <v>485189</v>
      </c>
      <c r="AC175" s="81">
        <v>1049381.666666667</v>
      </c>
      <c r="AD175" s="81">
        <v>73.278097814820001</v>
      </c>
      <c r="AE175" s="82"/>
      <c r="AF175" s="81">
        <v>227057766.96281949</v>
      </c>
      <c r="AG175" s="81">
        <v>7738724.5692344299</v>
      </c>
      <c r="AH175" s="81">
        <v>2753750.7874856102</v>
      </c>
      <c r="AI175" s="81">
        <v>878512753.57492638</v>
      </c>
      <c r="AJ175" s="81">
        <v>759515999.73134232</v>
      </c>
      <c r="AK175" s="81">
        <v>0</v>
      </c>
      <c r="AL175" s="81">
        <v>0</v>
      </c>
      <c r="AM175" s="81">
        <v>66786804.75507421</v>
      </c>
      <c r="AN175" s="81">
        <v>0</v>
      </c>
      <c r="AO175" s="81">
        <v>0</v>
      </c>
      <c r="AP175" s="82"/>
      <c r="AQ175" s="81">
        <v>5098</v>
      </c>
      <c r="AR175" s="81">
        <v>629</v>
      </c>
      <c r="AS175" s="81">
        <v>0</v>
      </c>
      <c r="AT175" s="81">
        <v>1</v>
      </c>
      <c r="AU175" s="81">
        <v>0</v>
      </c>
      <c r="AV175" s="81">
        <v>1</v>
      </c>
      <c r="AW175" s="81" t="s">
        <v>564</v>
      </c>
      <c r="AX175" s="82"/>
      <c r="AY175" s="81">
        <v>19708.79999999997</v>
      </c>
      <c r="AZ175" s="81">
        <v>42134.8</v>
      </c>
      <c r="BA175" s="81">
        <v>0</v>
      </c>
      <c r="BB175" s="81">
        <v>6</v>
      </c>
      <c r="BC175" s="81">
        <v>0</v>
      </c>
      <c r="BD175" s="81">
        <v>4104</v>
      </c>
      <c r="BE175" s="81" t="s">
        <v>564</v>
      </c>
      <c r="BF175" s="82"/>
      <c r="BG175" s="81">
        <v>0</v>
      </c>
      <c r="BH175" s="81">
        <v>0</v>
      </c>
      <c r="BI175" s="81">
        <v>119.67100000000001</v>
      </c>
      <c r="BJ175" s="81">
        <v>0</v>
      </c>
      <c r="BK175" s="81">
        <v>139.36800000000002</v>
      </c>
      <c r="BL175" s="81">
        <v>0</v>
      </c>
      <c r="BM175" s="82"/>
      <c r="BN175" s="81">
        <v>0</v>
      </c>
      <c r="BO175" s="81">
        <v>0</v>
      </c>
      <c r="BP175" s="81">
        <v>14</v>
      </c>
      <c r="BQ175" s="81">
        <v>0</v>
      </c>
      <c r="BR175" s="81">
        <v>21</v>
      </c>
      <c r="BS175" s="81">
        <v>0</v>
      </c>
      <c r="BT175"/>
      <c r="BU175" s="80">
        <v>251.614</v>
      </c>
      <c r="BV175" s="80">
        <v>7.4249999999999998</v>
      </c>
      <c r="BW175" s="80">
        <v>0</v>
      </c>
      <c r="BX175" s="80">
        <v>0</v>
      </c>
      <c r="BY175" s="80">
        <v>0</v>
      </c>
      <c r="BZ175" s="80">
        <v>0</v>
      </c>
      <c r="CA175" s="80">
        <v>0</v>
      </c>
      <c r="CB175" s="80">
        <v>0</v>
      </c>
      <c r="CC175" s="80">
        <v>0</v>
      </c>
    </row>
    <row r="176" spans="1:81">
      <c r="A176" s="80" t="s">
        <v>1943</v>
      </c>
      <c r="B176" s="80">
        <v>169</v>
      </c>
      <c r="C176" s="80">
        <v>16</v>
      </c>
      <c r="D176" s="80">
        <v>10</v>
      </c>
      <c r="E176" s="80">
        <v>2019</v>
      </c>
      <c r="F176" s="80" t="s">
        <v>73</v>
      </c>
      <c r="G176" s="80" t="s">
        <v>1927</v>
      </c>
      <c r="H176" s="80" t="s">
        <v>1928</v>
      </c>
      <c r="I176" s="177"/>
      <c r="J176" s="81">
        <v>448.48386914796873</v>
      </c>
      <c r="K176" s="81">
        <v>9.013787817429348</v>
      </c>
      <c r="L176" s="81">
        <v>13.792831662157521</v>
      </c>
      <c r="M176" s="81">
        <v>435.68803394226984</v>
      </c>
      <c r="N176" s="81">
        <v>438.961055026152</v>
      </c>
      <c r="O176" s="81">
        <v>242.45109700270723</v>
      </c>
      <c r="P176" s="81">
        <v>99.887198862693609</v>
      </c>
      <c r="Q176" s="81">
        <v>29.889084359664881</v>
      </c>
      <c r="R176" s="81">
        <v>5.7212070906864092</v>
      </c>
      <c r="S176" s="81">
        <v>70.469083488119992</v>
      </c>
      <c r="T176" s="82"/>
      <c r="U176" s="81">
        <v>26764336</v>
      </c>
      <c r="V176" s="81">
        <v>5402</v>
      </c>
      <c r="W176" s="81">
        <v>354</v>
      </c>
      <c r="X176" s="81">
        <v>140444</v>
      </c>
      <c r="Y176" s="81">
        <v>222463</v>
      </c>
      <c r="Z176" s="81">
        <v>151791</v>
      </c>
      <c r="AA176" s="81">
        <v>20741</v>
      </c>
      <c r="AB176" s="81">
        <v>484357</v>
      </c>
      <c r="AC176" s="81">
        <v>1008866.333333333</v>
      </c>
      <c r="AD176" s="81">
        <v>70.469083488119992</v>
      </c>
      <c r="AE176" s="82"/>
      <c r="AF176" s="81">
        <v>197765807.7046003</v>
      </c>
      <c r="AG176" s="81">
        <v>7803363.9521925934</v>
      </c>
      <c r="AH176" s="81">
        <v>2947479.4496257869</v>
      </c>
      <c r="AI176" s="81">
        <v>895484701.73513412</v>
      </c>
      <c r="AJ176" s="81">
        <v>815954414.27272666</v>
      </c>
      <c r="AK176" s="81">
        <v>0</v>
      </c>
      <c r="AL176" s="81">
        <v>0</v>
      </c>
      <c r="AM176" s="81">
        <v>65965777.162456177</v>
      </c>
      <c r="AN176" s="81">
        <v>0</v>
      </c>
      <c r="AO176" s="81">
        <v>0</v>
      </c>
      <c r="AP176" s="82"/>
      <c r="AQ176" s="81">
        <v>5402</v>
      </c>
      <c r="AR176" s="81">
        <v>680</v>
      </c>
      <c r="AS176" s="81">
        <v>0</v>
      </c>
      <c r="AT176" s="81">
        <v>1</v>
      </c>
      <c r="AU176" s="81">
        <v>0</v>
      </c>
      <c r="AV176" s="81">
        <v>1</v>
      </c>
      <c r="AW176" s="81" t="s">
        <v>564</v>
      </c>
      <c r="AX176" s="82"/>
      <c r="AY176" s="81">
        <v>21066.899999999991</v>
      </c>
      <c r="AZ176" s="81">
        <v>43447.80000000001</v>
      </c>
      <c r="BA176" s="81">
        <v>0</v>
      </c>
      <c r="BB176" s="81">
        <v>5.5</v>
      </c>
      <c r="BC176" s="81">
        <v>0</v>
      </c>
      <c r="BD176" s="81">
        <v>4104</v>
      </c>
      <c r="BE176" s="81" t="s">
        <v>564</v>
      </c>
      <c r="BF176" s="82"/>
      <c r="BG176" s="81">
        <v>0</v>
      </c>
      <c r="BH176" s="81">
        <v>0</v>
      </c>
      <c r="BI176" s="81">
        <v>90.188999999999993</v>
      </c>
      <c r="BJ176" s="81">
        <v>0</v>
      </c>
      <c r="BK176" s="81">
        <v>123.949</v>
      </c>
      <c r="BL176" s="81">
        <v>0</v>
      </c>
      <c r="BM176" s="82"/>
      <c r="BN176" s="81">
        <v>0</v>
      </c>
      <c r="BO176" s="81">
        <v>0</v>
      </c>
      <c r="BP176" s="81">
        <v>11</v>
      </c>
      <c r="BQ176" s="81">
        <v>0</v>
      </c>
      <c r="BR176" s="81">
        <v>23</v>
      </c>
      <c r="BS176" s="81">
        <v>0</v>
      </c>
      <c r="BT176"/>
      <c r="BU176" s="80">
        <v>206.50899999999999</v>
      </c>
      <c r="BV176" s="80">
        <v>7.6289999999999996</v>
      </c>
      <c r="BW176" s="80">
        <v>0</v>
      </c>
      <c r="BX176" s="80">
        <v>0</v>
      </c>
      <c r="BY176" s="80">
        <v>0</v>
      </c>
      <c r="BZ176" s="80">
        <v>0</v>
      </c>
      <c r="CA176" s="80">
        <v>0</v>
      </c>
      <c r="CB176" s="80">
        <v>0</v>
      </c>
      <c r="CC176" s="80">
        <v>0</v>
      </c>
    </row>
    <row r="177" spans="1:81">
      <c r="A177" s="80" t="s">
        <v>1944</v>
      </c>
      <c r="B177" s="80">
        <v>170</v>
      </c>
      <c r="C177" s="80">
        <v>17</v>
      </c>
      <c r="D177" s="80">
        <v>10</v>
      </c>
      <c r="E177" s="80">
        <v>2020</v>
      </c>
      <c r="F177" s="80" t="s">
        <v>218</v>
      </c>
      <c r="G177" s="80" t="s">
        <v>1927</v>
      </c>
      <c r="H177" s="80" t="s">
        <v>1928</v>
      </c>
      <c r="I177" s="177"/>
      <c r="J177" s="81">
        <v>455.99430081708351</v>
      </c>
      <c r="K177" s="81">
        <v>10.948923452840955</v>
      </c>
      <c r="L177" s="81">
        <v>5.6272433362089878</v>
      </c>
      <c r="M177" s="81">
        <v>445.13881322958275</v>
      </c>
      <c r="N177" s="81">
        <v>438.96652560473103</v>
      </c>
      <c r="O177" s="81">
        <v>213.27092453749481</v>
      </c>
      <c r="P177" s="81">
        <v>95.012481494265884</v>
      </c>
      <c r="Q177" s="81">
        <v>28.550203276158502</v>
      </c>
      <c r="R177" s="81">
        <v>9.3640889367079492</v>
      </c>
      <c r="S177" s="81">
        <v>69.908676729180002</v>
      </c>
      <c r="T177" s="82"/>
      <c r="U177" s="81">
        <v>26414236</v>
      </c>
      <c r="V177" s="81">
        <v>5807</v>
      </c>
      <c r="W177" s="81">
        <v>184</v>
      </c>
      <c r="X177" s="81">
        <v>145494</v>
      </c>
      <c r="Y177" s="81">
        <v>224016</v>
      </c>
      <c r="Z177" s="81">
        <v>152398</v>
      </c>
      <c r="AA177" s="81">
        <v>21435</v>
      </c>
      <c r="AB177" s="81">
        <v>484204</v>
      </c>
      <c r="AC177" s="81">
        <v>1659859.3333333333</v>
      </c>
      <c r="AD177" s="81">
        <v>69.908676729180002</v>
      </c>
      <c r="AE177" s="82"/>
      <c r="AF177" s="81">
        <v>208063127.2834993</v>
      </c>
      <c r="AG177" s="81">
        <v>8586448.4684495386</v>
      </c>
      <c r="AH177" s="81">
        <v>1229941.7374589283</v>
      </c>
      <c r="AI177" s="81">
        <v>872335227.86628604</v>
      </c>
      <c r="AJ177" s="81">
        <v>779643076.28098118</v>
      </c>
      <c r="AK177" s="81"/>
      <c r="AL177" s="81"/>
      <c r="AM177" s="81">
        <v>63194001.618642956</v>
      </c>
      <c r="AN177" s="81"/>
      <c r="AO177" s="81"/>
      <c r="AP177" s="82"/>
      <c r="AQ177" s="81">
        <v>5737</v>
      </c>
      <c r="AR177" s="81">
        <v>697</v>
      </c>
      <c r="AS177" s="81">
        <v>0</v>
      </c>
      <c r="AT177" s="81">
        <v>1</v>
      </c>
      <c r="AU177" s="81">
        <v>0</v>
      </c>
      <c r="AV177" s="81">
        <v>1</v>
      </c>
      <c r="AW177" s="81">
        <v>0</v>
      </c>
      <c r="AX177" s="82"/>
      <c r="AY177" s="81">
        <v>22680.49999999996</v>
      </c>
      <c r="AZ177" s="81">
        <v>46235</v>
      </c>
      <c r="BA177" s="81">
        <v>0</v>
      </c>
      <c r="BB177" s="81">
        <v>5.5</v>
      </c>
      <c r="BC177" s="81">
        <v>0</v>
      </c>
      <c r="BD177" s="81">
        <v>4104</v>
      </c>
      <c r="BE177" s="81">
        <v>0</v>
      </c>
      <c r="BF177" s="82"/>
      <c r="BG177" s="81">
        <v>0</v>
      </c>
      <c r="BH177" s="81">
        <v>0</v>
      </c>
      <c r="BI177" s="81">
        <v>81.272999999999996</v>
      </c>
      <c r="BJ177" s="81">
        <v>0</v>
      </c>
      <c r="BK177" s="81">
        <v>106.78200000000001</v>
      </c>
      <c r="BL177" s="81">
        <v>0</v>
      </c>
      <c r="BM177" s="82"/>
      <c r="BN177" s="81">
        <v>0</v>
      </c>
      <c r="BO177" s="81">
        <v>0</v>
      </c>
      <c r="BP177" s="81">
        <v>12</v>
      </c>
      <c r="BQ177" s="81">
        <v>0</v>
      </c>
      <c r="BR177" s="81">
        <v>20</v>
      </c>
      <c r="BS177" s="81">
        <v>0</v>
      </c>
      <c r="BT177"/>
      <c r="BU177" s="80">
        <v>180.26400000000001</v>
      </c>
      <c r="BV177" s="80">
        <v>7.7910000000000004</v>
      </c>
      <c r="BW177" s="80">
        <v>0</v>
      </c>
      <c r="BX177" s="80">
        <v>0</v>
      </c>
      <c r="BY177" s="80">
        <v>0</v>
      </c>
      <c r="BZ177" s="80">
        <v>0</v>
      </c>
      <c r="CA177" s="80">
        <v>0</v>
      </c>
      <c r="CB177" s="80">
        <v>0</v>
      </c>
      <c r="CC177" s="80">
        <v>0</v>
      </c>
    </row>
    <row r="178" spans="1:81">
      <c r="A178" s="80" t="s">
        <v>1945</v>
      </c>
      <c r="B178" s="80">
        <v>170</v>
      </c>
      <c r="C178" s="80">
        <v>18</v>
      </c>
      <c r="D178" s="80">
        <v>10</v>
      </c>
      <c r="E178" s="80">
        <v>2021</v>
      </c>
      <c r="F178" s="80" t="s">
        <v>75</v>
      </c>
      <c r="G178" s="174" t="s">
        <v>1927</v>
      </c>
      <c r="H178" s="80" t="s">
        <v>1928</v>
      </c>
      <c r="I178" s="177"/>
      <c r="J178" s="81">
        <v>452.47428326833187</v>
      </c>
      <c r="K178" s="81">
        <v>11.181802966636637</v>
      </c>
      <c r="L178" s="81">
        <v>5.8847365536271461</v>
      </c>
      <c r="M178" s="81">
        <v>417.62806904246929</v>
      </c>
      <c r="N178" s="81">
        <v>391.86408386905777</v>
      </c>
      <c r="O178" s="81">
        <v>207.64704190267776</v>
      </c>
      <c r="P178" s="81">
        <v>98.514656895933058</v>
      </c>
      <c r="Q178" s="81">
        <v>28.844495537463615</v>
      </c>
      <c r="R178" s="81">
        <v>10.032914860192223</v>
      </c>
      <c r="S178" s="81">
        <v>81.073598091140013</v>
      </c>
      <c r="T178" s="82"/>
      <c r="U178" s="81">
        <v>27968298</v>
      </c>
      <c r="V178" s="81">
        <v>5807</v>
      </c>
      <c r="W178" s="81">
        <v>184</v>
      </c>
      <c r="X178" s="81">
        <v>145494</v>
      </c>
      <c r="Y178" s="81">
        <v>225264</v>
      </c>
      <c r="Z178" s="81">
        <v>152784</v>
      </c>
      <c r="AA178" s="81">
        <v>21674</v>
      </c>
      <c r="AB178" s="81">
        <v>483394</v>
      </c>
      <c r="AC178" s="81">
        <v>1723752.333333333</v>
      </c>
      <c r="AD178" s="81">
        <v>81.073598091140013</v>
      </c>
      <c r="AE178" s="82"/>
      <c r="AF178" s="81">
        <v>207396122.40379798</v>
      </c>
      <c r="AG178" s="81">
        <v>9169493.4381798673</v>
      </c>
      <c r="AH178" s="81">
        <v>1243801.4465362537</v>
      </c>
      <c r="AI178" s="81">
        <v>941592034.66592419</v>
      </c>
      <c r="AJ178" s="81">
        <v>801367511.37138975</v>
      </c>
      <c r="AK178" s="81">
        <v>0</v>
      </c>
      <c r="AL178" s="81">
        <v>0</v>
      </c>
      <c r="AM178" s="81">
        <v>63452175.782965086</v>
      </c>
      <c r="AN178" s="81">
        <v>0</v>
      </c>
      <c r="AO178" s="81">
        <v>0</v>
      </c>
      <c r="AP178" s="82"/>
      <c r="AQ178" s="81">
        <v>6115</v>
      </c>
      <c r="AR178" s="81">
        <v>702</v>
      </c>
      <c r="AS178" s="81">
        <v>0</v>
      </c>
      <c r="AT178" s="81">
        <v>1</v>
      </c>
      <c r="AU178" s="81">
        <v>0</v>
      </c>
      <c r="AV178" s="81">
        <v>1</v>
      </c>
      <c r="AW178" s="81"/>
      <c r="AX178" s="82"/>
      <c r="AY178" s="81">
        <v>24563.399999999961</v>
      </c>
      <c r="AZ178" s="81">
        <v>46344</v>
      </c>
      <c r="BA178" s="81">
        <v>0</v>
      </c>
      <c r="BB178" s="81">
        <v>5.5</v>
      </c>
      <c r="BC178" s="81">
        <v>0</v>
      </c>
      <c r="BD178" s="81">
        <v>4104</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1946</v>
      </c>
      <c r="B179" s="80">
        <v>170</v>
      </c>
      <c r="C179" s="80">
        <v>19</v>
      </c>
      <c r="D179" s="80">
        <v>10</v>
      </c>
      <c r="E179" s="80">
        <v>2022</v>
      </c>
      <c r="F179" s="80" t="s">
        <v>568</v>
      </c>
      <c r="G179" s="174" t="s">
        <v>1927</v>
      </c>
      <c r="H179" s="80" t="s">
        <v>1928</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6661</v>
      </c>
      <c r="AR179" s="81">
        <v>703</v>
      </c>
      <c r="AS179" s="81">
        <v>0</v>
      </c>
      <c r="AT179" s="81">
        <v>1</v>
      </c>
      <c r="AU179" s="81">
        <v>0</v>
      </c>
      <c r="AV179" s="81">
        <v>1</v>
      </c>
      <c r="AW179" s="81"/>
      <c r="AX179" s="82"/>
      <c r="AY179" s="81">
        <v>27265.699999999913</v>
      </c>
      <c r="AZ179" s="81">
        <v>46632.5</v>
      </c>
      <c r="BA179" s="81">
        <v>0</v>
      </c>
      <c r="BB179" s="81">
        <v>5.5</v>
      </c>
      <c r="BC179" s="81">
        <v>0</v>
      </c>
      <c r="BD179" s="81">
        <v>4104</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1947</v>
      </c>
      <c r="B180" s="80">
        <v>120</v>
      </c>
      <c r="C180" s="80">
        <v>1</v>
      </c>
      <c r="D180" s="80">
        <v>8</v>
      </c>
      <c r="E180" s="80">
        <v>1990</v>
      </c>
      <c r="F180" s="80" t="s">
        <v>562</v>
      </c>
      <c r="G180" s="80" t="s">
        <v>1948</v>
      </c>
      <c r="H180" s="80" t="s">
        <v>1949</v>
      </c>
      <c r="I180" s="177"/>
      <c r="J180" s="81">
        <v>1325.095804001234</v>
      </c>
      <c r="K180" s="81">
        <v>25.989246747069458</v>
      </c>
      <c r="L180" s="81">
        <v>0.71398194771939871</v>
      </c>
      <c r="M180" s="81">
        <v>359.37341681381974</v>
      </c>
      <c r="N180" s="81">
        <v>447.56038588376947</v>
      </c>
      <c r="O180" s="81">
        <v>308.25041429420486</v>
      </c>
      <c r="P180" s="81">
        <v>355.96396681888268</v>
      </c>
      <c r="Q180" s="81">
        <v>31.922871652224277</v>
      </c>
      <c r="R180" s="81">
        <v>0</v>
      </c>
      <c r="S180" s="81">
        <v>55.028366735231806</v>
      </c>
      <c r="T180" s="82"/>
      <c r="U180" s="81">
        <v>193534895</v>
      </c>
      <c r="V180" s="81">
        <v>12676</v>
      </c>
      <c r="W180" s="81">
        <v>9</v>
      </c>
      <c r="X180" s="81">
        <v>161849</v>
      </c>
      <c r="Y180" s="81">
        <v>181248</v>
      </c>
      <c r="Z180" s="81">
        <v>126787</v>
      </c>
      <c r="AA180" s="81">
        <v>86432</v>
      </c>
      <c r="AB180" s="81">
        <v>518319</v>
      </c>
      <c r="AC180" s="81">
        <v>0</v>
      </c>
      <c r="AD180" s="81">
        <v>55.028366735231806</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1950</v>
      </c>
      <c r="B181" s="80">
        <v>121</v>
      </c>
      <c r="C181" s="80">
        <v>2</v>
      </c>
      <c r="D181" s="80">
        <v>8</v>
      </c>
      <c r="E181" s="80">
        <v>2005</v>
      </c>
      <c r="F181" s="80" t="s">
        <v>565</v>
      </c>
      <c r="G181" s="80" t="s">
        <v>1948</v>
      </c>
      <c r="H181" s="80" t="s">
        <v>1949</v>
      </c>
      <c r="I181" s="177"/>
      <c r="J181" s="81">
        <v>1077.5605723545445</v>
      </c>
      <c r="K181" s="81">
        <v>19.684461276391879</v>
      </c>
      <c r="L181" s="81">
        <v>6.4877169511400918</v>
      </c>
      <c r="M181" s="81">
        <v>626.27700179157205</v>
      </c>
      <c r="N181" s="81">
        <v>581.98988508103139</v>
      </c>
      <c r="O181" s="81">
        <v>348.38408835501525</v>
      </c>
      <c r="P181" s="81">
        <v>315.11617006745644</v>
      </c>
      <c r="Q181" s="81">
        <v>29.128774676242433</v>
      </c>
      <c r="R181" s="81">
        <v>0</v>
      </c>
      <c r="S181" s="81">
        <v>115.4321414087695</v>
      </c>
      <c r="T181" s="82"/>
      <c r="U181" s="81">
        <v>113424275</v>
      </c>
      <c r="V181" s="81">
        <v>10827</v>
      </c>
      <c r="W181" s="81">
        <v>72</v>
      </c>
      <c r="X181" s="81">
        <v>148990</v>
      </c>
      <c r="Y181" s="81">
        <v>211676</v>
      </c>
      <c r="Z181" s="81">
        <v>165819</v>
      </c>
      <c r="AA181" s="81">
        <v>62664</v>
      </c>
      <c r="AB181" s="81">
        <v>494422</v>
      </c>
      <c r="AC181" s="81">
        <v>0</v>
      </c>
      <c r="AD181" s="81">
        <v>115.4321414087695</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1951</v>
      </c>
      <c r="B182" s="80">
        <v>122</v>
      </c>
      <c r="C182" s="80">
        <v>3</v>
      </c>
      <c r="D182" s="80">
        <v>8</v>
      </c>
      <c r="E182" s="80">
        <v>2006</v>
      </c>
      <c r="F182" s="80" t="s">
        <v>566</v>
      </c>
      <c r="G182" s="80" t="s">
        <v>1948</v>
      </c>
      <c r="H182" s="80" t="s">
        <v>1949</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1952</v>
      </c>
      <c r="B183" s="80">
        <v>123</v>
      </c>
      <c r="C183" s="80">
        <v>4</v>
      </c>
      <c r="D183" s="80">
        <v>8</v>
      </c>
      <c r="E183" s="80">
        <v>2007</v>
      </c>
      <c r="F183" s="80" t="s">
        <v>567</v>
      </c>
      <c r="G183" s="80" t="s">
        <v>1948</v>
      </c>
      <c r="H183" s="80" t="s">
        <v>1949</v>
      </c>
      <c r="I183" s="177"/>
      <c r="J183" s="81">
        <v>1056.5416194438317</v>
      </c>
      <c r="K183" s="81">
        <v>19.972479746745442</v>
      </c>
      <c r="L183" s="81">
        <v>4.2841629403752544</v>
      </c>
      <c r="M183" s="81">
        <v>591.04676179756223</v>
      </c>
      <c r="N183" s="81">
        <v>612.44294803305775</v>
      </c>
      <c r="O183" s="81">
        <v>330.56564785267136</v>
      </c>
      <c r="P183" s="81">
        <v>308.84120530025319</v>
      </c>
      <c r="Q183" s="81">
        <v>30.519459301322229</v>
      </c>
      <c r="R183" s="81">
        <v>0</v>
      </c>
      <c r="S183" s="81">
        <v>89.51072492630189</v>
      </c>
      <c r="T183" s="82"/>
      <c r="U183" s="81">
        <v>125380962</v>
      </c>
      <c r="V183" s="81">
        <v>10695</v>
      </c>
      <c r="W183" s="81">
        <v>48</v>
      </c>
      <c r="X183" s="81">
        <v>162467</v>
      </c>
      <c r="Y183" s="81">
        <v>214449</v>
      </c>
      <c r="Z183" s="81">
        <v>163561</v>
      </c>
      <c r="AA183" s="81">
        <v>60480</v>
      </c>
      <c r="AB183" s="81">
        <v>490631</v>
      </c>
      <c r="AC183" s="81">
        <v>0</v>
      </c>
      <c r="AD183" s="81">
        <v>89.51072492630189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1953</v>
      </c>
      <c r="B184" s="80">
        <v>124</v>
      </c>
      <c r="C184" s="80">
        <v>5</v>
      </c>
      <c r="D184" s="80">
        <v>8</v>
      </c>
      <c r="E184" s="80">
        <v>2008</v>
      </c>
      <c r="F184" s="80" t="s">
        <v>84</v>
      </c>
      <c r="G184" s="80" t="s">
        <v>1948</v>
      </c>
      <c r="H184" s="80" t="s">
        <v>1949</v>
      </c>
      <c r="I184" s="177"/>
      <c r="J184" s="81">
        <v>991.09193710634986</v>
      </c>
      <c r="K184" s="81">
        <v>14.984333548666404</v>
      </c>
      <c r="L184" s="81">
        <v>3.795038089522393</v>
      </c>
      <c r="M184" s="81">
        <v>620.38204664091165</v>
      </c>
      <c r="N184" s="81">
        <v>592.53864487208318</v>
      </c>
      <c r="O184" s="81">
        <v>317.11138174267012</v>
      </c>
      <c r="P184" s="81">
        <v>300.41485574852948</v>
      </c>
      <c r="Q184" s="81">
        <v>29.902566702597827</v>
      </c>
      <c r="R184" s="81">
        <v>0</v>
      </c>
      <c r="S184" s="81">
        <v>101.70432177371826</v>
      </c>
      <c r="T184" s="82"/>
      <c r="U184" s="81">
        <v>124891995</v>
      </c>
      <c r="V184" s="81">
        <v>10695</v>
      </c>
      <c r="W184" s="81">
        <v>48</v>
      </c>
      <c r="X184" s="81">
        <v>162467</v>
      </c>
      <c r="Y184" s="81">
        <v>216065</v>
      </c>
      <c r="Z184" s="81">
        <v>162411</v>
      </c>
      <c r="AA184" s="81">
        <v>58897</v>
      </c>
      <c r="AB184" s="81">
        <v>488613</v>
      </c>
      <c r="AC184" s="81">
        <v>0</v>
      </c>
      <c r="AD184" s="81">
        <v>101.70432177371826</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1954</v>
      </c>
      <c r="B185" s="80">
        <v>125</v>
      </c>
      <c r="C185" s="80">
        <v>6</v>
      </c>
      <c r="D185" s="80">
        <v>8</v>
      </c>
      <c r="E185" s="80">
        <v>2009</v>
      </c>
      <c r="F185" s="80" t="s">
        <v>85</v>
      </c>
      <c r="G185" s="80" t="s">
        <v>1948</v>
      </c>
      <c r="H185" s="80" t="s">
        <v>1949</v>
      </c>
      <c r="I185" s="177"/>
      <c r="J185" s="81">
        <v>769.56943403154207</v>
      </c>
      <c r="K185" s="81">
        <v>14.124201430716379</v>
      </c>
      <c r="L185" s="81">
        <v>3.3761006768813702</v>
      </c>
      <c r="M185" s="81">
        <v>560.57765701727328</v>
      </c>
      <c r="N185" s="81">
        <v>485.49899309170934</v>
      </c>
      <c r="O185" s="81">
        <v>316.42783687179531</v>
      </c>
      <c r="P185" s="81">
        <v>286.42160212479098</v>
      </c>
      <c r="Q185" s="81">
        <v>28.441893150466065</v>
      </c>
      <c r="R185" s="81">
        <v>0</v>
      </c>
      <c r="S185" s="81">
        <v>90.487206300877048</v>
      </c>
      <c r="T185" s="82"/>
      <c r="U185" s="81">
        <v>100802657</v>
      </c>
      <c r="V185" s="81">
        <v>12191</v>
      </c>
      <c r="W185" s="81">
        <v>72</v>
      </c>
      <c r="X185" s="81">
        <v>182757</v>
      </c>
      <c r="Y185" s="81">
        <v>217638</v>
      </c>
      <c r="Z185" s="81">
        <v>159962</v>
      </c>
      <c r="AA185" s="81">
        <v>57648</v>
      </c>
      <c r="AB185" s="81">
        <v>487869</v>
      </c>
      <c r="AC185" s="81">
        <v>0</v>
      </c>
      <c r="AD185" s="81">
        <v>90.487206300877048</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93.925000000000011</v>
      </c>
      <c r="BJ185" s="81">
        <v>0</v>
      </c>
      <c r="BK185" s="81">
        <v>130.00700000000001</v>
      </c>
      <c r="BL185" s="81">
        <v>0</v>
      </c>
      <c r="BM185" s="82"/>
      <c r="BN185" s="81">
        <v>0</v>
      </c>
      <c r="BO185" s="81">
        <v>0</v>
      </c>
      <c r="BP185" s="81">
        <v>19</v>
      </c>
      <c r="BQ185" s="81">
        <v>0</v>
      </c>
      <c r="BR185" s="81">
        <v>16</v>
      </c>
      <c r="BS185" s="81">
        <v>0</v>
      </c>
      <c r="BT185"/>
      <c r="BU185" s="80"/>
      <c r="BV185" s="80"/>
      <c r="BW185" s="80"/>
      <c r="BX185" s="80"/>
      <c r="BY185" s="80"/>
      <c r="BZ185" s="80"/>
      <c r="CA185" s="80"/>
      <c r="CB185" s="80"/>
      <c r="CC185" s="80"/>
    </row>
    <row r="186" spans="1:81">
      <c r="A186" s="80" t="s">
        <v>1955</v>
      </c>
      <c r="B186" s="80">
        <v>126</v>
      </c>
      <c r="C186" s="80">
        <v>7</v>
      </c>
      <c r="D186" s="80">
        <v>8</v>
      </c>
      <c r="E186" s="80">
        <v>2010</v>
      </c>
      <c r="F186" s="80" t="s">
        <v>86</v>
      </c>
      <c r="G186" s="80" t="s">
        <v>1948</v>
      </c>
      <c r="H186" s="80" t="s">
        <v>1949</v>
      </c>
      <c r="I186" s="177"/>
      <c r="J186" s="81">
        <v>744.50832062962218</v>
      </c>
      <c r="K186" s="81">
        <v>15.390295211813859</v>
      </c>
      <c r="L186" s="81">
        <v>3.2025247344400283</v>
      </c>
      <c r="M186" s="81">
        <v>605.12784655914186</v>
      </c>
      <c r="N186" s="81">
        <v>564.86768710834258</v>
      </c>
      <c r="O186" s="81">
        <v>313.44616650987035</v>
      </c>
      <c r="P186" s="81">
        <v>290.00737192310436</v>
      </c>
      <c r="Q186" s="81">
        <v>29.650447107995902</v>
      </c>
      <c r="R186" s="81">
        <v>0</v>
      </c>
      <c r="S186" s="81">
        <v>77.520776000496255</v>
      </c>
      <c r="T186" s="82"/>
      <c r="U186" s="81">
        <v>98321229</v>
      </c>
      <c r="V186" s="81">
        <v>12191</v>
      </c>
      <c r="W186" s="81">
        <v>72</v>
      </c>
      <c r="X186" s="81">
        <v>182757</v>
      </c>
      <c r="Y186" s="81">
        <v>219253</v>
      </c>
      <c r="Z186" s="81">
        <v>159191</v>
      </c>
      <c r="AA186" s="81">
        <v>56912</v>
      </c>
      <c r="AB186" s="81">
        <v>487341</v>
      </c>
      <c r="AC186" s="81">
        <v>0</v>
      </c>
      <c r="AD186" s="81">
        <v>77.520776000496255</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97.430999999999997</v>
      </c>
      <c r="BJ186" s="81">
        <v>0</v>
      </c>
      <c r="BK186" s="81">
        <v>112.64599999999999</v>
      </c>
      <c r="BL186" s="81">
        <v>0</v>
      </c>
      <c r="BM186" s="82"/>
      <c r="BN186" s="81">
        <v>0</v>
      </c>
      <c r="BO186" s="81">
        <v>0</v>
      </c>
      <c r="BP186" s="81">
        <v>20</v>
      </c>
      <c r="BQ186" s="81">
        <v>0</v>
      </c>
      <c r="BR186" s="81">
        <v>12</v>
      </c>
      <c r="BS186" s="81">
        <v>0</v>
      </c>
      <c r="BT186"/>
      <c r="BU186" s="80">
        <v>176.46100000000001</v>
      </c>
      <c r="BV186" s="80">
        <v>0</v>
      </c>
      <c r="BW186" s="80">
        <v>0</v>
      </c>
      <c r="BX186" s="80">
        <v>0</v>
      </c>
      <c r="BY186" s="80">
        <v>33.616</v>
      </c>
      <c r="BZ186" s="80">
        <v>0</v>
      </c>
      <c r="CA186" s="80">
        <v>0</v>
      </c>
      <c r="CB186" s="80">
        <v>0</v>
      </c>
      <c r="CC186" s="80">
        <v>0</v>
      </c>
    </row>
    <row r="187" spans="1:81">
      <c r="A187" s="80" t="s">
        <v>1956</v>
      </c>
      <c r="B187" s="80">
        <v>127</v>
      </c>
      <c r="C187" s="80">
        <v>8</v>
      </c>
      <c r="D187" s="80">
        <v>8</v>
      </c>
      <c r="E187" s="80">
        <v>2011</v>
      </c>
      <c r="F187" s="80" t="s">
        <v>87</v>
      </c>
      <c r="G187" s="80" t="s">
        <v>1948</v>
      </c>
      <c r="H187" s="80" t="s">
        <v>1949</v>
      </c>
      <c r="I187" s="177"/>
      <c r="J187" s="81">
        <v>859.6572351245984</v>
      </c>
      <c r="K187" s="81">
        <v>24.493010548720473</v>
      </c>
      <c r="L187" s="81">
        <v>2.81756938928637</v>
      </c>
      <c r="M187" s="81">
        <v>771.75211284171826</v>
      </c>
      <c r="N187" s="81">
        <v>697.60375767346864</v>
      </c>
      <c r="O187" s="81">
        <v>308.23632190329755</v>
      </c>
      <c r="P187" s="81">
        <v>282.46290161434899</v>
      </c>
      <c r="Q187" s="81">
        <v>34.124907826851683</v>
      </c>
      <c r="R187" s="81">
        <v>0</v>
      </c>
      <c r="S187" s="81">
        <v>92.967219319348573</v>
      </c>
      <c r="T187" s="82"/>
      <c r="U187" s="81">
        <v>102771330</v>
      </c>
      <c r="V187" s="81">
        <v>12191</v>
      </c>
      <c r="W187" s="81">
        <v>72</v>
      </c>
      <c r="X187" s="81">
        <v>182757</v>
      </c>
      <c r="Y187" s="81">
        <v>220768</v>
      </c>
      <c r="Z187" s="81">
        <v>159946</v>
      </c>
      <c r="AA187" s="81">
        <v>57081</v>
      </c>
      <c r="AB187" s="81">
        <v>486260</v>
      </c>
      <c r="AC187" s="81">
        <v>0</v>
      </c>
      <c r="AD187" s="81">
        <v>92.967219319348573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96.599000000000004</v>
      </c>
      <c r="BJ187" s="81">
        <v>0</v>
      </c>
      <c r="BK187" s="81">
        <v>105.25400000000002</v>
      </c>
      <c r="BL187" s="81">
        <v>0</v>
      </c>
      <c r="BM187" s="82"/>
      <c r="BN187" s="81">
        <v>0</v>
      </c>
      <c r="BO187" s="81">
        <v>0</v>
      </c>
      <c r="BP187" s="81">
        <v>20</v>
      </c>
      <c r="BQ187" s="81">
        <v>0</v>
      </c>
      <c r="BR187" s="81">
        <v>12</v>
      </c>
      <c r="BS187" s="81">
        <v>0</v>
      </c>
      <c r="BT187"/>
      <c r="BU187" s="80">
        <v>169.07499999999999</v>
      </c>
      <c r="BV187" s="80">
        <v>0</v>
      </c>
      <c r="BW187" s="80">
        <v>0</v>
      </c>
      <c r="BX187" s="80">
        <v>0</v>
      </c>
      <c r="BY187" s="80">
        <v>32.777999999999999</v>
      </c>
      <c r="BZ187" s="80">
        <v>0</v>
      </c>
      <c r="CA187" s="80">
        <v>0</v>
      </c>
      <c r="CB187" s="80">
        <v>0</v>
      </c>
      <c r="CC187" s="80">
        <v>0</v>
      </c>
    </row>
    <row r="188" spans="1:81">
      <c r="A188" s="80" t="s">
        <v>1957</v>
      </c>
      <c r="B188" s="80">
        <v>128</v>
      </c>
      <c r="C188" s="80">
        <v>9</v>
      </c>
      <c r="D188" s="80">
        <v>8</v>
      </c>
      <c r="E188" s="80">
        <v>2012</v>
      </c>
      <c r="F188" s="80" t="s">
        <v>88</v>
      </c>
      <c r="G188" s="80" t="s">
        <v>1948</v>
      </c>
      <c r="H188" s="80" t="s">
        <v>1949</v>
      </c>
      <c r="I188" s="177"/>
      <c r="J188" s="81">
        <v>868.22103099027322</v>
      </c>
      <c r="K188" s="81">
        <v>23.818036714173573</v>
      </c>
      <c r="L188" s="81">
        <v>2.8062615510221121</v>
      </c>
      <c r="M188" s="81">
        <v>863.19998591429078</v>
      </c>
      <c r="N188" s="81">
        <v>765.14465632776364</v>
      </c>
      <c r="O188" s="81">
        <v>306.82026725813597</v>
      </c>
      <c r="P188" s="81">
        <v>283.21403223121325</v>
      </c>
      <c r="Q188" s="81">
        <v>38.288529988669879</v>
      </c>
      <c r="R188" s="81">
        <v>0</v>
      </c>
      <c r="S188" s="81">
        <v>67.725890412446077</v>
      </c>
      <c r="T188" s="82"/>
      <c r="U188" s="81">
        <v>100917593</v>
      </c>
      <c r="V188" s="81">
        <v>12191</v>
      </c>
      <c r="W188" s="81">
        <v>72</v>
      </c>
      <c r="X188" s="81">
        <v>182757</v>
      </c>
      <c r="Y188" s="81">
        <v>230636</v>
      </c>
      <c r="Z188" s="81">
        <v>160474</v>
      </c>
      <c r="AA188" s="81">
        <v>56909</v>
      </c>
      <c r="AB188" s="81">
        <v>502164</v>
      </c>
      <c r="AC188" s="81">
        <v>0</v>
      </c>
      <c r="AD188" s="81">
        <v>67.725890412446077</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110.27500000000001</v>
      </c>
      <c r="BJ188" s="81">
        <v>0</v>
      </c>
      <c r="BK188" s="81">
        <v>124.6384</v>
      </c>
      <c r="BL188" s="81">
        <v>0</v>
      </c>
      <c r="BM188" s="82"/>
      <c r="BN188" s="81">
        <v>0</v>
      </c>
      <c r="BO188" s="81">
        <v>0</v>
      </c>
      <c r="BP188" s="81">
        <v>21</v>
      </c>
      <c r="BQ188" s="81">
        <v>0</v>
      </c>
      <c r="BR188" s="81">
        <v>14</v>
      </c>
      <c r="BS188" s="81">
        <v>0</v>
      </c>
      <c r="BT188"/>
      <c r="BU188" s="80">
        <v>202.3364</v>
      </c>
      <c r="BV188" s="80">
        <v>0</v>
      </c>
      <c r="BW188" s="80">
        <v>0</v>
      </c>
      <c r="BX188" s="80">
        <v>0</v>
      </c>
      <c r="BY188" s="80">
        <v>32.576999999999998</v>
      </c>
      <c r="BZ188" s="80">
        <v>0</v>
      </c>
      <c r="CA188" s="80">
        <v>0</v>
      </c>
      <c r="CB188" s="80">
        <v>0</v>
      </c>
      <c r="CC188" s="80">
        <v>0</v>
      </c>
    </row>
    <row r="189" spans="1:81">
      <c r="A189" s="80" t="s">
        <v>1958</v>
      </c>
      <c r="B189" s="80">
        <v>129</v>
      </c>
      <c r="C189" s="80">
        <v>10</v>
      </c>
      <c r="D189" s="80">
        <v>8</v>
      </c>
      <c r="E189" s="80">
        <v>2013</v>
      </c>
      <c r="F189" s="80" t="s">
        <v>89</v>
      </c>
      <c r="G189" s="80" t="s">
        <v>1948</v>
      </c>
      <c r="H189" s="80" t="s">
        <v>1949</v>
      </c>
      <c r="I189" s="177"/>
      <c r="J189" s="81">
        <v>873.48298877779041</v>
      </c>
      <c r="K189" s="81">
        <v>20.195416097372043</v>
      </c>
      <c r="L189" s="81">
        <v>2.4897468015526827</v>
      </c>
      <c r="M189" s="81">
        <v>869.43629626401207</v>
      </c>
      <c r="N189" s="81">
        <v>767.07176333400048</v>
      </c>
      <c r="O189" s="81">
        <v>295.98545435017496</v>
      </c>
      <c r="P189" s="81">
        <v>284.20622178754172</v>
      </c>
      <c r="Q189" s="81">
        <v>38.782461350302071</v>
      </c>
      <c r="R189" s="81">
        <v>0</v>
      </c>
      <c r="S189" s="81">
        <v>74.738866386985464</v>
      </c>
      <c r="T189" s="82"/>
      <c r="U189" s="81">
        <v>100400854</v>
      </c>
      <c r="V189" s="81">
        <v>12191</v>
      </c>
      <c r="W189" s="81">
        <v>72</v>
      </c>
      <c r="X189" s="81">
        <v>182757</v>
      </c>
      <c r="Y189" s="81">
        <v>231653</v>
      </c>
      <c r="Z189" s="81">
        <v>161719</v>
      </c>
      <c r="AA189" s="81">
        <v>56894</v>
      </c>
      <c r="AB189" s="81">
        <v>501349</v>
      </c>
      <c r="AC189" s="81">
        <v>0</v>
      </c>
      <c r="AD189" s="81">
        <v>74.738866386985464</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117.44499999999999</v>
      </c>
      <c r="BJ189" s="81">
        <v>0</v>
      </c>
      <c r="BK189" s="81">
        <v>229.35299999999998</v>
      </c>
      <c r="BL189" s="81">
        <v>0</v>
      </c>
      <c r="BM189" s="82"/>
      <c r="BN189" s="81">
        <v>0</v>
      </c>
      <c r="BO189" s="81">
        <v>0</v>
      </c>
      <c r="BP189" s="81">
        <v>20</v>
      </c>
      <c r="BQ189" s="81">
        <v>0</v>
      </c>
      <c r="BR189" s="81">
        <v>14</v>
      </c>
      <c r="BS189" s="81">
        <v>0</v>
      </c>
      <c r="BT189"/>
      <c r="BU189" s="80">
        <v>217.65799999999999</v>
      </c>
      <c r="BV189" s="80">
        <v>97.2</v>
      </c>
      <c r="BW189" s="80">
        <v>0</v>
      </c>
      <c r="BX189" s="80">
        <v>0</v>
      </c>
      <c r="BY189" s="80">
        <v>31.94</v>
      </c>
      <c r="BZ189" s="80">
        <v>0</v>
      </c>
      <c r="CA189" s="80">
        <v>0</v>
      </c>
      <c r="CB189" s="80">
        <v>0</v>
      </c>
      <c r="CC189" s="80">
        <v>0</v>
      </c>
    </row>
    <row r="190" spans="1:81">
      <c r="A190" s="80" t="s">
        <v>1959</v>
      </c>
      <c r="B190" s="80">
        <v>130</v>
      </c>
      <c r="C190" s="80">
        <v>11</v>
      </c>
      <c r="D190" s="80">
        <v>8</v>
      </c>
      <c r="E190" s="80">
        <v>2014</v>
      </c>
      <c r="F190" s="80" t="s">
        <v>90</v>
      </c>
      <c r="G190" s="80" t="s">
        <v>1948</v>
      </c>
      <c r="H190" s="80" t="s">
        <v>1949</v>
      </c>
      <c r="I190" s="177"/>
      <c r="J190" s="81">
        <v>844.83355909772683</v>
      </c>
      <c r="K190" s="81">
        <v>18.900096517480996</v>
      </c>
      <c r="L190" s="81">
        <v>5.3206607226978724</v>
      </c>
      <c r="M190" s="81">
        <v>822.166080593846</v>
      </c>
      <c r="N190" s="81">
        <v>741.80152380164157</v>
      </c>
      <c r="O190" s="81">
        <v>281.5562373099242</v>
      </c>
      <c r="P190" s="81">
        <v>286.20662234739223</v>
      </c>
      <c r="Q190" s="81">
        <v>37.02187323141694</v>
      </c>
      <c r="R190" s="81">
        <v>0</v>
      </c>
      <c r="S190" s="81">
        <v>79.315475684532458</v>
      </c>
      <c r="T190" s="82"/>
      <c r="U190" s="81">
        <v>103326234</v>
      </c>
      <c r="V190" s="81">
        <v>9504</v>
      </c>
      <c r="W190" s="81">
        <v>58</v>
      </c>
      <c r="X190" s="81">
        <v>173590</v>
      </c>
      <c r="Y190" s="81">
        <v>232543</v>
      </c>
      <c r="Z190" s="81">
        <v>162021</v>
      </c>
      <c r="AA190" s="81">
        <v>56998</v>
      </c>
      <c r="AB190" s="81">
        <v>498814</v>
      </c>
      <c r="AC190" s="81">
        <v>0</v>
      </c>
      <c r="AD190" s="81">
        <v>79.315475684532458</v>
      </c>
      <c r="AE190" s="82"/>
      <c r="AF190" s="81">
        <v>868348128.17573309</v>
      </c>
      <c r="AG190" s="81">
        <v>17271849.693367038</v>
      </c>
      <c r="AH190" s="81">
        <v>1308291.4415049639</v>
      </c>
      <c r="AI190" s="81">
        <v>1129929546.7568922</v>
      </c>
      <c r="AJ190" s="81">
        <v>1053156058.4674957</v>
      </c>
      <c r="AK190" s="81">
        <v>0</v>
      </c>
      <c r="AL190" s="81">
        <v>0</v>
      </c>
      <c r="AM190" s="81">
        <v>68479708.315169185</v>
      </c>
      <c r="AN190" s="81">
        <v>0</v>
      </c>
      <c r="AO190" s="81">
        <v>0</v>
      </c>
      <c r="AP190" s="82"/>
      <c r="AQ190" s="81">
        <v>3807</v>
      </c>
      <c r="AR190" s="81">
        <v>425</v>
      </c>
      <c r="AS190" s="81">
        <v>0</v>
      </c>
      <c r="AT190" s="81">
        <v>0</v>
      </c>
      <c r="AU190" s="81">
        <v>0</v>
      </c>
      <c r="AV190" s="81">
        <v>0</v>
      </c>
      <c r="AW190" s="81" t="s">
        <v>564</v>
      </c>
      <c r="AX190" s="82"/>
      <c r="AY190" s="81">
        <v>13150.7</v>
      </c>
      <c r="AZ190" s="81">
        <v>12500.300000000001</v>
      </c>
      <c r="BA190" s="81">
        <v>0</v>
      </c>
      <c r="BB190" s="81">
        <v>0</v>
      </c>
      <c r="BC190" s="81">
        <v>0</v>
      </c>
      <c r="BD190" s="81">
        <v>0</v>
      </c>
      <c r="BE190" s="81" t="s">
        <v>564</v>
      </c>
      <c r="BF190" s="82"/>
      <c r="BG190" s="81">
        <v>0</v>
      </c>
      <c r="BH190" s="81">
        <v>0</v>
      </c>
      <c r="BI190" s="81">
        <v>120.82899999999999</v>
      </c>
      <c r="BJ190" s="81">
        <v>0</v>
      </c>
      <c r="BK190" s="81">
        <v>133.37</v>
      </c>
      <c r="BL190" s="81">
        <v>0</v>
      </c>
      <c r="BM190" s="82"/>
      <c r="BN190" s="81">
        <v>0</v>
      </c>
      <c r="BO190" s="81">
        <v>0</v>
      </c>
      <c r="BP190" s="81">
        <v>20</v>
      </c>
      <c r="BQ190" s="81">
        <v>0</v>
      </c>
      <c r="BR190" s="81">
        <v>13</v>
      </c>
      <c r="BS190" s="81">
        <v>0</v>
      </c>
      <c r="BT190"/>
      <c r="BU190" s="80">
        <v>218.208</v>
      </c>
      <c r="BV190" s="80">
        <v>0</v>
      </c>
      <c r="BW190" s="80">
        <v>0</v>
      </c>
      <c r="BX190" s="80">
        <v>3.5339999999999998</v>
      </c>
      <c r="BY190" s="80">
        <v>32.457000000000001</v>
      </c>
      <c r="BZ190" s="80">
        <v>0</v>
      </c>
      <c r="CA190" s="80">
        <v>0</v>
      </c>
      <c r="CB190" s="80">
        <v>0</v>
      </c>
      <c r="CC190" s="80">
        <v>0</v>
      </c>
    </row>
    <row r="191" spans="1:81">
      <c r="A191" s="80" t="s">
        <v>1960</v>
      </c>
      <c r="B191" s="80">
        <v>131</v>
      </c>
      <c r="C191" s="80">
        <v>12</v>
      </c>
      <c r="D191" s="80">
        <v>8</v>
      </c>
      <c r="E191" s="80">
        <v>2015</v>
      </c>
      <c r="F191" s="80" t="s">
        <v>91</v>
      </c>
      <c r="G191" s="80" t="s">
        <v>1948</v>
      </c>
      <c r="H191" s="80" t="s">
        <v>1949</v>
      </c>
      <c r="I191" s="177"/>
      <c r="J191" s="81">
        <v>822.50388225913048</v>
      </c>
      <c r="K191" s="81">
        <v>18.057358204537486</v>
      </c>
      <c r="L191" s="81">
        <v>5.979476943855027</v>
      </c>
      <c r="M191" s="81">
        <v>753.64392214372788</v>
      </c>
      <c r="N191" s="81">
        <v>694.11835643648453</v>
      </c>
      <c r="O191" s="81">
        <v>279.34444663802856</v>
      </c>
      <c r="P191" s="81">
        <v>284.3211902517009</v>
      </c>
      <c r="Q191" s="81">
        <v>36.085999096872413</v>
      </c>
      <c r="R191" s="81">
        <v>0</v>
      </c>
      <c r="S191" s="81">
        <v>82.02668513560306</v>
      </c>
      <c r="T191" s="82"/>
      <c r="U191" s="81">
        <v>106057245</v>
      </c>
      <c r="V191" s="81">
        <v>9504</v>
      </c>
      <c r="W191" s="81">
        <v>58</v>
      </c>
      <c r="X191" s="81">
        <v>173590</v>
      </c>
      <c r="Y191" s="81">
        <v>233845</v>
      </c>
      <c r="Z191" s="81">
        <v>162297</v>
      </c>
      <c r="AA191" s="81">
        <v>56578</v>
      </c>
      <c r="AB191" s="81">
        <v>496659</v>
      </c>
      <c r="AC191" s="81">
        <v>0</v>
      </c>
      <c r="AD191" s="81">
        <v>82.02668513560306</v>
      </c>
      <c r="AE191" s="82"/>
      <c r="AF191" s="81">
        <v>862224908.2828753</v>
      </c>
      <c r="AG191" s="81">
        <v>15199087.884382106</v>
      </c>
      <c r="AH191" s="81">
        <v>1216337.9804952105</v>
      </c>
      <c r="AI191" s="81">
        <v>1083775678.6220429</v>
      </c>
      <c r="AJ191" s="81">
        <v>1028492000.3186965</v>
      </c>
      <c r="AK191" s="81">
        <v>0</v>
      </c>
      <c r="AL191" s="81">
        <v>0</v>
      </c>
      <c r="AM191" s="81">
        <v>68065032.543853402</v>
      </c>
      <c r="AN191" s="81">
        <v>0</v>
      </c>
      <c r="AO191" s="81">
        <v>0</v>
      </c>
      <c r="AP191" s="82"/>
      <c r="AQ191" s="81">
        <v>4223</v>
      </c>
      <c r="AR191" s="81">
        <v>520</v>
      </c>
      <c r="AS191" s="81">
        <v>0</v>
      </c>
      <c r="AT191" s="81">
        <v>0</v>
      </c>
      <c r="AU191" s="81">
        <v>0</v>
      </c>
      <c r="AV191" s="81">
        <v>0</v>
      </c>
      <c r="AW191" s="81" t="s">
        <v>564</v>
      </c>
      <c r="AX191" s="82"/>
      <c r="AY191" s="81">
        <v>14843.6</v>
      </c>
      <c r="AZ191" s="81">
        <v>17520.3</v>
      </c>
      <c r="BA191" s="81">
        <v>0</v>
      </c>
      <c r="BB191" s="81">
        <v>0</v>
      </c>
      <c r="BC191" s="81">
        <v>0</v>
      </c>
      <c r="BD191" s="81">
        <v>0</v>
      </c>
      <c r="BE191" s="81" t="s">
        <v>564</v>
      </c>
      <c r="BF191" s="82"/>
      <c r="BG191" s="81">
        <v>0</v>
      </c>
      <c r="BH191" s="81">
        <v>0</v>
      </c>
      <c r="BI191" s="81">
        <v>122.785</v>
      </c>
      <c r="BJ191" s="81">
        <v>0</v>
      </c>
      <c r="BK191" s="81">
        <v>240.25899999999999</v>
      </c>
      <c r="BL191" s="81">
        <v>0</v>
      </c>
      <c r="BM191" s="82"/>
      <c r="BN191" s="81">
        <v>0</v>
      </c>
      <c r="BO191" s="81">
        <v>0</v>
      </c>
      <c r="BP191" s="81">
        <v>21</v>
      </c>
      <c r="BQ191" s="81">
        <v>0</v>
      </c>
      <c r="BR191" s="81">
        <v>14</v>
      </c>
      <c r="BS191" s="81">
        <v>0</v>
      </c>
      <c r="BT191"/>
      <c r="BU191" s="80">
        <v>227.36099999999999</v>
      </c>
      <c r="BV191" s="80">
        <v>95.5</v>
      </c>
      <c r="BW191" s="80">
        <v>0</v>
      </c>
      <c r="BX191" s="80">
        <v>4.4059999999999997</v>
      </c>
      <c r="BY191" s="80">
        <v>35.777000000000001</v>
      </c>
      <c r="BZ191" s="80">
        <v>0</v>
      </c>
      <c r="CA191" s="80">
        <v>0</v>
      </c>
      <c r="CB191" s="80">
        <v>0</v>
      </c>
      <c r="CC191" s="80">
        <v>0</v>
      </c>
    </row>
    <row r="192" spans="1:81">
      <c r="A192" s="80" t="s">
        <v>1961</v>
      </c>
      <c r="B192" s="80">
        <v>132</v>
      </c>
      <c r="C192" s="80">
        <v>13</v>
      </c>
      <c r="D192" s="80">
        <v>8</v>
      </c>
      <c r="E192" s="80">
        <v>2016</v>
      </c>
      <c r="F192" s="80" t="s">
        <v>92</v>
      </c>
      <c r="G192" s="80" t="s">
        <v>1948</v>
      </c>
      <c r="H192" s="80" t="s">
        <v>1949</v>
      </c>
      <c r="I192" s="177"/>
      <c r="J192" s="81">
        <v>856.99789119651416</v>
      </c>
      <c r="K192" s="81">
        <v>17.587681271375992</v>
      </c>
      <c r="L192" s="81">
        <v>5.7161563324997466</v>
      </c>
      <c r="M192" s="81">
        <v>687.28518902406438</v>
      </c>
      <c r="N192" s="81">
        <v>697.12891667667213</v>
      </c>
      <c r="O192" s="81">
        <v>276.88060148517269</v>
      </c>
      <c r="P192" s="81">
        <v>277.15607528462556</v>
      </c>
      <c r="Q192" s="81">
        <v>34.886712460372799</v>
      </c>
      <c r="R192" s="81">
        <v>0</v>
      </c>
      <c r="S192" s="81">
        <v>87.608620605134988</v>
      </c>
      <c r="T192" s="82"/>
      <c r="U192" s="81">
        <v>104886976</v>
      </c>
      <c r="V192" s="81">
        <v>9504</v>
      </c>
      <c r="W192" s="81">
        <v>58</v>
      </c>
      <c r="X192" s="81">
        <v>173590</v>
      </c>
      <c r="Y192" s="81">
        <v>234894</v>
      </c>
      <c r="Z192" s="81">
        <v>162843</v>
      </c>
      <c r="AA192" s="81">
        <v>57043</v>
      </c>
      <c r="AB192" s="81">
        <v>493922</v>
      </c>
      <c r="AC192" s="81">
        <v>0</v>
      </c>
      <c r="AD192" s="81">
        <v>87.608620605134988</v>
      </c>
      <c r="AE192" s="82"/>
      <c r="AF192" s="81">
        <v>894786658.5514617</v>
      </c>
      <c r="AG192" s="81">
        <v>13795038.49550336</v>
      </c>
      <c r="AH192" s="81">
        <v>864739.76470332302</v>
      </c>
      <c r="AI192" s="81">
        <v>1054830427.963328</v>
      </c>
      <c r="AJ192" s="81">
        <v>1022682340.475745</v>
      </c>
      <c r="AK192" s="81">
        <v>0</v>
      </c>
      <c r="AL192" s="81">
        <v>0</v>
      </c>
      <c r="AM192" s="81">
        <v>67742526.615421459</v>
      </c>
      <c r="AN192" s="81">
        <v>0</v>
      </c>
      <c r="AO192" s="81">
        <v>0</v>
      </c>
      <c r="AP192" s="82"/>
      <c r="AQ192" s="81">
        <v>4539</v>
      </c>
      <c r="AR192" s="81">
        <v>579</v>
      </c>
      <c r="AS192" s="81">
        <v>0</v>
      </c>
      <c r="AT192" s="81">
        <v>0</v>
      </c>
      <c r="AU192" s="81">
        <v>0</v>
      </c>
      <c r="AV192" s="81">
        <v>0</v>
      </c>
      <c r="AW192" s="81" t="s">
        <v>564</v>
      </c>
      <c r="AX192" s="82"/>
      <c r="AY192" s="81">
        <v>16202</v>
      </c>
      <c r="AZ192" s="81">
        <v>19063.900000000001</v>
      </c>
      <c r="BA192" s="81">
        <v>0</v>
      </c>
      <c r="BB192" s="81">
        <v>0</v>
      </c>
      <c r="BC192" s="81">
        <v>0</v>
      </c>
      <c r="BD192" s="81">
        <v>0</v>
      </c>
      <c r="BE192" s="81" t="s">
        <v>564</v>
      </c>
      <c r="BF192" s="82"/>
      <c r="BG192" s="81">
        <v>0</v>
      </c>
      <c r="BH192" s="81">
        <v>0</v>
      </c>
      <c r="BI192" s="81">
        <v>123.601</v>
      </c>
      <c r="BJ192" s="81">
        <v>0</v>
      </c>
      <c r="BK192" s="81">
        <v>232.05600000000001</v>
      </c>
      <c r="BL192" s="81">
        <v>0</v>
      </c>
      <c r="BM192" s="82"/>
      <c r="BN192" s="81">
        <v>0</v>
      </c>
      <c r="BO192" s="81">
        <v>0</v>
      </c>
      <c r="BP192" s="81">
        <v>22</v>
      </c>
      <c r="BQ192" s="81">
        <v>0</v>
      </c>
      <c r="BR192" s="81">
        <v>13</v>
      </c>
      <c r="BS192" s="81">
        <v>0</v>
      </c>
      <c r="BT192"/>
      <c r="BU192" s="80">
        <v>219.31800000000001</v>
      </c>
      <c r="BV192" s="80">
        <v>97.9</v>
      </c>
      <c r="BW192" s="80">
        <v>0</v>
      </c>
      <c r="BX192" s="80">
        <v>4.3550000000000004</v>
      </c>
      <c r="BY192" s="80">
        <v>34.084000000000003</v>
      </c>
      <c r="BZ192" s="80">
        <v>0</v>
      </c>
      <c r="CA192" s="80">
        <v>0</v>
      </c>
      <c r="CB192" s="80">
        <v>0</v>
      </c>
      <c r="CC192" s="80">
        <v>0</v>
      </c>
    </row>
    <row r="193" spans="1:81">
      <c r="A193" s="80" t="s">
        <v>1962</v>
      </c>
      <c r="B193" s="80">
        <v>133</v>
      </c>
      <c r="C193" s="80">
        <v>14</v>
      </c>
      <c r="D193" s="80">
        <v>8</v>
      </c>
      <c r="E193" s="80">
        <v>2017</v>
      </c>
      <c r="F193" s="80" t="s">
        <v>71</v>
      </c>
      <c r="G193" s="80" t="s">
        <v>1948</v>
      </c>
      <c r="H193" s="80" t="s">
        <v>1949</v>
      </c>
      <c r="I193" s="177"/>
      <c r="J193" s="81">
        <v>789.53314479251196</v>
      </c>
      <c r="K193" s="81">
        <v>17.303988637459355</v>
      </c>
      <c r="L193" s="81">
        <v>4.8418842337810855</v>
      </c>
      <c r="M193" s="81">
        <v>617.26317452531475</v>
      </c>
      <c r="N193" s="81">
        <v>654.47937981740461</v>
      </c>
      <c r="O193" s="81">
        <v>272.99646511441335</v>
      </c>
      <c r="P193" s="81">
        <v>276.37080719334</v>
      </c>
      <c r="Q193" s="81">
        <v>33.59975782161046</v>
      </c>
      <c r="R193" s="81">
        <v>0</v>
      </c>
      <c r="S193" s="81">
        <v>102.8851125524609</v>
      </c>
      <c r="T193" s="82"/>
      <c r="U193" s="81">
        <v>115331338</v>
      </c>
      <c r="V193" s="81">
        <v>9504</v>
      </c>
      <c r="W193" s="81">
        <v>58</v>
      </c>
      <c r="X193" s="81">
        <v>173590</v>
      </c>
      <c r="Y193" s="81">
        <v>236440</v>
      </c>
      <c r="Z193" s="81">
        <v>163222</v>
      </c>
      <c r="AA193" s="81">
        <v>57244</v>
      </c>
      <c r="AB193" s="81">
        <v>491939</v>
      </c>
      <c r="AC193" s="81">
        <v>0</v>
      </c>
      <c r="AD193" s="81">
        <v>102.8851125524609</v>
      </c>
      <c r="AE193" s="82"/>
      <c r="AF193" s="81">
        <v>926287301.52927434</v>
      </c>
      <c r="AG193" s="81">
        <v>14534988.52387174</v>
      </c>
      <c r="AH193" s="81">
        <v>1014236.853946524</v>
      </c>
      <c r="AI193" s="81">
        <v>1079181350.089762</v>
      </c>
      <c r="AJ193" s="81">
        <v>1064978377.975201</v>
      </c>
      <c r="AK193" s="81">
        <v>0</v>
      </c>
      <c r="AL193" s="81">
        <v>0</v>
      </c>
      <c r="AM193" s="81">
        <v>67576126.65049842</v>
      </c>
      <c r="AN193" s="81">
        <v>0</v>
      </c>
      <c r="AO193" s="81">
        <v>0</v>
      </c>
      <c r="AP193" s="82"/>
      <c r="AQ193" s="81">
        <v>4797</v>
      </c>
      <c r="AR193" s="81">
        <v>628</v>
      </c>
      <c r="AS193" s="81">
        <v>0</v>
      </c>
      <c r="AT193" s="81">
        <v>0</v>
      </c>
      <c r="AU193" s="81">
        <v>0</v>
      </c>
      <c r="AV193" s="81">
        <v>2</v>
      </c>
      <c r="AW193" s="81" t="s">
        <v>564</v>
      </c>
      <c r="AX193" s="82"/>
      <c r="AY193" s="81">
        <v>17331.2</v>
      </c>
      <c r="AZ193" s="81">
        <v>20221.100000000009</v>
      </c>
      <c r="BA193" s="81">
        <v>0</v>
      </c>
      <c r="BB193" s="81">
        <v>0</v>
      </c>
      <c r="BC193" s="81">
        <v>0</v>
      </c>
      <c r="BD193" s="81">
        <v>7850</v>
      </c>
      <c r="BE193" s="81" t="s">
        <v>564</v>
      </c>
      <c r="BF193" s="82"/>
      <c r="BG193" s="81">
        <v>0</v>
      </c>
      <c r="BH193" s="81">
        <v>0</v>
      </c>
      <c r="BI193" s="81">
        <v>122.048</v>
      </c>
      <c r="BJ193" s="81">
        <v>0</v>
      </c>
      <c r="BK193" s="81">
        <v>236.44400000000002</v>
      </c>
      <c r="BL193" s="81">
        <v>0</v>
      </c>
      <c r="BM193" s="82"/>
      <c r="BN193" s="81">
        <v>0</v>
      </c>
      <c r="BO193" s="81">
        <v>0</v>
      </c>
      <c r="BP193" s="81">
        <v>21</v>
      </c>
      <c r="BQ193" s="81">
        <v>0</v>
      </c>
      <c r="BR193" s="81">
        <v>12</v>
      </c>
      <c r="BS193" s="81">
        <v>0</v>
      </c>
      <c r="BT193"/>
      <c r="BU193" s="80">
        <v>212.57499999999999</v>
      </c>
      <c r="BV193" s="80">
        <v>108</v>
      </c>
      <c r="BW193" s="80">
        <v>0</v>
      </c>
      <c r="BX193" s="80">
        <v>4.2619999999999996</v>
      </c>
      <c r="BY193" s="80">
        <v>33.655000000000001</v>
      </c>
      <c r="BZ193" s="80">
        <v>0</v>
      </c>
      <c r="CA193" s="80">
        <v>0</v>
      </c>
      <c r="CB193" s="80">
        <v>0</v>
      </c>
      <c r="CC193" s="80">
        <v>0</v>
      </c>
    </row>
    <row r="194" spans="1:81">
      <c r="A194" s="80" t="s">
        <v>1963</v>
      </c>
      <c r="B194" s="80">
        <v>134</v>
      </c>
      <c r="C194" s="80">
        <v>15</v>
      </c>
      <c r="D194" s="80">
        <v>8</v>
      </c>
      <c r="E194" s="80">
        <v>2018</v>
      </c>
      <c r="F194" s="80" t="s">
        <v>93</v>
      </c>
      <c r="G194" s="80" t="s">
        <v>1948</v>
      </c>
      <c r="H194" s="80" t="s">
        <v>1949</v>
      </c>
      <c r="I194" s="177"/>
      <c r="J194" s="81">
        <v>717.23117640287148</v>
      </c>
      <c r="K194" s="81">
        <v>15.549900783026191</v>
      </c>
      <c r="L194" s="81">
        <v>4.4837900235964643</v>
      </c>
      <c r="M194" s="81">
        <v>538.5035545111715</v>
      </c>
      <c r="N194" s="81">
        <v>530.09393245272634</v>
      </c>
      <c r="O194" s="81">
        <v>268.98670355047329</v>
      </c>
      <c r="P194" s="81">
        <v>276.8509489538601</v>
      </c>
      <c r="Q194" s="81">
        <v>31.069740006889209</v>
      </c>
      <c r="R194" s="81">
        <v>0</v>
      </c>
      <c r="S194" s="81">
        <v>105.28802050323495</v>
      </c>
      <c r="T194" s="82"/>
      <c r="U194" s="81">
        <v>120087098</v>
      </c>
      <c r="V194" s="81">
        <v>9504</v>
      </c>
      <c r="W194" s="81">
        <v>58</v>
      </c>
      <c r="X194" s="81">
        <v>173590</v>
      </c>
      <c r="Y194" s="81">
        <v>238333</v>
      </c>
      <c r="Z194" s="81">
        <v>163904</v>
      </c>
      <c r="AA194" s="81">
        <v>57920</v>
      </c>
      <c r="AB194" s="81">
        <v>490217</v>
      </c>
      <c r="AC194" s="81">
        <v>0</v>
      </c>
      <c r="AD194" s="81">
        <v>105.2880205032349</v>
      </c>
      <c r="AE194" s="82"/>
      <c r="AF194" s="81">
        <v>923442931.599558</v>
      </c>
      <c r="AG194" s="81">
        <v>13296077.70369795</v>
      </c>
      <c r="AH194" s="81">
        <v>973886.56042247196</v>
      </c>
      <c r="AI194" s="81">
        <v>1042186031.356162</v>
      </c>
      <c r="AJ194" s="81">
        <v>1000096259.269006</v>
      </c>
      <c r="AK194" s="81">
        <v>0</v>
      </c>
      <c r="AL194" s="81">
        <v>0</v>
      </c>
      <c r="AM194" s="81">
        <v>67478914.539732367</v>
      </c>
      <c r="AN194" s="81">
        <v>0</v>
      </c>
      <c r="AO194" s="81">
        <v>0</v>
      </c>
      <c r="AP194" s="82"/>
      <c r="AQ194" s="81">
        <v>5069</v>
      </c>
      <c r="AR194" s="81">
        <v>674</v>
      </c>
      <c r="AS194" s="81">
        <v>0</v>
      </c>
      <c r="AT194" s="81">
        <v>0</v>
      </c>
      <c r="AU194" s="81">
        <v>0</v>
      </c>
      <c r="AV194" s="81">
        <v>2</v>
      </c>
      <c r="AW194" s="81" t="s">
        <v>564</v>
      </c>
      <c r="AX194" s="82"/>
      <c r="AY194" s="81">
        <v>18483.500000000011</v>
      </c>
      <c r="AZ194" s="81">
        <v>21221.599999999999</v>
      </c>
      <c r="BA194" s="81">
        <v>0</v>
      </c>
      <c r="BB194" s="81">
        <v>0</v>
      </c>
      <c r="BC194" s="81">
        <v>0</v>
      </c>
      <c r="BD194" s="81">
        <v>7850</v>
      </c>
      <c r="BE194" s="81" t="s">
        <v>564</v>
      </c>
      <c r="BF194" s="82"/>
      <c r="BG194" s="81">
        <v>0</v>
      </c>
      <c r="BH194" s="81">
        <v>0</v>
      </c>
      <c r="BI194" s="81">
        <v>113.265</v>
      </c>
      <c r="BJ194" s="81">
        <v>0</v>
      </c>
      <c r="BK194" s="81">
        <v>249.17500000000001</v>
      </c>
      <c r="BL194" s="81">
        <v>0</v>
      </c>
      <c r="BM194" s="82"/>
      <c r="BN194" s="81">
        <v>0</v>
      </c>
      <c r="BO194" s="81">
        <v>0</v>
      </c>
      <c r="BP194" s="81">
        <v>21</v>
      </c>
      <c r="BQ194" s="81">
        <v>0</v>
      </c>
      <c r="BR194" s="81">
        <v>12</v>
      </c>
      <c r="BS194" s="81">
        <v>0</v>
      </c>
      <c r="BT194"/>
      <c r="BU194" s="80">
        <v>194.40299999999999</v>
      </c>
      <c r="BV194" s="80">
        <v>122</v>
      </c>
      <c r="BW194" s="80">
        <v>0</v>
      </c>
      <c r="BX194" s="80">
        <v>3.923</v>
      </c>
      <c r="BY194" s="80">
        <v>42.113999999999997</v>
      </c>
      <c r="BZ194" s="80">
        <v>0</v>
      </c>
      <c r="CA194" s="80">
        <v>0</v>
      </c>
      <c r="CB194" s="80">
        <v>0</v>
      </c>
      <c r="CC194" s="80">
        <v>0</v>
      </c>
    </row>
    <row r="195" spans="1:81">
      <c r="A195" s="80" t="s">
        <v>1964</v>
      </c>
      <c r="B195" s="80">
        <v>135</v>
      </c>
      <c r="C195" s="80">
        <v>16</v>
      </c>
      <c r="D195" s="80">
        <v>8</v>
      </c>
      <c r="E195" s="80">
        <v>2019</v>
      </c>
      <c r="F195" s="80" t="s">
        <v>73</v>
      </c>
      <c r="G195" s="80" t="s">
        <v>1948</v>
      </c>
      <c r="H195" s="80" t="s">
        <v>1949</v>
      </c>
      <c r="I195" s="177"/>
      <c r="J195" s="81">
        <v>677.97387133104382</v>
      </c>
      <c r="K195" s="81">
        <v>13.960952540837519</v>
      </c>
      <c r="L195" s="81">
        <v>4.5220567629779103</v>
      </c>
      <c r="M195" s="81">
        <v>513.04225252835317</v>
      </c>
      <c r="N195" s="81">
        <v>465.58696583825315</v>
      </c>
      <c r="O195" s="81">
        <v>261.74930410317239</v>
      </c>
      <c r="P195" s="81">
        <v>277.94175343342346</v>
      </c>
      <c r="Q195" s="81">
        <v>30.152025513517376</v>
      </c>
      <c r="R195" s="81">
        <v>0</v>
      </c>
      <c r="S195" s="81">
        <v>74.212063441511631</v>
      </c>
      <c r="T195" s="82"/>
      <c r="U195" s="81">
        <v>116549039</v>
      </c>
      <c r="V195" s="81">
        <v>9504</v>
      </c>
      <c r="W195" s="81">
        <v>58</v>
      </c>
      <c r="X195" s="81">
        <v>173590</v>
      </c>
      <c r="Y195" s="81">
        <v>240712</v>
      </c>
      <c r="Z195" s="81">
        <v>163873</v>
      </c>
      <c r="AA195" s="81">
        <v>57713</v>
      </c>
      <c r="AB195" s="81">
        <v>488618</v>
      </c>
      <c r="AC195" s="81">
        <v>0</v>
      </c>
      <c r="AD195" s="81">
        <v>74.212063441511631</v>
      </c>
      <c r="AE195" s="82"/>
      <c r="AF195" s="81">
        <v>888772004.33976138</v>
      </c>
      <c r="AG195" s="81">
        <v>12562090.120316479</v>
      </c>
      <c r="AH195" s="81">
        <v>1033470.274509173</v>
      </c>
      <c r="AI195" s="81">
        <v>1050133573.1738631</v>
      </c>
      <c r="AJ195" s="81">
        <v>880202648.54155421</v>
      </c>
      <c r="AK195" s="81">
        <v>0</v>
      </c>
      <c r="AL195" s="81">
        <v>0</v>
      </c>
      <c r="AM195" s="81">
        <v>66546093.285665363</v>
      </c>
      <c r="AN195" s="81">
        <v>0</v>
      </c>
      <c r="AO195" s="81">
        <v>0</v>
      </c>
      <c r="AP195" s="82"/>
      <c r="AQ195" s="81">
        <v>5313</v>
      </c>
      <c r="AR195" s="81">
        <v>706</v>
      </c>
      <c r="AS195" s="81">
        <v>0</v>
      </c>
      <c r="AT195" s="81">
        <v>0</v>
      </c>
      <c r="AU195" s="81">
        <v>0</v>
      </c>
      <c r="AV195" s="81">
        <v>2</v>
      </c>
      <c r="AW195" s="81" t="s">
        <v>564</v>
      </c>
      <c r="AX195" s="82"/>
      <c r="AY195" s="81">
        <v>19626.89999999998</v>
      </c>
      <c r="AZ195" s="81">
        <v>21939.8</v>
      </c>
      <c r="BA195" s="81">
        <v>0</v>
      </c>
      <c r="BB195" s="81">
        <v>0</v>
      </c>
      <c r="BC195" s="81">
        <v>0</v>
      </c>
      <c r="BD195" s="81">
        <v>7850</v>
      </c>
      <c r="BE195" s="81" t="s">
        <v>564</v>
      </c>
      <c r="BF195" s="82"/>
      <c r="BG195" s="81">
        <v>0</v>
      </c>
      <c r="BH195" s="81">
        <v>0</v>
      </c>
      <c r="BI195" s="81">
        <v>104.03</v>
      </c>
      <c r="BJ195" s="81">
        <v>0</v>
      </c>
      <c r="BK195" s="81">
        <v>221.41200000000001</v>
      </c>
      <c r="BL195" s="81">
        <v>0</v>
      </c>
      <c r="BM195" s="82"/>
      <c r="BN195" s="81">
        <v>0</v>
      </c>
      <c r="BO195" s="81">
        <v>0</v>
      </c>
      <c r="BP195" s="81">
        <v>20</v>
      </c>
      <c r="BQ195" s="81">
        <v>0</v>
      </c>
      <c r="BR195" s="81">
        <v>11</v>
      </c>
      <c r="BS195" s="81">
        <v>0</v>
      </c>
      <c r="BT195"/>
      <c r="BU195" s="80">
        <v>170.95699999999999</v>
      </c>
      <c r="BV195" s="80">
        <v>107</v>
      </c>
      <c r="BW195" s="80">
        <v>0</v>
      </c>
      <c r="BX195" s="80">
        <v>0</v>
      </c>
      <c r="BY195" s="80">
        <v>47.484999999999999</v>
      </c>
      <c r="BZ195" s="80">
        <v>0</v>
      </c>
      <c r="CA195" s="80">
        <v>0</v>
      </c>
      <c r="CB195" s="80">
        <v>0</v>
      </c>
      <c r="CC195" s="80">
        <v>0</v>
      </c>
    </row>
    <row r="196" spans="1:81">
      <c r="A196" s="80" t="s">
        <v>1965</v>
      </c>
      <c r="B196" s="80">
        <v>136</v>
      </c>
      <c r="C196" s="80">
        <v>17</v>
      </c>
      <c r="D196" s="80">
        <v>8</v>
      </c>
      <c r="E196" s="80">
        <v>2020</v>
      </c>
      <c r="F196" s="80" t="s">
        <v>218</v>
      </c>
      <c r="G196" s="80" t="s">
        <v>1948</v>
      </c>
      <c r="H196" s="80" t="s">
        <v>1949</v>
      </c>
      <c r="I196" s="177"/>
      <c r="J196" s="81">
        <v>611.24825073681393</v>
      </c>
      <c r="K196" s="81">
        <v>17.352593067834722</v>
      </c>
      <c r="L196" s="81">
        <v>5.5282818824171205</v>
      </c>
      <c r="M196" s="81">
        <v>494.00554521001027</v>
      </c>
      <c r="N196" s="81">
        <v>572.01950092594291</v>
      </c>
      <c r="O196" s="81">
        <v>230.15509430707758</v>
      </c>
      <c r="P196" s="81">
        <v>259.81602998770211</v>
      </c>
      <c r="Q196" s="81">
        <v>28.651855783052493</v>
      </c>
      <c r="R196" s="81">
        <v>0</v>
      </c>
      <c r="S196" s="81">
        <v>89.185592544670328</v>
      </c>
      <c r="T196" s="82"/>
      <c r="U196" s="81">
        <v>107618050</v>
      </c>
      <c r="V196" s="81">
        <v>11338</v>
      </c>
      <c r="W196" s="81">
        <v>80</v>
      </c>
      <c r="X196" s="81">
        <v>177036</v>
      </c>
      <c r="Y196" s="81">
        <v>242534</v>
      </c>
      <c r="Z196" s="81">
        <v>164463</v>
      </c>
      <c r="AA196" s="81">
        <v>58615</v>
      </c>
      <c r="AB196" s="81">
        <v>485928</v>
      </c>
      <c r="AC196" s="81">
        <v>0</v>
      </c>
      <c r="AD196" s="81">
        <v>89.185592544670328</v>
      </c>
      <c r="AE196" s="82"/>
      <c r="AF196" s="81">
        <v>780993644.04114544</v>
      </c>
      <c r="AG196" s="81">
        <v>14103121.715196792</v>
      </c>
      <c r="AH196" s="81">
        <v>1276720.8468793035</v>
      </c>
      <c r="AI196" s="81">
        <v>967701068.78505385</v>
      </c>
      <c r="AJ196" s="81">
        <v>1038681459.6560946</v>
      </c>
      <c r="AK196" s="81"/>
      <c r="AL196" s="81"/>
      <c r="AM196" s="81">
        <v>63419002.772682451</v>
      </c>
      <c r="AN196" s="81"/>
      <c r="AO196" s="81"/>
      <c r="AP196" s="82"/>
      <c r="AQ196" s="81">
        <v>5601</v>
      </c>
      <c r="AR196" s="81">
        <v>716</v>
      </c>
      <c r="AS196" s="81">
        <v>0</v>
      </c>
      <c r="AT196" s="81">
        <v>1</v>
      </c>
      <c r="AU196" s="81">
        <v>0</v>
      </c>
      <c r="AV196" s="81">
        <v>2</v>
      </c>
      <c r="AW196" s="81">
        <v>0</v>
      </c>
      <c r="AX196" s="82"/>
      <c r="AY196" s="81">
        <v>21141.69999999991</v>
      </c>
      <c r="AZ196" s="81">
        <v>22239.000000000011</v>
      </c>
      <c r="BA196" s="81">
        <v>0</v>
      </c>
      <c r="BB196" s="81">
        <v>62</v>
      </c>
      <c r="BC196" s="81">
        <v>0</v>
      </c>
      <c r="BD196" s="81">
        <v>7850</v>
      </c>
      <c r="BE196" s="81">
        <v>0</v>
      </c>
      <c r="BF196" s="82"/>
      <c r="BG196" s="81">
        <v>0</v>
      </c>
      <c r="BH196" s="81">
        <v>0</v>
      </c>
      <c r="BI196" s="81">
        <v>88.07</v>
      </c>
      <c r="BJ196" s="81">
        <v>0</v>
      </c>
      <c r="BK196" s="81">
        <v>224.14100000000002</v>
      </c>
      <c r="BL196" s="81">
        <v>0</v>
      </c>
      <c r="BM196" s="82"/>
      <c r="BN196" s="81">
        <v>0</v>
      </c>
      <c r="BO196" s="81">
        <v>0</v>
      </c>
      <c r="BP196" s="81">
        <v>19</v>
      </c>
      <c r="BQ196" s="81">
        <v>0</v>
      </c>
      <c r="BR196" s="81">
        <v>11</v>
      </c>
      <c r="BS196" s="81">
        <v>0</v>
      </c>
      <c r="BT196"/>
      <c r="BU196" s="80">
        <v>152.16300000000001</v>
      </c>
      <c r="BV196" s="80">
        <v>109</v>
      </c>
      <c r="BW196" s="80">
        <v>0</v>
      </c>
      <c r="BX196" s="80">
        <v>4.1340000000000003</v>
      </c>
      <c r="BY196" s="80">
        <v>46.914000000000001</v>
      </c>
      <c r="BZ196" s="80">
        <v>0</v>
      </c>
      <c r="CA196" s="80">
        <v>0</v>
      </c>
      <c r="CB196" s="80">
        <v>0</v>
      </c>
      <c r="CC196" s="80">
        <v>0</v>
      </c>
    </row>
    <row r="197" spans="1:81">
      <c r="A197" s="80" t="s">
        <v>1966</v>
      </c>
      <c r="B197" s="80">
        <v>136</v>
      </c>
      <c r="C197" s="80">
        <v>18</v>
      </c>
      <c r="D197" s="80">
        <v>8</v>
      </c>
      <c r="E197" s="80">
        <v>2021</v>
      </c>
      <c r="F197" s="80" t="s">
        <v>75</v>
      </c>
      <c r="G197" s="174" t="s">
        <v>1948</v>
      </c>
      <c r="H197" s="80" t="s">
        <v>1949</v>
      </c>
      <c r="I197" s="177"/>
      <c r="J197" s="81">
        <v>584.87877572683442</v>
      </c>
      <c r="K197" s="81">
        <v>18.69471715323948</v>
      </c>
      <c r="L197" s="81">
        <v>5.2885614329291259</v>
      </c>
      <c r="M197" s="81">
        <v>497.39277543578487</v>
      </c>
      <c r="N197" s="81">
        <v>453.4834596400263</v>
      </c>
      <c r="O197" s="81">
        <v>223.1528874170487</v>
      </c>
      <c r="P197" s="81">
        <v>267.67678597667225</v>
      </c>
      <c r="Q197" s="81">
        <v>28.769250687770111</v>
      </c>
      <c r="R197" s="81">
        <v>0</v>
      </c>
      <c r="S197" s="81">
        <v>82.422940403365232</v>
      </c>
      <c r="T197" s="82"/>
      <c r="U197" s="81">
        <v>122247532</v>
      </c>
      <c r="V197" s="81">
        <v>11338</v>
      </c>
      <c r="W197" s="81">
        <v>80</v>
      </c>
      <c r="X197" s="81">
        <v>177036</v>
      </c>
      <c r="Y197" s="81">
        <v>243430</v>
      </c>
      <c r="Z197" s="81">
        <v>164193</v>
      </c>
      <c r="AA197" s="81">
        <v>58891</v>
      </c>
      <c r="AB197" s="81">
        <v>482133</v>
      </c>
      <c r="AC197" s="81">
        <v>0</v>
      </c>
      <c r="AD197" s="81">
        <v>82.422940403365232</v>
      </c>
      <c r="AE197" s="82"/>
      <c r="AF197" s="81">
        <v>830777716.18045819</v>
      </c>
      <c r="AG197" s="81">
        <v>16465714.189277148</v>
      </c>
      <c r="AH197" s="81">
        <v>1131081.6384081088</v>
      </c>
      <c r="AI197" s="81">
        <v>1100722934.6252463</v>
      </c>
      <c r="AJ197" s="81">
        <v>917029575.58541667</v>
      </c>
      <c r="AK197" s="81">
        <v>0</v>
      </c>
      <c r="AL197" s="81">
        <v>0</v>
      </c>
      <c r="AM197" s="81">
        <v>63286652.020439446</v>
      </c>
      <c r="AN197" s="81">
        <v>0</v>
      </c>
      <c r="AO197" s="81">
        <v>0</v>
      </c>
      <c r="AP197" s="82"/>
      <c r="AQ197" s="81">
        <v>5894</v>
      </c>
      <c r="AR197" s="81">
        <v>723</v>
      </c>
      <c r="AS197" s="81">
        <v>0</v>
      </c>
      <c r="AT197" s="81">
        <v>1</v>
      </c>
      <c r="AU197" s="81">
        <v>0</v>
      </c>
      <c r="AV197" s="81">
        <v>2</v>
      </c>
      <c r="AW197" s="81"/>
      <c r="AX197" s="82"/>
      <c r="AY197" s="81">
        <v>22714.599999999911</v>
      </c>
      <c r="AZ197" s="81">
        <v>22583.200000000019</v>
      </c>
      <c r="BA197" s="81">
        <v>0</v>
      </c>
      <c r="BB197" s="81">
        <v>62</v>
      </c>
      <c r="BC197" s="81">
        <v>0</v>
      </c>
      <c r="BD197" s="81">
        <v>7850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1967</v>
      </c>
      <c r="B198" s="80">
        <v>136</v>
      </c>
      <c r="C198" s="80">
        <v>19</v>
      </c>
      <c r="D198" s="80">
        <v>8</v>
      </c>
      <c r="E198" s="80">
        <v>2022</v>
      </c>
      <c r="F198" s="80" t="s">
        <v>568</v>
      </c>
      <c r="G198" s="174" t="s">
        <v>1948</v>
      </c>
      <c r="H198" s="80" t="s">
        <v>1949</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6342</v>
      </c>
      <c r="AR198" s="81">
        <v>730</v>
      </c>
      <c r="AS198" s="81">
        <v>0</v>
      </c>
      <c r="AT198" s="81">
        <v>1</v>
      </c>
      <c r="AU198" s="81">
        <v>0</v>
      </c>
      <c r="AV198" s="81">
        <v>2</v>
      </c>
      <c r="AW198" s="81"/>
      <c r="AX198" s="82"/>
      <c r="AY198" s="81">
        <v>24846.799999999948</v>
      </c>
      <c r="AZ198" s="81">
        <v>23476.100000000017</v>
      </c>
      <c r="BA198" s="81">
        <v>0</v>
      </c>
      <c r="BB198" s="81">
        <v>62</v>
      </c>
      <c r="BC198" s="81">
        <v>0</v>
      </c>
      <c r="BD198" s="81">
        <v>7850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1968</v>
      </c>
      <c r="B199" s="80">
        <v>171</v>
      </c>
      <c r="C199" s="80">
        <v>1</v>
      </c>
      <c r="D199" s="80">
        <v>11</v>
      </c>
      <c r="E199" s="80">
        <v>1990</v>
      </c>
      <c r="F199" s="80" t="s">
        <v>562</v>
      </c>
      <c r="G199" s="80" t="s">
        <v>1969</v>
      </c>
      <c r="H199" s="80" t="s">
        <v>1970</v>
      </c>
      <c r="I199" s="177"/>
      <c r="J199" s="81">
        <v>19068.403359486743</v>
      </c>
      <c r="K199" s="81">
        <v>97.119917788590655</v>
      </c>
      <c r="L199" s="81">
        <v>8.7329875145941536</v>
      </c>
      <c r="M199" s="81">
        <v>405.83575145364881</v>
      </c>
      <c r="N199" s="81">
        <v>513.50227512786978</v>
      </c>
      <c r="O199" s="81">
        <v>358.60395472380156</v>
      </c>
      <c r="P199" s="81">
        <v>413.2018788288886</v>
      </c>
      <c r="Q199" s="81">
        <v>27.410844160965127</v>
      </c>
      <c r="R199" s="81">
        <v>158.00756698990091</v>
      </c>
      <c r="S199" s="81">
        <v>27.341554104514461</v>
      </c>
      <c r="T199" s="82"/>
      <c r="U199" s="81">
        <v>343937921</v>
      </c>
      <c r="V199" s="81">
        <v>21663</v>
      </c>
      <c r="W199" s="81">
        <v>95</v>
      </c>
      <c r="X199" s="81">
        <v>124507</v>
      </c>
      <c r="Y199" s="81">
        <v>137917</v>
      </c>
      <c r="Z199" s="81">
        <v>147498</v>
      </c>
      <c r="AA199" s="81">
        <v>100330</v>
      </c>
      <c r="AB199" s="81">
        <v>445059</v>
      </c>
      <c r="AC199" s="81">
        <v>27367195</v>
      </c>
      <c r="AD199" s="81">
        <v>27.341554104514461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1971</v>
      </c>
      <c r="B200" s="80">
        <v>172</v>
      </c>
      <c r="C200" s="80">
        <v>2</v>
      </c>
      <c r="D200" s="80">
        <v>11</v>
      </c>
      <c r="E200" s="80">
        <v>2005</v>
      </c>
      <c r="F200" s="80" t="s">
        <v>565</v>
      </c>
      <c r="G200" s="80" t="s">
        <v>1969</v>
      </c>
      <c r="H200" s="80" t="s">
        <v>1970</v>
      </c>
      <c r="I200" s="177"/>
      <c r="J200" s="81">
        <v>19338.063122873609</v>
      </c>
      <c r="K200" s="81">
        <v>59.026668025565385</v>
      </c>
      <c r="L200" s="81">
        <v>12.618761489430444</v>
      </c>
      <c r="M200" s="81">
        <v>838.0234809127553</v>
      </c>
      <c r="N200" s="81">
        <v>970.20613321833514</v>
      </c>
      <c r="O200" s="81">
        <v>556.66995045315321</v>
      </c>
      <c r="P200" s="81">
        <v>383.51605110373788</v>
      </c>
      <c r="Q200" s="81">
        <v>27.698735665606918</v>
      </c>
      <c r="R200" s="81">
        <v>152.6914764615691</v>
      </c>
      <c r="S200" s="81">
        <v>65.965158598971982</v>
      </c>
      <c r="T200" s="82"/>
      <c r="U200" s="81">
        <v>394399035</v>
      </c>
      <c r="V200" s="81">
        <v>16510</v>
      </c>
      <c r="W200" s="81">
        <v>155</v>
      </c>
      <c r="X200" s="81">
        <v>122515</v>
      </c>
      <c r="Y200" s="81">
        <v>179299</v>
      </c>
      <c r="Z200" s="81">
        <v>264956</v>
      </c>
      <c r="AA200" s="81">
        <v>76266</v>
      </c>
      <c r="AB200" s="81">
        <v>470149</v>
      </c>
      <c r="AC200" s="81">
        <v>27000326</v>
      </c>
      <c r="AD200" s="81">
        <v>65.965158598971982</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1972</v>
      </c>
      <c r="B201" s="80">
        <v>173</v>
      </c>
      <c r="C201" s="80">
        <v>3</v>
      </c>
      <c r="D201" s="80">
        <v>11</v>
      </c>
      <c r="E201" s="80">
        <v>2006</v>
      </c>
      <c r="F201" s="80" t="s">
        <v>566</v>
      </c>
      <c r="G201" s="80" t="s">
        <v>1969</v>
      </c>
      <c r="H201" s="80" t="s">
        <v>1970</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1973</v>
      </c>
      <c r="B202" s="80">
        <v>174</v>
      </c>
      <c r="C202" s="80">
        <v>4</v>
      </c>
      <c r="D202" s="80">
        <v>11</v>
      </c>
      <c r="E202" s="80">
        <v>2007</v>
      </c>
      <c r="F202" s="80" t="s">
        <v>567</v>
      </c>
      <c r="G202" s="80" t="s">
        <v>1969</v>
      </c>
      <c r="H202" s="80" t="s">
        <v>1970</v>
      </c>
      <c r="I202" s="177"/>
      <c r="J202" s="81">
        <v>19802.801631881775</v>
      </c>
      <c r="K202" s="81">
        <v>56.648985731611148</v>
      </c>
      <c r="L202" s="81">
        <v>7.9089629582175656</v>
      </c>
      <c r="M202" s="81">
        <v>874.90465439812829</v>
      </c>
      <c r="N202" s="81">
        <v>894.83053357123481</v>
      </c>
      <c r="O202" s="81">
        <v>545.09853132680769</v>
      </c>
      <c r="P202" s="81">
        <v>381.88970797585046</v>
      </c>
      <c r="Q202" s="81">
        <v>29.402204157413571</v>
      </c>
      <c r="R202" s="81">
        <v>161.7488661630876</v>
      </c>
      <c r="S202" s="81">
        <v>52.945598396623097</v>
      </c>
      <c r="T202" s="82"/>
      <c r="U202" s="81">
        <v>438464100</v>
      </c>
      <c r="V202" s="81">
        <v>16476</v>
      </c>
      <c r="W202" s="81">
        <v>153</v>
      </c>
      <c r="X202" s="81">
        <v>143061</v>
      </c>
      <c r="Y202" s="81">
        <v>184908</v>
      </c>
      <c r="Z202" s="81">
        <v>269710</v>
      </c>
      <c r="AA202" s="81">
        <v>74785</v>
      </c>
      <c r="AB202" s="81">
        <v>472670</v>
      </c>
      <c r="AC202" s="81">
        <v>29422601</v>
      </c>
      <c r="AD202" s="81">
        <v>52.945598396623097</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1974</v>
      </c>
      <c r="B203" s="80">
        <v>175</v>
      </c>
      <c r="C203" s="80">
        <v>5</v>
      </c>
      <c r="D203" s="80">
        <v>11</v>
      </c>
      <c r="E203" s="80">
        <v>2008</v>
      </c>
      <c r="F203" s="80" t="s">
        <v>84</v>
      </c>
      <c r="G203" s="80" t="s">
        <v>1969</v>
      </c>
      <c r="H203" s="80" t="s">
        <v>1970</v>
      </c>
      <c r="I203" s="177"/>
      <c r="J203" s="81">
        <v>19011.735264230691</v>
      </c>
      <c r="K203" s="81">
        <v>42.991246483287412</v>
      </c>
      <c r="L203" s="81">
        <v>7.1274089476789264</v>
      </c>
      <c r="M203" s="81">
        <v>891.68700718686773</v>
      </c>
      <c r="N203" s="81">
        <v>916.5412487053253</v>
      </c>
      <c r="O203" s="81">
        <v>532.66613063053671</v>
      </c>
      <c r="P203" s="81">
        <v>372.98225566252046</v>
      </c>
      <c r="Q203" s="81">
        <v>28.992539407238041</v>
      </c>
      <c r="R203" s="81">
        <v>145.33494797075775</v>
      </c>
      <c r="S203" s="81">
        <v>55.648767506766902</v>
      </c>
      <c r="T203" s="82"/>
      <c r="U203" s="81">
        <v>483092066</v>
      </c>
      <c r="V203" s="81">
        <v>16476</v>
      </c>
      <c r="W203" s="81">
        <v>153</v>
      </c>
      <c r="X203" s="81">
        <v>143061</v>
      </c>
      <c r="Y203" s="81">
        <v>187581</v>
      </c>
      <c r="Z203" s="81">
        <v>272809</v>
      </c>
      <c r="AA203" s="81">
        <v>73124</v>
      </c>
      <c r="AB203" s="81">
        <v>473743</v>
      </c>
      <c r="AC203" s="81">
        <v>27451772</v>
      </c>
      <c r="AD203" s="81">
        <v>55.648767506766902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1975</v>
      </c>
      <c r="B204" s="80">
        <v>176</v>
      </c>
      <c r="C204" s="80">
        <v>6</v>
      </c>
      <c r="D204" s="80">
        <v>11</v>
      </c>
      <c r="E204" s="80">
        <v>2009</v>
      </c>
      <c r="F204" s="80" t="s">
        <v>85</v>
      </c>
      <c r="G204" s="80" t="s">
        <v>1969</v>
      </c>
      <c r="H204" s="80" t="s">
        <v>1970</v>
      </c>
      <c r="I204" s="177"/>
      <c r="J204" s="81">
        <v>15391.816273307477</v>
      </c>
      <c r="K204" s="81">
        <v>48.53030957060367</v>
      </c>
      <c r="L204" s="81">
        <v>11.692157299686633</v>
      </c>
      <c r="M204" s="81">
        <v>860.15452274560596</v>
      </c>
      <c r="N204" s="81">
        <v>851.93379670938714</v>
      </c>
      <c r="O204" s="81">
        <v>543.15476546044567</v>
      </c>
      <c r="P204" s="81">
        <v>353.98764721386669</v>
      </c>
      <c r="Q204" s="81">
        <v>27.641925007766496</v>
      </c>
      <c r="R204" s="81">
        <v>132.79493070438895</v>
      </c>
      <c r="S204" s="81">
        <v>44.106532631487852</v>
      </c>
      <c r="T204" s="82"/>
      <c r="U204" s="81">
        <v>332218012</v>
      </c>
      <c r="V204" s="81">
        <v>19067</v>
      </c>
      <c r="W204" s="81">
        <v>365</v>
      </c>
      <c r="X204" s="81">
        <v>156228</v>
      </c>
      <c r="Y204" s="81">
        <v>189362</v>
      </c>
      <c r="Z204" s="81">
        <v>274578</v>
      </c>
      <c r="AA204" s="81">
        <v>71247</v>
      </c>
      <c r="AB204" s="81">
        <v>474147</v>
      </c>
      <c r="AC204" s="81">
        <v>24470609</v>
      </c>
      <c r="AD204" s="81">
        <v>44.106532631487852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23476.664000000001</v>
      </c>
      <c r="BJ204" s="81">
        <v>380.6</v>
      </c>
      <c r="BK204" s="81">
        <v>213.30799999999999</v>
      </c>
      <c r="BL204" s="81">
        <v>0</v>
      </c>
      <c r="BM204" s="82"/>
      <c r="BN204" s="81">
        <v>0</v>
      </c>
      <c r="BO204" s="81">
        <v>0</v>
      </c>
      <c r="BP204" s="81">
        <v>52</v>
      </c>
      <c r="BQ204" s="81">
        <v>4</v>
      </c>
      <c r="BR204" s="81">
        <v>15</v>
      </c>
      <c r="BS204" s="81">
        <v>0</v>
      </c>
      <c r="BT204"/>
      <c r="BU204" s="80"/>
      <c r="BV204" s="80"/>
      <c r="BW204" s="80"/>
      <c r="BX204" s="80"/>
      <c r="BY204" s="80"/>
      <c r="BZ204" s="80"/>
      <c r="CA204" s="80"/>
      <c r="CB204" s="80"/>
      <c r="CC204" s="80"/>
    </row>
    <row r="205" spans="1:81">
      <c r="A205" s="80" t="s">
        <v>1976</v>
      </c>
      <c r="B205" s="80">
        <v>177</v>
      </c>
      <c r="C205" s="80">
        <v>7</v>
      </c>
      <c r="D205" s="80">
        <v>11</v>
      </c>
      <c r="E205" s="80">
        <v>2010</v>
      </c>
      <c r="F205" s="80" t="s">
        <v>86</v>
      </c>
      <c r="G205" s="80" t="s">
        <v>1969</v>
      </c>
      <c r="H205" s="80" t="s">
        <v>1970</v>
      </c>
      <c r="I205" s="177"/>
      <c r="J205" s="81">
        <v>19296.324235688135</v>
      </c>
      <c r="K205" s="81">
        <v>53.014677409159965</v>
      </c>
      <c r="L205" s="81">
        <v>11.077257661563607</v>
      </c>
      <c r="M205" s="81">
        <v>972.2617419319015</v>
      </c>
      <c r="N205" s="81">
        <v>927.04652878498155</v>
      </c>
      <c r="O205" s="81">
        <v>545.42125719460671</v>
      </c>
      <c r="P205" s="81">
        <v>358.22371800011092</v>
      </c>
      <c r="Q205" s="81">
        <v>28.902038601682136</v>
      </c>
      <c r="R205" s="81">
        <v>150.64967673285997</v>
      </c>
      <c r="S205" s="81">
        <v>51.266601849347992</v>
      </c>
      <c r="T205" s="82"/>
      <c r="U205" s="81">
        <v>434026943</v>
      </c>
      <c r="V205" s="81">
        <v>19067</v>
      </c>
      <c r="W205" s="81">
        <v>365</v>
      </c>
      <c r="X205" s="81">
        <v>156228</v>
      </c>
      <c r="Y205" s="81">
        <v>191468</v>
      </c>
      <c r="Z205" s="81">
        <v>277005</v>
      </c>
      <c r="AA205" s="81">
        <v>70299</v>
      </c>
      <c r="AB205" s="81">
        <v>475040</v>
      </c>
      <c r="AC205" s="81">
        <v>26307737</v>
      </c>
      <c r="AD205" s="81">
        <v>51.266601849347992</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26339.493999999999</v>
      </c>
      <c r="BJ205" s="81">
        <v>3359.9870000000001</v>
      </c>
      <c r="BK205" s="81">
        <v>147.92499999999998</v>
      </c>
      <c r="BL205" s="81">
        <v>0</v>
      </c>
      <c r="BM205" s="82"/>
      <c r="BN205" s="81">
        <v>0</v>
      </c>
      <c r="BO205" s="81">
        <v>0</v>
      </c>
      <c r="BP205" s="81">
        <v>53</v>
      </c>
      <c r="BQ205" s="81">
        <v>5</v>
      </c>
      <c r="BR205" s="81">
        <v>15</v>
      </c>
      <c r="BS205" s="81">
        <v>0</v>
      </c>
      <c r="BT205"/>
      <c r="BU205" s="80">
        <v>28669.991000000002</v>
      </c>
      <c r="BV205" s="80">
        <v>1043.357</v>
      </c>
      <c r="BW205" s="80">
        <v>62.807000000000002</v>
      </c>
      <c r="BX205" s="80">
        <v>22.792999999999999</v>
      </c>
      <c r="BY205" s="80">
        <v>48.457999999999998</v>
      </c>
      <c r="BZ205" s="80">
        <v>0</v>
      </c>
      <c r="CA205" s="80">
        <v>0</v>
      </c>
      <c r="CB205" s="80">
        <v>0</v>
      </c>
      <c r="CC205" s="80">
        <v>0</v>
      </c>
    </row>
    <row r="206" spans="1:81">
      <c r="A206" s="80" t="s">
        <v>1977</v>
      </c>
      <c r="B206" s="80">
        <v>178</v>
      </c>
      <c r="C206" s="80">
        <v>8</v>
      </c>
      <c r="D206" s="80">
        <v>11</v>
      </c>
      <c r="E206" s="80">
        <v>2011</v>
      </c>
      <c r="F206" s="80" t="s">
        <v>87</v>
      </c>
      <c r="G206" s="80" t="s">
        <v>1969</v>
      </c>
      <c r="H206" s="80" t="s">
        <v>1970</v>
      </c>
      <c r="I206" s="177"/>
      <c r="J206" s="81">
        <v>19463.830417244466</v>
      </c>
      <c r="K206" s="81">
        <v>63.016245792965464</v>
      </c>
      <c r="L206" s="81">
        <v>14.862198262580639</v>
      </c>
      <c r="M206" s="81">
        <v>924.48482994631684</v>
      </c>
      <c r="N206" s="81">
        <v>824.30717586907156</v>
      </c>
      <c r="O206" s="81">
        <v>541.28384048935641</v>
      </c>
      <c r="P206" s="81">
        <v>344.47697079728243</v>
      </c>
      <c r="Q206" s="81">
        <v>33.436037479242636</v>
      </c>
      <c r="R206" s="81">
        <v>147.12954857120727</v>
      </c>
      <c r="S206" s="81">
        <v>48.197252442859678</v>
      </c>
      <c r="T206" s="82"/>
      <c r="U206" s="81">
        <v>439506014</v>
      </c>
      <c r="V206" s="81">
        <v>19067</v>
      </c>
      <c r="W206" s="81">
        <v>365</v>
      </c>
      <c r="X206" s="81">
        <v>156228</v>
      </c>
      <c r="Y206" s="81">
        <v>193796</v>
      </c>
      <c r="Z206" s="81">
        <v>280876</v>
      </c>
      <c r="AA206" s="81">
        <v>69613</v>
      </c>
      <c r="AB206" s="81">
        <v>476444</v>
      </c>
      <c r="AC206" s="81">
        <v>25650529</v>
      </c>
      <c r="AD206" s="81">
        <v>48.197252442859678</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25801.642</v>
      </c>
      <c r="BJ206" s="81">
        <v>4210.924</v>
      </c>
      <c r="BK206" s="81">
        <v>242.934</v>
      </c>
      <c r="BL206" s="81">
        <v>0</v>
      </c>
      <c r="BM206" s="82"/>
      <c r="BN206" s="81">
        <v>0</v>
      </c>
      <c r="BO206" s="81">
        <v>0</v>
      </c>
      <c r="BP206" s="81">
        <v>52</v>
      </c>
      <c r="BQ206" s="81">
        <v>5</v>
      </c>
      <c r="BR206" s="81">
        <v>16</v>
      </c>
      <c r="BS206" s="81">
        <v>0</v>
      </c>
      <c r="BT206"/>
      <c r="BU206" s="80">
        <v>29026.732</v>
      </c>
      <c r="BV206" s="80">
        <v>1073.912</v>
      </c>
      <c r="BW206" s="80">
        <v>69.554000000000002</v>
      </c>
      <c r="BX206" s="80">
        <v>24.114000000000001</v>
      </c>
      <c r="BY206" s="80">
        <v>61.188000000000002</v>
      </c>
      <c r="BZ206" s="80">
        <v>0</v>
      </c>
      <c r="CA206" s="80">
        <v>0</v>
      </c>
      <c r="CB206" s="80">
        <v>0</v>
      </c>
      <c r="CC206" s="80">
        <v>0</v>
      </c>
    </row>
    <row r="207" spans="1:81">
      <c r="A207" s="80" t="s">
        <v>1978</v>
      </c>
      <c r="B207" s="80">
        <v>179</v>
      </c>
      <c r="C207" s="80">
        <v>9</v>
      </c>
      <c r="D207" s="80">
        <v>11</v>
      </c>
      <c r="E207" s="80">
        <v>2012</v>
      </c>
      <c r="F207" s="80" t="s">
        <v>88</v>
      </c>
      <c r="G207" s="80" t="s">
        <v>1969</v>
      </c>
      <c r="H207" s="80" t="s">
        <v>1970</v>
      </c>
      <c r="I207" s="177"/>
      <c r="J207" s="81">
        <v>18477.646658569091</v>
      </c>
      <c r="K207" s="81">
        <v>56.998171646731976</v>
      </c>
      <c r="L207" s="81">
        <v>14.748034933244224</v>
      </c>
      <c r="M207" s="81">
        <v>893.08973855378395</v>
      </c>
      <c r="N207" s="81">
        <v>936.66914614122754</v>
      </c>
      <c r="O207" s="81">
        <v>544.77929378214037</v>
      </c>
      <c r="P207" s="81">
        <v>342.69947965182666</v>
      </c>
      <c r="Q207" s="81">
        <v>36.785852877175017</v>
      </c>
      <c r="R207" s="81">
        <v>133.4623421641756</v>
      </c>
      <c r="S207" s="81">
        <v>49.035095884439031</v>
      </c>
      <c r="T207" s="82"/>
      <c r="U207" s="81">
        <v>414396345</v>
      </c>
      <c r="V207" s="81">
        <v>19067</v>
      </c>
      <c r="W207" s="81">
        <v>365</v>
      </c>
      <c r="X207" s="81">
        <v>156228</v>
      </c>
      <c r="Y207" s="81">
        <v>198936</v>
      </c>
      <c r="Z207" s="81">
        <v>284932</v>
      </c>
      <c r="AA207" s="81">
        <v>68862</v>
      </c>
      <c r="AB207" s="81">
        <v>482456</v>
      </c>
      <c r="AC207" s="81">
        <v>22665137</v>
      </c>
      <c r="AD207" s="81">
        <v>49.035095884439031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25991.058000000001</v>
      </c>
      <c r="BJ207" s="81">
        <v>3645.261</v>
      </c>
      <c r="BK207" s="81">
        <v>242.17099999999999</v>
      </c>
      <c r="BL207" s="81">
        <v>0</v>
      </c>
      <c r="BM207" s="82"/>
      <c r="BN207" s="81">
        <v>0</v>
      </c>
      <c r="BO207" s="81">
        <v>0</v>
      </c>
      <c r="BP207" s="81">
        <v>52</v>
      </c>
      <c r="BQ207" s="81">
        <v>5</v>
      </c>
      <c r="BR207" s="81">
        <v>17</v>
      </c>
      <c r="BS207" s="81">
        <v>0</v>
      </c>
      <c r="BT207"/>
      <c r="BU207" s="80">
        <v>28578.305</v>
      </c>
      <c r="BV207" s="80">
        <v>1149.569</v>
      </c>
      <c r="BW207" s="80">
        <v>70.302000000000007</v>
      </c>
      <c r="BX207" s="80">
        <v>21.416</v>
      </c>
      <c r="BY207" s="80">
        <v>58.898000000000003</v>
      </c>
      <c r="BZ207" s="80">
        <v>0</v>
      </c>
      <c r="CA207" s="80">
        <v>0</v>
      </c>
      <c r="CB207" s="80">
        <v>0</v>
      </c>
      <c r="CC207" s="80">
        <v>0</v>
      </c>
    </row>
    <row r="208" spans="1:81">
      <c r="A208" s="80" t="s">
        <v>1979</v>
      </c>
      <c r="B208" s="80">
        <v>180</v>
      </c>
      <c r="C208" s="80">
        <v>10</v>
      </c>
      <c r="D208" s="80">
        <v>11</v>
      </c>
      <c r="E208" s="80">
        <v>2013</v>
      </c>
      <c r="F208" s="80" t="s">
        <v>89</v>
      </c>
      <c r="G208" s="80" t="s">
        <v>1969</v>
      </c>
      <c r="H208" s="80" t="s">
        <v>1970</v>
      </c>
      <c r="I208" s="177"/>
      <c r="J208" s="81">
        <v>20060.503118088909</v>
      </c>
      <c r="K208" s="81">
        <v>47.784852114752425</v>
      </c>
      <c r="L208" s="81">
        <v>13.697203470553781</v>
      </c>
      <c r="M208" s="81">
        <v>882.6490894314145</v>
      </c>
      <c r="N208" s="81">
        <v>947.12229302460707</v>
      </c>
      <c r="O208" s="81">
        <v>529.9878182964826</v>
      </c>
      <c r="P208" s="81">
        <v>340.84865067018194</v>
      </c>
      <c r="Q208" s="81">
        <v>37.389972112731456</v>
      </c>
      <c r="R208" s="81">
        <v>147.11786666310402</v>
      </c>
      <c r="S208" s="81">
        <v>42.61826937937203</v>
      </c>
      <c r="T208" s="82"/>
      <c r="U208" s="81">
        <v>430400214</v>
      </c>
      <c r="V208" s="81">
        <v>19067</v>
      </c>
      <c r="W208" s="81">
        <v>365</v>
      </c>
      <c r="X208" s="81">
        <v>156228</v>
      </c>
      <c r="Y208" s="81">
        <v>200366</v>
      </c>
      <c r="Z208" s="81">
        <v>289572</v>
      </c>
      <c r="AA208" s="81">
        <v>68233</v>
      </c>
      <c r="AB208" s="81">
        <v>483348</v>
      </c>
      <c r="AC208" s="81">
        <v>24387995</v>
      </c>
      <c r="AD208" s="81">
        <v>42.61826937937203</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26598.366000000002</v>
      </c>
      <c r="BJ208" s="81">
        <v>3957.105</v>
      </c>
      <c r="BK208" s="81">
        <v>177.76499999999999</v>
      </c>
      <c r="BL208" s="81">
        <v>0</v>
      </c>
      <c r="BM208" s="82"/>
      <c r="BN208" s="81">
        <v>0</v>
      </c>
      <c r="BO208" s="81">
        <v>0</v>
      </c>
      <c r="BP208" s="81">
        <v>52</v>
      </c>
      <c r="BQ208" s="81">
        <v>5</v>
      </c>
      <c r="BR208" s="81">
        <v>15</v>
      </c>
      <c r="BS208" s="81">
        <v>0</v>
      </c>
      <c r="BT208"/>
      <c r="BU208" s="80">
        <v>29454.884999999998</v>
      </c>
      <c r="BV208" s="80">
        <v>1153.2729999999999</v>
      </c>
      <c r="BW208" s="80">
        <v>63.884</v>
      </c>
      <c r="BX208" s="80">
        <v>22.013999999999999</v>
      </c>
      <c r="BY208" s="80">
        <v>39.18</v>
      </c>
      <c r="BZ208" s="80">
        <v>0</v>
      </c>
      <c r="CA208" s="80">
        <v>0</v>
      </c>
      <c r="CB208" s="80">
        <v>0</v>
      </c>
      <c r="CC208" s="80">
        <v>0</v>
      </c>
    </row>
    <row r="209" spans="1:81">
      <c r="A209" s="80" t="s">
        <v>1980</v>
      </c>
      <c r="B209" s="80">
        <v>181</v>
      </c>
      <c r="C209" s="80">
        <v>11</v>
      </c>
      <c r="D209" s="80">
        <v>11</v>
      </c>
      <c r="E209" s="80">
        <v>2014</v>
      </c>
      <c r="F209" s="80" t="s">
        <v>90</v>
      </c>
      <c r="G209" s="80" t="s">
        <v>1969</v>
      </c>
      <c r="H209" s="80" t="s">
        <v>1970</v>
      </c>
      <c r="I209" s="177"/>
      <c r="J209" s="81">
        <v>20338.906820901786</v>
      </c>
      <c r="K209" s="81">
        <v>47.325163870911481</v>
      </c>
      <c r="L209" s="81">
        <v>8.1102534210118336</v>
      </c>
      <c r="M209" s="81">
        <v>887.75966844681102</v>
      </c>
      <c r="N209" s="81">
        <v>877.98882859700302</v>
      </c>
      <c r="O209" s="81">
        <v>509.60982104841048</v>
      </c>
      <c r="P209" s="81">
        <v>339.56845566936386</v>
      </c>
      <c r="Q209" s="81">
        <v>35.901748072923908</v>
      </c>
      <c r="R209" s="81">
        <v>167.34290210894116</v>
      </c>
      <c r="S209" s="81">
        <v>57.915641608336436</v>
      </c>
      <c r="T209" s="82"/>
      <c r="U209" s="81">
        <v>465925726</v>
      </c>
      <c r="V209" s="81">
        <v>16415</v>
      </c>
      <c r="W209" s="81">
        <v>220</v>
      </c>
      <c r="X209" s="81">
        <v>155053</v>
      </c>
      <c r="Y209" s="81">
        <v>202105</v>
      </c>
      <c r="Z209" s="81">
        <v>293254</v>
      </c>
      <c r="AA209" s="81">
        <v>67625</v>
      </c>
      <c r="AB209" s="81">
        <v>483722</v>
      </c>
      <c r="AC209" s="81">
        <v>27827963</v>
      </c>
      <c r="AD209" s="81">
        <v>57.915641608336436</v>
      </c>
      <c r="AE209" s="82"/>
      <c r="AF209" s="81">
        <v>5841535607.4019861</v>
      </c>
      <c r="AG209" s="81">
        <v>35952758.656675205</v>
      </c>
      <c r="AH209" s="81">
        <v>1990897.3466230929</v>
      </c>
      <c r="AI209" s="81">
        <v>939168561.49014735</v>
      </c>
      <c r="AJ209" s="81">
        <v>1062683058.9578047</v>
      </c>
      <c r="AK209" s="81">
        <v>0</v>
      </c>
      <c r="AL209" s="81">
        <v>0</v>
      </c>
      <c r="AM209" s="81">
        <v>66407802.238169476</v>
      </c>
      <c r="AN209" s="81">
        <v>0</v>
      </c>
      <c r="AO209" s="81">
        <v>0</v>
      </c>
      <c r="AP209" s="82"/>
      <c r="AQ209" s="81">
        <v>13206</v>
      </c>
      <c r="AR209" s="81">
        <v>2349</v>
      </c>
      <c r="AS209" s="81">
        <v>0</v>
      </c>
      <c r="AT209" s="81">
        <v>0</v>
      </c>
      <c r="AU209" s="81">
        <v>0</v>
      </c>
      <c r="AV209" s="81">
        <v>0</v>
      </c>
      <c r="AW209" s="81" t="s">
        <v>564</v>
      </c>
      <c r="AX209" s="82"/>
      <c r="AY209" s="81">
        <v>55920.845000000001</v>
      </c>
      <c r="AZ209" s="81">
        <v>72500.101999999999</v>
      </c>
      <c r="BA209" s="81">
        <v>0</v>
      </c>
      <c r="BB209" s="81">
        <v>0</v>
      </c>
      <c r="BC209" s="81">
        <v>0</v>
      </c>
      <c r="BD209" s="81">
        <v>0</v>
      </c>
      <c r="BE209" s="81" t="s">
        <v>564</v>
      </c>
      <c r="BF209" s="82"/>
      <c r="BG209" s="81">
        <v>0</v>
      </c>
      <c r="BH209" s="81">
        <v>0</v>
      </c>
      <c r="BI209" s="81">
        <v>26089.222000000002</v>
      </c>
      <c r="BJ209" s="81">
        <v>4096.8419999999996</v>
      </c>
      <c r="BK209" s="81">
        <v>184.42500000000001</v>
      </c>
      <c r="BL209" s="81">
        <v>4.4349999999999996</v>
      </c>
      <c r="BM209" s="82"/>
      <c r="BN209" s="81">
        <v>0</v>
      </c>
      <c r="BO209" s="81">
        <v>0</v>
      </c>
      <c r="BP209" s="81">
        <v>51</v>
      </c>
      <c r="BQ209" s="81">
        <v>5</v>
      </c>
      <c r="BR209" s="81">
        <v>15</v>
      </c>
      <c r="BS209" s="81">
        <v>1</v>
      </c>
      <c r="BT209"/>
      <c r="BU209" s="80">
        <v>29392.62</v>
      </c>
      <c r="BV209" s="80">
        <v>865.34400000000005</v>
      </c>
      <c r="BW209" s="80">
        <v>35.741999999999997</v>
      </c>
      <c r="BX209" s="80">
        <v>23.376999999999999</v>
      </c>
      <c r="BY209" s="80">
        <v>57.841000000000001</v>
      </c>
      <c r="BZ209" s="80">
        <v>0</v>
      </c>
      <c r="CA209" s="80">
        <v>0</v>
      </c>
      <c r="CB209" s="80">
        <v>0</v>
      </c>
      <c r="CC209" s="80">
        <v>0</v>
      </c>
    </row>
    <row r="210" spans="1:81">
      <c r="A210" s="80" t="s">
        <v>1981</v>
      </c>
      <c r="B210" s="80">
        <v>182</v>
      </c>
      <c r="C210" s="80">
        <v>12</v>
      </c>
      <c r="D210" s="80">
        <v>11</v>
      </c>
      <c r="E210" s="80">
        <v>2015</v>
      </c>
      <c r="F210" s="80" t="s">
        <v>91</v>
      </c>
      <c r="G210" s="80" t="s">
        <v>1969</v>
      </c>
      <c r="H210" s="80" t="s">
        <v>1970</v>
      </c>
      <c r="I210" s="177"/>
      <c r="J210" s="81">
        <v>17924.743820397362</v>
      </c>
      <c r="K210" s="81">
        <v>42.812404665606692</v>
      </c>
      <c r="L210" s="81">
        <v>12.349747791247044</v>
      </c>
      <c r="M210" s="81">
        <v>807.6510675603173</v>
      </c>
      <c r="N210" s="81">
        <v>941.60465781072241</v>
      </c>
      <c r="O210" s="81">
        <v>510.6641685424251</v>
      </c>
      <c r="P210" s="81">
        <v>338.75016991899508</v>
      </c>
      <c r="Q210" s="81">
        <v>35.16404813546788</v>
      </c>
      <c r="R210" s="81">
        <v>149.86086504333593</v>
      </c>
      <c r="S210" s="81">
        <v>55.686685813100254</v>
      </c>
      <c r="T210" s="82"/>
      <c r="U210" s="81">
        <v>401861264</v>
      </c>
      <c r="V210" s="81">
        <v>16415</v>
      </c>
      <c r="W210" s="81">
        <v>220</v>
      </c>
      <c r="X210" s="81">
        <v>155053</v>
      </c>
      <c r="Y210" s="81">
        <v>204373</v>
      </c>
      <c r="Z210" s="81">
        <v>296692</v>
      </c>
      <c r="AA210" s="81">
        <v>67409</v>
      </c>
      <c r="AB210" s="81">
        <v>483970</v>
      </c>
      <c r="AC210" s="81">
        <v>25671585</v>
      </c>
      <c r="AD210" s="81">
        <v>55.686685813100254</v>
      </c>
      <c r="AE210" s="82"/>
      <c r="AF210" s="81">
        <v>5090020793.0143785</v>
      </c>
      <c r="AG210" s="81">
        <v>30694809.924288761</v>
      </c>
      <c r="AH210" s="81">
        <v>2481880.426674162</v>
      </c>
      <c r="AI210" s="81">
        <v>934829728.3514415</v>
      </c>
      <c r="AJ210" s="81">
        <v>1128332822.6679051</v>
      </c>
      <c r="AK210" s="81">
        <v>0</v>
      </c>
      <c r="AL210" s="81">
        <v>0</v>
      </c>
      <c r="AM210" s="81">
        <v>66326058.322206438</v>
      </c>
      <c r="AN210" s="81">
        <v>0</v>
      </c>
      <c r="AO210" s="81">
        <v>0</v>
      </c>
      <c r="AP210" s="82"/>
      <c r="AQ210" s="81">
        <v>14264</v>
      </c>
      <c r="AR210" s="81">
        <v>3343</v>
      </c>
      <c r="AS210" s="81">
        <v>0</v>
      </c>
      <c r="AT210" s="81">
        <v>0</v>
      </c>
      <c r="AU210" s="81">
        <v>0</v>
      </c>
      <c r="AV210" s="81">
        <v>0</v>
      </c>
      <c r="AW210" s="81" t="s">
        <v>564</v>
      </c>
      <c r="AX210" s="82"/>
      <c r="AY210" s="81">
        <v>61212.385999999999</v>
      </c>
      <c r="AZ210" s="81">
        <v>94987.482000000004</v>
      </c>
      <c r="BA210" s="81">
        <v>0</v>
      </c>
      <c r="BB210" s="81">
        <v>0</v>
      </c>
      <c r="BC210" s="81">
        <v>0</v>
      </c>
      <c r="BD210" s="81">
        <v>0</v>
      </c>
      <c r="BE210" s="81" t="s">
        <v>564</v>
      </c>
      <c r="BF210" s="82"/>
      <c r="BG210" s="81">
        <v>0</v>
      </c>
      <c r="BH210" s="81">
        <v>0</v>
      </c>
      <c r="BI210" s="81">
        <v>23329.752</v>
      </c>
      <c r="BJ210" s="81">
        <v>3866.8710000000001</v>
      </c>
      <c r="BK210" s="81">
        <v>245.43299999999999</v>
      </c>
      <c r="BL210" s="81">
        <v>4.4880000000000004</v>
      </c>
      <c r="BM210" s="82"/>
      <c r="BN210" s="81">
        <v>0</v>
      </c>
      <c r="BO210" s="81">
        <v>0</v>
      </c>
      <c r="BP210" s="81">
        <v>48</v>
      </c>
      <c r="BQ210" s="81">
        <v>5</v>
      </c>
      <c r="BR210" s="81">
        <v>15</v>
      </c>
      <c r="BS210" s="81">
        <v>1</v>
      </c>
      <c r="BT210"/>
      <c r="BU210" s="80">
        <v>26417.124</v>
      </c>
      <c r="BV210" s="80">
        <v>896.50300000000004</v>
      </c>
      <c r="BW210" s="80">
        <v>40.405000000000001</v>
      </c>
      <c r="BX210" s="80">
        <v>26.853999999999999</v>
      </c>
      <c r="BY210" s="80">
        <v>65.658000000000001</v>
      </c>
      <c r="BZ210" s="80">
        <v>0</v>
      </c>
      <c r="CA210" s="80">
        <v>0</v>
      </c>
      <c r="CB210" s="80">
        <v>0</v>
      </c>
      <c r="CC210" s="80">
        <v>0</v>
      </c>
    </row>
    <row r="211" spans="1:81">
      <c r="A211" s="80" t="s">
        <v>1982</v>
      </c>
      <c r="B211" s="80">
        <v>183</v>
      </c>
      <c r="C211" s="80">
        <v>13</v>
      </c>
      <c r="D211" s="80">
        <v>11</v>
      </c>
      <c r="E211" s="80">
        <v>2016</v>
      </c>
      <c r="F211" s="80" t="s">
        <v>92</v>
      </c>
      <c r="G211" s="80" t="s">
        <v>1969</v>
      </c>
      <c r="H211" s="80" t="s">
        <v>1970</v>
      </c>
      <c r="I211" s="177"/>
      <c r="J211" s="81">
        <v>15712.432417696988</v>
      </c>
      <c r="K211" s="81">
        <v>42.469531092070703</v>
      </c>
      <c r="L211" s="81">
        <v>9.6501359718466286</v>
      </c>
      <c r="M211" s="81">
        <v>806.89732572804121</v>
      </c>
      <c r="N211" s="81">
        <v>824.07320826355226</v>
      </c>
      <c r="O211" s="81">
        <v>511.1892993577506</v>
      </c>
      <c r="P211" s="81">
        <v>331.8895778718196</v>
      </c>
      <c r="Q211" s="81">
        <v>34.19819145287827</v>
      </c>
      <c r="R211" s="81">
        <v>148.53690845939744</v>
      </c>
      <c r="S211" s="81">
        <v>58.260926523658902</v>
      </c>
      <c r="T211" s="82"/>
      <c r="U211" s="81">
        <v>338543569</v>
      </c>
      <c r="V211" s="81">
        <v>16415</v>
      </c>
      <c r="W211" s="81">
        <v>220</v>
      </c>
      <c r="X211" s="81">
        <v>155053</v>
      </c>
      <c r="Y211" s="81">
        <v>206492</v>
      </c>
      <c r="Z211" s="81">
        <v>300648</v>
      </c>
      <c r="AA211" s="81">
        <v>68308</v>
      </c>
      <c r="AB211" s="81">
        <v>484174</v>
      </c>
      <c r="AC211" s="81">
        <v>25368641.844770361</v>
      </c>
      <c r="AD211" s="81">
        <v>58.260926523658902</v>
      </c>
      <c r="AE211" s="82"/>
      <c r="AF211" s="81">
        <v>4603920973.8085585</v>
      </c>
      <c r="AG211" s="81">
        <v>30196557.157602958</v>
      </c>
      <c r="AH211" s="81">
        <v>1537964.183343129</v>
      </c>
      <c r="AI211" s="81">
        <v>963786734.94107187</v>
      </c>
      <c r="AJ211" s="81">
        <v>1002104975.304117</v>
      </c>
      <c r="AK211" s="81">
        <v>0</v>
      </c>
      <c r="AL211" s="81">
        <v>0</v>
      </c>
      <c r="AM211" s="81">
        <v>66405566.226033807</v>
      </c>
      <c r="AN211" s="81">
        <v>0</v>
      </c>
      <c r="AO211" s="81">
        <v>0</v>
      </c>
      <c r="AP211" s="82"/>
      <c r="AQ211" s="81">
        <v>15397</v>
      </c>
      <c r="AR211" s="81">
        <v>3831</v>
      </c>
      <c r="AS211" s="81">
        <v>0</v>
      </c>
      <c r="AT211" s="81">
        <v>0</v>
      </c>
      <c r="AU211" s="81">
        <v>0</v>
      </c>
      <c r="AV211" s="81">
        <v>0</v>
      </c>
      <c r="AW211" s="81" t="s">
        <v>564</v>
      </c>
      <c r="AX211" s="82"/>
      <c r="AY211" s="81">
        <v>66913.650999999998</v>
      </c>
      <c r="AZ211" s="81">
        <v>114645.482</v>
      </c>
      <c r="BA211" s="81">
        <v>0</v>
      </c>
      <c r="BB211" s="81">
        <v>0</v>
      </c>
      <c r="BC211" s="81">
        <v>0</v>
      </c>
      <c r="BD211" s="81">
        <v>0</v>
      </c>
      <c r="BE211" s="81" t="s">
        <v>564</v>
      </c>
      <c r="BF211" s="82"/>
      <c r="BG211" s="81">
        <v>0</v>
      </c>
      <c r="BH211" s="81">
        <v>0</v>
      </c>
      <c r="BI211" s="81">
        <v>22855.43</v>
      </c>
      <c r="BJ211" s="81">
        <v>4330.2579999999998</v>
      </c>
      <c r="BK211" s="81">
        <v>255.45100000000002</v>
      </c>
      <c r="BL211" s="81">
        <v>6.4459999999999997</v>
      </c>
      <c r="BM211" s="82"/>
      <c r="BN211" s="81">
        <v>0</v>
      </c>
      <c r="BO211" s="81">
        <v>0</v>
      </c>
      <c r="BP211" s="81">
        <v>50</v>
      </c>
      <c r="BQ211" s="81">
        <v>5</v>
      </c>
      <c r="BR211" s="81">
        <v>16</v>
      </c>
      <c r="BS211" s="81">
        <v>1</v>
      </c>
      <c r="BT211"/>
      <c r="BU211" s="80">
        <v>26447.592000000001</v>
      </c>
      <c r="BV211" s="80">
        <v>874.40800000000002</v>
      </c>
      <c r="BW211" s="80">
        <v>36.207000000000001</v>
      </c>
      <c r="BX211" s="80">
        <v>28.704999999999998</v>
      </c>
      <c r="BY211" s="80">
        <v>60.673000000000002</v>
      </c>
      <c r="BZ211" s="80">
        <v>0</v>
      </c>
      <c r="CA211" s="80">
        <v>0</v>
      </c>
      <c r="CB211" s="80">
        <v>0</v>
      </c>
      <c r="CC211" s="80">
        <v>0</v>
      </c>
    </row>
    <row r="212" spans="1:81">
      <c r="A212" s="80" t="s">
        <v>1983</v>
      </c>
      <c r="B212" s="80">
        <v>184</v>
      </c>
      <c r="C212" s="80">
        <v>14</v>
      </c>
      <c r="D212" s="80">
        <v>11</v>
      </c>
      <c r="E212" s="80">
        <v>2017</v>
      </c>
      <c r="F212" s="80" t="s">
        <v>71</v>
      </c>
      <c r="G212" s="80" t="s">
        <v>1969</v>
      </c>
      <c r="H212" s="80" t="s">
        <v>1970</v>
      </c>
      <c r="I212" s="177"/>
      <c r="J212" s="81">
        <v>15553.973056663095</v>
      </c>
      <c r="K212" s="81">
        <v>44.177655072055948</v>
      </c>
      <c r="L212" s="81">
        <v>9.1390996160677744</v>
      </c>
      <c r="M212" s="81">
        <v>763.31808441946191</v>
      </c>
      <c r="N212" s="81">
        <v>833.61311310561484</v>
      </c>
      <c r="O212" s="81">
        <v>507.90067248795384</v>
      </c>
      <c r="P212" s="81">
        <v>328.72985624672157</v>
      </c>
      <c r="Q212" s="81">
        <v>33.050757125649973</v>
      </c>
      <c r="R212" s="81">
        <v>141.09676582714388</v>
      </c>
      <c r="S212" s="81">
        <v>55.99942242573038</v>
      </c>
      <c r="T212" s="82"/>
      <c r="U212" s="81">
        <v>368393510</v>
      </c>
      <c r="V212" s="81">
        <v>16415</v>
      </c>
      <c r="W212" s="81">
        <v>220</v>
      </c>
      <c r="X212" s="81">
        <v>155053</v>
      </c>
      <c r="Y212" s="81">
        <v>208502</v>
      </c>
      <c r="Z212" s="81">
        <v>303669</v>
      </c>
      <c r="AA212" s="81">
        <v>68089</v>
      </c>
      <c r="AB212" s="81">
        <v>483901</v>
      </c>
      <c r="AC212" s="81">
        <v>24576092</v>
      </c>
      <c r="AD212" s="81">
        <v>55.99942242573038</v>
      </c>
      <c r="AE212" s="82"/>
      <c r="AF212" s="81">
        <v>4861289848.8289719</v>
      </c>
      <c r="AG212" s="81">
        <v>30984186.443750601</v>
      </c>
      <c r="AH212" s="81">
        <v>1941390.555782479</v>
      </c>
      <c r="AI212" s="81">
        <v>948289087.89192927</v>
      </c>
      <c r="AJ212" s="81">
        <v>1041451851.884123</v>
      </c>
      <c r="AK212" s="81">
        <v>0</v>
      </c>
      <c r="AL212" s="81">
        <v>0</v>
      </c>
      <c r="AM212" s="81">
        <v>66471971.651572317</v>
      </c>
      <c r="AN212" s="81">
        <v>0</v>
      </c>
      <c r="AO212" s="81">
        <v>0</v>
      </c>
      <c r="AP212" s="82"/>
      <c r="AQ212" s="81">
        <v>16410</v>
      </c>
      <c r="AR212" s="81">
        <v>4163</v>
      </c>
      <c r="AS212" s="81">
        <v>0</v>
      </c>
      <c r="AT212" s="81">
        <v>0</v>
      </c>
      <c r="AU212" s="81">
        <v>0</v>
      </c>
      <c r="AV212" s="81">
        <v>0</v>
      </c>
      <c r="AW212" s="81" t="s">
        <v>564</v>
      </c>
      <c r="AX212" s="82"/>
      <c r="AY212" s="81">
        <v>71705.557000000001</v>
      </c>
      <c r="AZ212" s="81">
        <v>135442.18199999991</v>
      </c>
      <c r="BA212" s="81">
        <v>0</v>
      </c>
      <c r="BB212" s="81">
        <v>0</v>
      </c>
      <c r="BC212" s="81">
        <v>0</v>
      </c>
      <c r="BD212" s="81">
        <v>0</v>
      </c>
      <c r="BE212" s="81" t="s">
        <v>564</v>
      </c>
      <c r="BF212" s="82"/>
      <c r="BG212" s="81">
        <v>0</v>
      </c>
      <c r="BH212" s="81">
        <v>0</v>
      </c>
      <c r="BI212" s="81">
        <v>24428.793000000001</v>
      </c>
      <c r="BJ212" s="81">
        <v>4020.8719999999998</v>
      </c>
      <c r="BK212" s="81">
        <v>275.00400000000002</v>
      </c>
      <c r="BL212" s="81">
        <v>4.2469999999999999</v>
      </c>
      <c r="BM212" s="82"/>
      <c r="BN212" s="81">
        <v>0</v>
      </c>
      <c r="BO212" s="81">
        <v>0</v>
      </c>
      <c r="BP212" s="81">
        <v>52</v>
      </c>
      <c r="BQ212" s="81">
        <v>6</v>
      </c>
      <c r="BR212" s="81">
        <v>16</v>
      </c>
      <c r="BS212" s="81">
        <v>1</v>
      </c>
      <c r="BT212"/>
      <c r="BU212" s="80">
        <v>27352.043000000001</v>
      </c>
      <c r="BV212" s="80">
        <v>1164.4690000000001</v>
      </c>
      <c r="BW212" s="80">
        <v>114.773</v>
      </c>
      <c r="BX212" s="80">
        <v>27.731999999999999</v>
      </c>
      <c r="BY212" s="80">
        <v>69.899000000000001</v>
      </c>
      <c r="BZ212" s="80">
        <v>0</v>
      </c>
      <c r="CA212" s="80">
        <v>0</v>
      </c>
      <c r="CB212" s="80">
        <v>0</v>
      </c>
      <c r="CC212" s="80">
        <v>0</v>
      </c>
    </row>
    <row r="213" spans="1:81">
      <c r="A213" s="80" t="s">
        <v>1984</v>
      </c>
      <c r="B213" s="80">
        <v>185</v>
      </c>
      <c r="C213" s="80">
        <v>15</v>
      </c>
      <c r="D213" s="80">
        <v>11</v>
      </c>
      <c r="E213" s="80">
        <v>2018</v>
      </c>
      <c r="F213" s="80" t="s">
        <v>93</v>
      </c>
      <c r="G213" s="80" t="s">
        <v>1969</v>
      </c>
      <c r="H213" s="80" t="s">
        <v>1970</v>
      </c>
      <c r="I213" s="177"/>
      <c r="J213" s="81">
        <v>16084.779532987117</v>
      </c>
      <c r="K213" s="81">
        <v>40.993638357374941</v>
      </c>
      <c r="L213" s="81">
        <v>8.3258953729202929</v>
      </c>
      <c r="M213" s="81">
        <v>709.775593696084</v>
      </c>
      <c r="N213" s="81">
        <v>673.82639676177189</v>
      </c>
      <c r="O213" s="81">
        <v>501.16136622738236</v>
      </c>
      <c r="P213" s="81">
        <v>326.7864093081588</v>
      </c>
      <c r="Q213" s="81">
        <v>30.58323846921736</v>
      </c>
      <c r="R213" s="81">
        <v>150.34783103565974</v>
      </c>
      <c r="S213" s="81">
        <v>66.013713575096816</v>
      </c>
      <c r="T213" s="82"/>
      <c r="U213" s="81">
        <v>437729658</v>
      </c>
      <c r="V213" s="81">
        <v>16415</v>
      </c>
      <c r="W213" s="81">
        <v>220</v>
      </c>
      <c r="X213" s="81">
        <v>155053</v>
      </c>
      <c r="Y213" s="81">
        <v>210277</v>
      </c>
      <c r="Z213" s="81">
        <v>305377</v>
      </c>
      <c r="AA213" s="81">
        <v>68367</v>
      </c>
      <c r="AB213" s="81">
        <v>482541</v>
      </c>
      <c r="AC213" s="81">
        <v>26084801</v>
      </c>
      <c r="AD213" s="81">
        <v>66.013713575096816</v>
      </c>
      <c r="AE213" s="82"/>
      <c r="AF213" s="81">
        <v>5342598521.062993</v>
      </c>
      <c r="AG213" s="81">
        <v>28628779.583543278</v>
      </c>
      <c r="AH213" s="81">
        <v>1818969.2686371561</v>
      </c>
      <c r="AI213" s="81">
        <v>915740625.60599196</v>
      </c>
      <c r="AJ213" s="81">
        <v>894361730.68722463</v>
      </c>
      <c r="AK213" s="81">
        <v>0</v>
      </c>
      <c r="AL213" s="81">
        <v>0</v>
      </c>
      <c r="AM213" s="81">
        <v>66422304.613909751</v>
      </c>
      <c r="AN213" s="81">
        <v>0</v>
      </c>
      <c r="AO213" s="81">
        <v>0</v>
      </c>
      <c r="AP213" s="82"/>
      <c r="AQ213" s="81">
        <v>17446</v>
      </c>
      <c r="AR213" s="81">
        <v>4465</v>
      </c>
      <c r="AS213" s="81">
        <v>0</v>
      </c>
      <c r="AT213" s="81">
        <v>0</v>
      </c>
      <c r="AU213" s="81">
        <v>0</v>
      </c>
      <c r="AV213" s="81">
        <v>0</v>
      </c>
      <c r="AW213" s="81" t="s">
        <v>564</v>
      </c>
      <c r="AX213" s="82"/>
      <c r="AY213" s="81">
        <v>76794.044000000154</v>
      </c>
      <c r="AZ213" s="81">
        <v>143501.28200000001</v>
      </c>
      <c r="BA213" s="81">
        <v>0</v>
      </c>
      <c r="BB213" s="81">
        <v>0</v>
      </c>
      <c r="BC213" s="81">
        <v>0</v>
      </c>
      <c r="BD213" s="81">
        <v>0</v>
      </c>
      <c r="BE213" s="81" t="s">
        <v>564</v>
      </c>
      <c r="BF213" s="82"/>
      <c r="BG213" s="81">
        <v>0</v>
      </c>
      <c r="BH213" s="81">
        <v>0</v>
      </c>
      <c r="BI213" s="81">
        <v>22672.387999999999</v>
      </c>
      <c r="BJ213" s="81">
        <v>4411.3239999999996</v>
      </c>
      <c r="BK213" s="81">
        <v>265.161</v>
      </c>
      <c r="BL213" s="81">
        <v>3.5009999999999999</v>
      </c>
      <c r="BM213" s="82"/>
      <c r="BN213" s="81">
        <v>0</v>
      </c>
      <c r="BO213" s="81">
        <v>0</v>
      </c>
      <c r="BP213" s="81">
        <v>54</v>
      </c>
      <c r="BQ213" s="81">
        <v>6</v>
      </c>
      <c r="BR213" s="81">
        <v>16</v>
      </c>
      <c r="BS213" s="81">
        <v>1</v>
      </c>
      <c r="BT213"/>
      <c r="BU213" s="80">
        <v>25999.758999999998</v>
      </c>
      <c r="BV213" s="80">
        <v>1128.76</v>
      </c>
      <c r="BW213" s="80">
        <v>125.813</v>
      </c>
      <c r="BX213" s="80">
        <v>28.978000000000002</v>
      </c>
      <c r="BY213" s="80">
        <v>68.870999999999995</v>
      </c>
      <c r="BZ213" s="80">
        <v>0.13</v>
      </c>
      <c r="CA213" s="80">
        <v>0</v>
      </c>
      <c r="CB213" s="80">
        <v>6.3E-2</v>
      </c>
      <c r="CC213" s="80">
        <v>0</v>
      </c>
    </row>
    <row r="214" spans="1:81">
      <c r="A214" s="80" t="s">
        <v>1985</v>
      </c>
      <c r="B214" s="80">
        <v>186</v>
      </c>
      <c r="C214" s="80">
        <v>16</v>
      </c>
      <c r="D214" s="80">
        <v>11</v>
      </c>
      <c r="E214" s="80">
        <v>2019</v>
      </c>
      <c r="F214" s="80" t="s">
        <v>73</v>
      </c>
      <c r="G214" s="80" t="s">
        <v>1969</v>
      </c>
      <c r="H214" s="80" t="s">
        <v>1970</v>
      </c>
      <c r="I214" s="177"/>
      <c r="J214" s="81">
        <v>14594.850963536806</v>
      </c>
      <c r="K214" s="81">
        <v>36.517815838584269</v>
      </c>
      <c r="L214" s="81">
        <v>8.3048634236918524</v>
      </c>
      <c r="M214" s="81">
        <v>644.58988964712842</v>
      </c>
      <c r="N214" s="81">
        <v>593.47923821710151</v>
      </c>
      <c r="O214" s="81">
        <v>490.82007658340018</v>
      </c>
      <c r="P214" s="81">
        <v>327.51693423919795</v>
      </c>
      <c r="Q214" s="81">
        <v>29.759063939301768</v>
      </c>
      <c r="R214" s="81">
        <v>148.07332487687461</v>
      </c>
      <c r="S214" s="81">
        <v>67.86275300227075</v>
      </c>
      <c r="T214" s="82"/>
      <c r="U214" s="81">
        <v>387861070</v>
      </c>
      <c r="V214" s="81">
        <v>16415</v>
      </c>
      <c r="W214" s="81">
        <v>220</v>
      </c>
      <c r="X214" s="81">
        <v>155053</v>
      </c>
      <c r="Y214" s="81">
        <v>212691</v>
      </c>
      <c r="Z214" s="81">
        <v>307287</v>
      </c>
      <c r="AA214" s="81">
        <v>68007</v>
      </c>
      <c r="AB214" s="81">
        <v>482250</v>
      </c>
      <c r="AC214" s="81">
        <v>26110957</v>
      </c>
      <c r="AD214" s="81">
        <v>67.86275300227075</v>
      </c>
      <c r="AE214" s="82"/>
      <c r="AF214" s="81">
        <v>4998026096.6216259</v>
      </c>
      <c r="AG214" s="81">
        <v>28230556.992088709</v>
      </c>
      <c r="AH214" s="81">
        <v>1954939.033857282</v>
      </c>
      <c r="AI214" s="81">
        <v>906217686.13187563</v>
      </c>
      <c r="AJ214" s="81">
        <v>834088144.93059099</v>
      </c>
      <c r="AK214" s="81">
        <v>0</v>
      </c>
      <c r="AL214" s="81">
        <v>0</v>
      </c>
      <c r="AM214" s="81">
        <v>65678819.623943694</v>
      </c>
      <c r="AN214" s="81">
        <v>0</v>
      </c>
      <c r="AO214" s="81">
        <v>0</v>
      </c>
      <c r="AP214" s="82"/>
      <c r="AQ214" s="81">
        <v>18642</v>
      </c>
      <c r="AR214" s="81">
        <v>4667</v>
      </c>
      <c r="AS214" s="81">
        <v>0</v>
      </c>
      <c r="AT214" s="81">
        <v>0</v>
      </c>
      <c r="AU214" s="81">
        <v>0</v>
      </c>
      <c r="AV214" s="81">
        <v>0</v>
      </c>
      <c r="AW214" s="81" t="s">
        <v>564</v>
      </c>
      <c r="AX214" s="82"/>
      <c r="AY214" s="81">
        <v>82682.158000000083</v>
      </c>
      <c r="AZ214" s="81">
        <v>147802.3819999999</v>
      </c>
      <c r="BA214" s="81">
        <v>0</v>
      </c>
      <c r="BB214" s="81">
        <v>0</v>
      </c>
      <c r="BC214" s="81">
        <v>0</v>
      </c>
      <c r="BD214" s="81">
        <v>0</v>
      </c>
      <c r="BE214" s="81" t="s">
        <v>564</v>
      </c>
      <c r="BF214" s="82"/>
      <c r="BG214" s="81">
        <v>0</v>
      </c>
      <c r="BH214" s="81">
        <v>0</v>
      </c>
      <c r="BI214" s="81">
        <v>21748.663</v>
      </c>
      <c r="BJ214" s="81">
        <v>3772.1039999999998</v>
      </c>
      <c r="BK214" s="81">
        <v>258.35300000000001</v>
      </c>
      <c r="BL214" s="81">
        <v>3.1309999999999998</v>
      </c>
      <c r="BM214" s="82"/>
      <c r="BN214" s="81">
        <v>0</v>
      </c>
      <c r="BO214" s="81">
        <v>0</v>
      </c>
      <c r="BP214" s="81">
        <v>54</v>
      </c>
      <c r="BQ214" s="81">
        <v>6</v>
      </c>
      <c r="BR214" s="81">
        <v>16</v>
      </c>
      <c r="BS214" s="81">
        <v>1</v>
      </c>
      <c r="BT214"/>
      <c r="BU214" s="80">
        <v>25226.14</v>
      </c>
      <c r="BV214" s="80">
        <v>374.51</v>
      </c>
      <c r="BW214" s="80">
        <v>121.32899999999999</v>
      </c>
      <c r="BX214" s="80">
        <v>2.3959999999999999</v>
      </c>
      <c r="BY214" s="80">
        <v>57.798999999999999</v>
      </c>
      <c r="BZ214" s="80">
        <v>0.05</v>
      </c>
      <c r="CA214" s="80">
        <v>0</v>
      </c>
      <c r="CB214" s="80">
        <v>2.7E-2</v>
      </c>
      <c r="CC214" s="80">
        <v>0</v>
      </c>
    </row>
    <row r="215" spans="1:81">
      <c r="A215" s="80" t="s">
        <v>1986</v>
      </c>
      <c r="B215" s="80">
        <v>187</v>
      </c>
      <c r="C215" s="80">
        <v>17</v>
      </c>
      <c r="D215" s="80">
        <v>11</v>
      </c>
      <c r="E215" s="80">
        <v>2020</v>
      </c>
      <c r="F215" s="80" t="s">
        <v>218</v>
      </c>
      <c r="G215" s="80" t="s">
        <v>1969</v>
      </c>
      <c r="H215" s="80" t="s">
        <v>1970</v>
      </c>
      <c r="I215" s="177"/>
      <c r="J215" s="81">
        <v>12499.635720434861</v>
      </c>
      <c r="K215" s="81">
        <v>39.714397610960894</v>
      </c>
      <c r="L215" s="81">
        <v>13.028601115124467</v>
      </c>
      <c r="M215" s="81">
        <v>589.79714724820815</v>
      </c>
      <c r="N215" s="81">
        <v>666.03472331611204</v>
      </c>
      <c r="O215" s="81">
        <v>432.23894440296067</v>
      </c>
      <c r="P215" s="81">
        <v>307.93618389961023</v>
      </c>
      <c r="Q215" s="81">
        <v>28.392948498962291</v>
      </c>
      <c r="R215" s="81">
        <v>140.41231509633974</v>
      </c>
      <c r="S215" s="81">
        <v>56.851053489203437</v>
      </c>
      <c r="T215" s="82"/>
      <c r="U215" s="81">
        <v>347361290</v>
      </c>
      <c r="V215" s="81">
        <v>17224</v>
      </c>
      <c r="W215" s="81">
        <v>408</v>
      </c>
      <c r="X215" s="81">
        <v>158590</v>
      </c>
      <c r="Y215" s="81">
        <v>214992</v>
      </c>
      <c r="Z215" s="81">
        <v>308867</v>
      </c>
      <c r="AA215" s="81">
        <v>69471</v>
      </c>
      <c r="AB215" s="81">
        <v>481537</v>
      </c>
      <c r="AC215" s="81">
        <v>24889201</v>
      </c>
      <c r="AD215" s="81">
        <v>56.851053489203437</v>
      </c>
      <c r="AE215" s="82"/>
      <c r="AF215" s="81">
        <v>4592711260.1846418</v>
      </c>
      <c r="AG215" s="81">
        <v>29168209.242931448</v>
      </c>
      <c r="AH215" s="81">
        <v>3322430.9136538454</v>
      </c>
      <c r="AI215" s="81">
        <v>854755993.80629349</v>
      </c>
      <c r="AJ215" s="81">
        <v>995002237.10690176</v>
      </c>
      <c r="AK215" s="81"/>
      <c r="AL215" s="81"/>
      <c r="AM215" s="81">
        <v>62845928.487654939</v>
      </c>
      <c r="AN215" s="81"/>
      <c r="AO215" s="81"/>
      <c r="AP215" s="82"/>
      <c r="AQ215" s="81">
        <v>19698</v>
      </c>
      <c r="AR215" s="81">
        <v>4745</v>
      </c>
      <c r="AS215" s="81">
        <v>0</v>
      </c>
      <c r="AT215" s="81">
        <v>0</v>
      </c>
      <c r="AU215" s="81">
        <v>0</v>
      </c>
      <c r="AV215" s="81">
        <v>0</v>
      </c>
      <c r="AW215" s="81">
        <v>0</v>
      </c>
      <c r="AX215" s="82"/>
      <c r="AY215" s="81">
        <v>88062.593000000663</v>
      </c>
      <c r="AZ215" s="81">
        <v>153122.3819999994</v>
      </c>
      <c r="BA215" s="81">
        <v>0</v>
      </c>
      <c r="BB215" s="81">
        <v>0</v>
      </c>
      <c r="BC215" s="81">
        <v>0</v>
      </c>
      <c r="BD215" s="81">
        <v>0</v>
      </c>
      <c r="BE215" s="81">
        <v>0</v>
      </c>
      <c r="BF215" s="82"/>
      <c r="BG215" s="81">
        <v>0</v>
      </c>
      <c r="BH215" s="81">
        <v>0</v>
      </c>
      <c r="BI215" s="81">
        <v>18811.787</v>
      </c>
      <c r="BJ215" s="81">
        <v>3911.6990000000001</v>
      </c>
      <c r="BK215" s="81">
        <v>237.38900000000001</v>
      </c>
      <c r="BL215" s="81">
        <v>2.762</v>
      </c>
      <c r="BM215" s="82"/>
      <c r="BN215" s="81">
        <v>0</v>
      </c>
      <c r="BO215" s="81">
        <v>0</v>
      </c>
      <c r="BP215" s="81">
        <v>55</v>
      </c>
      <c r="BQ215" s="81">
        <v>6</v>
      </c>
      <c r="BR215" s="81">
        <v>15</v>
      </c>
      <c r="BS215" s="81">
        <v>1</v>
      </c>
      <c r="BT215"/>
      <c r="BU215" s="80">
        <v>21879.87</v>
      </c>
      <c r="BV215" s="80">
        <v>897.56500000000005</v>
      </c>
      <c r="BW215" s="80">
        <v>116.467</v>
      </c>
      <c r="BX215" s="80">
        <v>20.838999999999999</v>
      </c>
      <c r="BY215" s="80">
        <v>48.877000000000002</v>
      </c>
      <c r="BZ215" s="80">
        <v>1.9E-2</v>
      </c>
      <c r="CA215" s="80">
        <v>0</v>
      </c>
      <c r="CB215" s="80">
        <v>0</v>
      </c>
      <c r="CC215" s="80">
        <v>0</v>
      </c>
    </row>
    <row r="216" spans="1:81">
      <c r="A216" s="80" t="s">
        <v>1987</v>
      </c>
      <c r="B216" s="80">
        <v>187</v>
      </c>
      <c r="C216" s="80">
        <v>18</v>
      </c>
      <c r="D216" s="80">
        <v>11</v>
      </c>
      <c r="E216" s="80">
        <v>2021</v>
      </c>
      <c r="F216" s="80" t="s">
        <v>75</v>
      </c>
      <c r="G216" s="174" t="s">
        <v>1969</v>
      </c>
      <c r="H216" s="80" t="s">
        <v>1970</v>
      </c>
      <c r="I216" s="177"/>
      <c r="J216" s="81">
        <v>15166.319430701858</v>
      </c>
      <c r="K216" s="81">
        <v>43.79821131859763</v>
      </c>
      <c r="L216" s="81">
        <v>11.57482831007748</v>
      </c>
      <c r="M216" s="81">
        <v>665.51664628824585</v>
      </c>
      <c r="N216" s="81">
        <v>643.49218876235648</v>
      </c>
      <c r="O216" s="81">
        <v>420.08623134533906</v>
      </c>
      <c r="P216" s="81">
        <v>317.64772525478827</v>
      </c>
      <c r="Q216" s="81">
        <v>28.633678682612583</v>
      </c>
      <c r="R216" s="81">
        <v>145.37513019824129</v>
      </c>
      <c r="S216" s="81">
        <v>57.982142541529377</v>
      </c>
      <c r="T216" s="82"/>
      <c r="U216" s="81">
        <v>461850397</v>
      </c>
      <c r="V216" s="81">
        <v>17224</v>
      </c>
      <c r="W216" s="81">
        <v>408</v>
      </c>
      <c r="X216" s="81">
        <v>158590</v>
      </c>
      <c r="Y216" s="81">
        <v>216270</v>
      </c>
      <c r="Z216" s="81">
        <v>309094</v>
      </c>
      <c r="AA216" s="81">
        <v>69885</v>
      </c>
      <c r="AB216" s="81">
        <v>479861</v>
      </c>
      <c r="AC216" s="81">
        <v>24976860.999999996</v>
      </c>
      <c r="AD216" s="81">
        <v>57.982142541529377</v>
      </c>
      <c r="AE216" s="82"/>
      <c r="AF216" s="81">
        <v>5373570377.2639494</v>
      </c>
      <c r="AG216" s="81">
        <v>31184279.501273852</v>
      </c>
      <c r="AH216" s="81">
        <v>2920533.8149425294</v>
      </c>
      <c r="AI216" s="81">
        <v>979082251.24096906</v>
      </c>
      <c r="AJ216" s="81">
        <v>946474463.98860478</v>
      </c>
      <c r="AK216" s="81">
        <v>0</v>
      </c>
      <c r="AL216" s="81">
        <v>0</v>
      </c>
      <c r="AM216" s="81">
        <v>62988420.467340119</v>
      </c>
      <c r="AN216" s="81">
        <v>0</v>
      </c>
      <c r="AO216" s="81">
        <v>0</v>
      </c>
      <c r="AP216" s="82"/>
      <c r="AQ216" s="81">
        <v>20740</v>
      </c>
      <c r="AR216" s="81">
        <v>4775</v>
      </c>
      <c r="AS216" s="81">
        <v>0</v>
      </c>
      <c r="AT216" s="81">
        <v>0</v>
      </c>
      <c r="AU216" s="81">
        <v>0</v>
      </c>
      <c r="AV216" s="81">
        <v>0</v>
      </c>
      <c r="AW216" s="81"/>
      <c r="AX216" s="82"/>
      <c r="AY216" s="81">
        <v>93716.603000001094</v>
      </c>
      <c r="AZ216" s="81">
        <v>156741.28199999931</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1988</v>
      </c>
      <c r="B217" s="80">
        <v>187</v>
      </c>
      <c r="C217" s="80">
        <v>19</v>
      </c>
      <c r="D217" s="80">
        <v>11</v>
      </c>
      <c r="E217" s="80">
        <v>2022</v>
      </c>
      <c r="F217" s="80" t="s">
        <v>568</v>
      </c>
      <c r="G217" s="174" t="s">
        <v>1969</v>
      </c>
      <c r="H217" s="80" t="s">
        <v>1970</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21973</v>
      </c>
      <c r="AR217" s="81">
        <v>4794</v>
      </c>
      <c r="AS217" s="81">
        <v>0</v>
      </c>
      <c r="AT217" s="81">
        <v>0</v>
      </c>
      <c r="AU217" s="81">
        <v>0</v>
      </c>
      <c r="AV217" s="81">
        <v>0</v>
      </c>
      <c r="AW217" s="81"/>
      <c r="AX217" s="82"/>
      <c r="AY217" s="81">
        <v>100193.84600000147</v>
      </c>
      <c r="AZ217" s="81">
        <v>158816.38199999931</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1989</v>
      </c>
      <c r="B218" s="80">
        <v>188</v>
      </c>
      <c r="C218" s="80">
        <v>1</v>
      </c>
      <c r="D218" s="80">
        <v>12</v>
      </c>
      <c r="E218" s="80">
        <v>1990</v>
      </c>
      <c r="F218" s="80" t="s">
        <v>562</v>
      </c>
      <c r="G218" s="80" t="s">
        <v>1990</v>
      </c>
      <c r="H218" s="80" t="s">
        <v>1991</v>
      </c>
      <c r="I218" s="177"/>
      <c r="J218" s="81">
        <v>19429.073914003406</v>
      </c>
      <c r="K218" s="81">
        <v>117.43346794831152</v>
      </c>
      <c r="L218" s="81">
        <v>35.250169084655525</v>
      </c>
      <c r="M218" s="81">
        <v>379.67381513438335</v>
      </c>
      <c r="N218" s="81">
        <v>383.00031839700978</v>
      </c>
      <c r="O218" s="81">
        <v>328.05048349697802</v>
      </c>
      <c r="P218" s="81">
        <v>335.9731174235331</v>
      </c>
      <c r="Q218" s="81">
        <v>26.478875829027732</v>
      </c>
      <c r="R218" s="81">
        <v>128.68920538500322</v>
      </c>
      <c r="S218" s="81">
        <v>26.096040798372108</v>
      </c>
      <c r="T218" s="82"/>
      <c r="U218" s="81">
        <v>152193660</v>
      </c>
      <c r="V218" s="81">
        <v>23855</v>
      </c>
      <c r="W218" s="81">
        <v>425</v>
      </c>
      <c r="X218" s="81">
        <v>147388</v>
      </c>
      <c r="Y218" s="81">
        <v>148771</v>
      </c>
      <c r="Z218" s="81">
        <v>134931</v>
      </c>
      <c r="AA218" s="81">
        <v>81578</v>
      </c>
      <c r="AB218" s="81">
        <v>429927</v>
      </c>
      <c r="AC218" s="81">
        <v>22289202</v>
      </c>
      <c r="AD218" s="81">
        <v>26.096040798372108</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1992</v>
      </c>
      <c r="B219" s="80">
        <v>189</v>
      </c>
      <c r="C219" s="80">
        <v>2</v>
      </c>
      <c r="D219" s="80">
        <v>12</v>
      </c>
      <c r="E219" s="80">
        <v>2005</v>
      </c>
      <c r="F219" s="80" t="s">
        <v>565</v>
      </c>
      <c r="G219" s="80" t="s">
        <v>1990</v>
      </c>
      <c r="H219" s="80" t="s">
        <v>1991</v>
      </c>
      <c r="I219" s="177"/>
      <c r="J219" s="81">
        <v>13936.291316502984</v>
      </c>
      <c r="K219" s="81">
        <v>80.030929807343213</v>
      </c>
      <c r="L219" s="81">
        <v>43.216386178653295</v>
      </c>
      <c r="M219" s="81">
        <v>680.02595408316267</v>
      </c>
      <c r="N219" s="81">
        <v>556.00773251312864</v>
      </c>
      <c r="O219" s="81">
        <v>525.0605534039538</v>
      </c>
      <c r="P219" s="81">
        <v>351.05602815937698</v>
      </c>
      <c r="Q219" s="81">
        <v>27.234428104002728</v>
      </c>
      <c r="R219" s="81">
        <v>189.87637296261116</v>
      </c>
      <c r="S219" s="81">
        <v>67.849620736000006</v>
      </c>
      <c r="T219" s="82"/>
      <c r="U219" s="81">
        <v>234832653</v>
      </c>
      <c r="V219" s="81">
        <v>22922</v>
      </c>
      <c r="W219" s="81">
        <v>472</v>
      </c>
      <c r="X219" s="81">
        <v>145383</v>
      </c>
      <c r="Y219" s="81">
        <v>186989</v>
      </c>
      <c r="Z219" s="81">
        <v>249911</v>
      </c>
      <c r="AA219" s="81">
        <v>69811</v>
      </c>
      <c r="AB219" s="81">
        <v>462268</v>
      </c>
      <c r="AC219" s="81">
        <v>33575705</v>
      </c>
      <c r="AD219" s="81">
        <v>67.849620736000006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1993</v>
      </c>
      <c r="B220" s="80">
        <v>190</v>
      </c>
      <c r="C220" s="80">
        <v>3</v>
      </c>
      <c r="D220" s="80">
        <v>12</v>
      </c>
      <c r="E220" s="80">
        <v>2006</v>
      </c>
      <c r="F220" s="80" t="s">
        <v>566</v>
      </c>
      <c r="G220" s="80" t="s">
        <v>1990</v>
      </c>
      <c r="H220" s="80" t="s">
        <v>1991</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1994</v>
      </c>
      <c r="B221" s="80">
        <v>191</v>
      </c>
      <c r="C221" s="80">
        <v>4</v>
      </c>
      <c r="D221" s="80">
        <v>12</v>
      </c>
      <c r="E221" s="80">
        <v>2007</v>
      </c>
      <c r="F221" s="80" t="s">
        <v>567</v>
      </c>
      <c r="G221" s="80" t="s">
        <v>1990</v>
      </c>
      <c r="H221" s="80" t="s">
        <v>1991</v>
      </c>
      <c r="I221" s="177"/>
      <c r="J221" s="81">
        <v>13523.537064368044</v>
      </c>
      <c r="K221" s="81">
        <v>67.021357185525332</v>
      </c>
      <c r="L221" s="81">
        <v>47.605852748451724</v>
      </c>
      <c r="M221" s="81">
        <v>672.61747564964242</v>
      </c>
      <c r="N221" s="81">
        <v>565.95378645058781</v>
      </c>
      <c r="O221" s="81">
        <v>519.43720600606889</v>
      </c>
      <c r="P221" s="81">
        <v>351.06175896133942</v>
      </c>
      <c r="Q221" s="81">
        <v>29.042413290960273</v>
      </c>
      <c r="R221" s="81">
        <v>179.30643434956946</v>
      </c>
      <c r="S221" s="81">
        <v>50.560025399400011</v>
      </c>
      <c r="T221" s="82"/>
      <c r="U221" s="81">
        <v>263271897</v>
      </c>
      <c r="V221" s="81">
        <v>23290</v>
      </c>
      <c r="W221" s="81">
        <v>611</v>
      </c>
      <c r="X221" s="81">
        <v>171132</v>
      </c>
      <c r="Y221" s="81">
        <v>193504</v>
      </c>
      <c r="Z221" s="81">
        <v>257013</v>
      </c>
      <c r="AA221" s="81">
        <v>68748</v>
      </c>
      <c r="AB221" s="81">
        <v>466886</v>
      </c>
      <c r="AC221" s="81">
        <v>32616375</v>
      </c>
      <c r="AD221" s="81">
        <v>50.560025399400011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1995</v>
      </c>
      <c r="B222" s="80">
        <v>192</v>
      </c>
      <c r="C222" s="80">
        <v>5</v>
      </c>
      <c r="D222" s="80">
        <v>12</v>
      </c>
      <c r="E222" s="80">
        <v>2008</v>
      </c>
      <c r="F222" s="80" t="s">
        <v>84</v>
      </c>
      <c r="G222" s="80" t="s">
        <v>1990</v>
      </c>
      <c r="H222" s="80" t="s">
        <v>1991</v>
      </c>
      <c r="I222" s="177"/>
      <c r="J222" s="81">
        <v>12639.679338986325</v>
      </c>
      <c r="K222" s="81">
        <v>62.94254085919539</v>
      </c>
      <c r="L222" s="81">
        <v>40.923714686650811</v>
      </c>
      <c r="M222" s="81">
        <v>719.29473878156205</v>
      </c>
      <c r="N222" s="81">
        <v>523.09573547872276</v>
      </c>
      <c r="O222" s="81">
        <v>507.52543110083354</v>
      </c>
      <c r="P222" s="81">
        <v>343.92877215158404</v>
      </c>
      <c r="Q222" s="81">
        <v>28.683913472436469</v>
      </c>
      <c r="R222" s="81">
        <v>147.36489995711506</v>
      </c>
      <c r="S222" s="81">
        <v>52.989530569679999</v>
      </c>
      <c r="T222" s="82"/>
      <c r="U222" s="81">
        <v>282300559</v>
      </c>
      <c r="V222" s="81">
        <v>23290</v>
      </c>
      <c r="W222" s="81">
        <v>611</v>
      </c>
      <c r="X222" s="81">
        <v>171132</v>
      </c>
      <c r="Y222" s="81">
        <v>196623</v>
      </c>
      <c r="Z222" s="81">
        <v>259933</v>
      </c>
      <c r="AA222" s="81">
        <v>67428</v>
      </c>
      <c r="AB222" s="81">
        <v>468700</v>
      </c>
      <c r="AC222" s="81">
        <v>27835202</v>
      </c>
      <c r="AD222" s="81">
        <v>52.989530569679999</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1996</v>
      </c>
      <c r="B223" s="80">
        <v>193</v>
      </c>
      <c r="C223" s="80">
        <v>6</v>
      </c>
      <c r="D223" s="80">
        <v>12</v>
      </c>
      <c r="E223" s="80">
        <v>2009</v>
      </c>
      <c r="F223" s="80" t="s">
        <v>85</v>
      </c>
      <c r="G223" s="80" t="s">
        <v>1990</v>
      </c>
      <c r="H223" s="80" t="s">
        <v>1991</v>
      </c>
      <c r="I223" s="177"/>
      <c r="J223" s="81">
        <v>10891.89607671657</v>
      </c>
      <c r="K223" s="81">
        <v>75.791852646100509</v>
      </c>
      <c r="L223" s="81">
        <v>41.166669784102965</v>
      </c>
      <c r="M223" s="81">
        <v>718.81724104846717</v>
      </c>
      <c r="N223" s="81">
        <v>500.3000583799577</v>
      </c>
      <c r="O223" s="81">
        <v>519.94718252087307</v>
      </c>
      <c r="P223" s="81">
        <v>329.00127757249879</v>
      </c>
      <c r="Q223" s="81">
        <v>27.41724367691355</v>
      </c>
      <c r="R223" s="81">
        <v>131.88997775248924</v>
      </c>
      <c r="S223" s="81">
        <v>51.595017851340003</v>
      </c>
      <c r="T223" s="82"/>
      <c r="U223" s="81">
        <v>172797935</v>
      </c>
      <c r="V223" s="81">
        <v>24383</v>
      </c>
      <c r="W223" s="81">
        <v>1094</v>
      </c>
      <c r="X223" s="81">
        <v>185714</v>
      </c>
      <c r="Y223" s="81">
        <v>199284</v>
      </c>
      <c r="Z223" s="81">
        <v>262846</v>
      </c>
      <c r="AA223" s="81">
        <v>66218</v>
      </c>
      <c r="AB223" s="81">
        <v>470293</v>
      </c>
      <c r="AC223" s="81">
        <v>24303850</v>
      </c>
      <c r="AD223" s="81">
        <v>51.595017851340003</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17193.813000000002</v>
      </c>
      <c r="BJ223" s="81">
        <v>386.9</v>
      </c>
      <c r="BK223" s="81">
        <v>177.63900000000001</v>
      </c>
      <c r="BL223" s="81">
        <v>0</v>
      </c>
      <c r="BM223" s="82"/>
      <c r="BN223" s="81">
        <v>0</v>
      </c>
      <c r="BO223" s="81">
        <v>0</v>
      </c>
      <c r="BP223" s="81">
        <v>39</v>
      </c>
      <c r="BQ223" s="81">
        <v>4</v>
      </c>
      <c r="BR223" s="81">
        <v>20</v>
      </c>
      <c r="BS223" s="81">
        <v>0</v>
      </c>
      <c r="BT223"/>
      <c r="BU223" s="80"/>
      <c r="BV223" s="80"/>
      <c r="BW223" s="80"/>
      <c r="BX223" s="80"/>
      <c r="BY223" s="80"/>
      <c r="BZ223" s="80"/>
      <c r="CA223" s="80"/>
      <c r="CB223" s="80"/>
      <c r="CC223" s="80"/>
    </row>
    <row r="224" spans="1:81">
      <c r="A224" s="80" t="s">
        <v>1997</v>
      </c>
      <c r="B224" s="80">
        <v>194</v>
      </c>
      <c r="C224" s="80">
        <v>7</v>
      </c>
      <c r="D224" s="80">
        <v>12</v>
      </c>
      <c r="E224" s="80">
        <v>2010</v>
      </c>
      <c r="F224" s="80" t="s">
        <v>86</v>
      </c>
      <c r="G224" s="80" t="s">
        <v>1990</v>
      </c>
      <c r="H224" s="80" t="s">
        <v>1991</v>
      </c>
      <c r="I224" s="177"/>
      <c r="J224" s="81">
        <v>14591.912729862806</v>
      </c>
      <c r="K224" s="81">
        <v>62.611563782949872</v>
      </c>
      <c r="L224" s="81">
        <v>37.056895547810967</v>
      </c>
      <c r="M224" s="81">
        <v>772.65895720658182</v>
      </c>
      <c r="N224" s="81">
        <v>671.1270529485713</v>
      </c>
      <c r="O224" s="81">
        <v>523.06135828772074</v>
      </c>
      <c r="P224" s="81">
        <v>331.6342734770796</v>
      </c>
      <c r="Q224" s="81">
        <v>28.701992494149444</v>
      </c>
      <c r="R224" s="81">
        <v>129.99595389221014</v>
      </c>
      <c r="S224" s="81">
        <v>51.565951916860207</v>
      </c>
      <c r="T224" s="82"/>
      <c r="U224" s="81">
        <v>266224797</v>
      </c>
      <c r="V224" s="81">
        <v>24383</v>
      </c>
      <c r="W224" s="81">
        <v>1094</v>
      </c>
      <c r="X224" s="81">
        <v>185714</v>
      </c>
      <c r="Y224" s="81">
        <v>201860</v>
      </c>
      <c r="Z224" s="81">
        <v>265649</v>
      </c>
      <c r="AA224" s="81">
        <v>65081</v>
      </c>
      <c r="AB224" s="81">
        <v>471752</v>
      </c>
      <c r="AC224" s="81">
        <v>22701007</v>
      </c>
      <c r="AD224" s="81">
        <v>51.565951916860207</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21114.093000000001</v>
      </c>
      <c r="BJ224" s="81">
        <v>1271.8050000000001</v>
      </c>
      <c r="BK224" s="81">
        <v>176.143</v>
      </c>
      <c r="BL224" s="81">
        <v>0</v>
      </c>
      <c r="BM224" s="82"/>
      <c r="BN224" s="81">
        <v>0</v>
      </c>
      <c r="BO224" s="81">
        <v>0</v>
      </c>
      <c r="BP224" s="81">
        <v>40</v>
      </c>
      <c r="BQ224" s="81">
        <v>6</v>
      </c>
      <c r="BR224" s="81">
        <v>20</v>
      </c>
      <c r="BS224" s="81">
        <v>0</v>
      </c>
      <c r="BT224"/>
      <c r="BU224" s="80">
        <v>21241.886999999999</v>
      </c>
      <c r="BV224" s="80">
        <v>877.654</v>
      </c>
      <c r="BW224" s="80">
        <v>217.51499999999999</v>
      </c>
      <c r="BX224" s="80">
        <v>24.617999999999999</v>
      </c>
      <c r="BY224" s="80">
        <v>74.248000000000005</v>
      </c>
      <c r="BZ224" s="80">
        <v>5.0999999999999996</v>
      </c>
      <c r="CA224" s="80">
        <v>110.01900000000001</v>
      </c>
      <c r="CB224" s="80">
        <v>11</v>
      </c>
      <c r="CC224" s="80">
        <v>0</v>
      </c>
    </row>
    <row r="225" spans="1:81">
      <c r="A225" s="80" t="s">
        <v>1998</v>
      </c>
      <c r="B225" s="80">
        <v>195</v>
      </c>
      <c r="C225" s="80">
        <v>8</v>
      </c>
      <c r="D225" s="80">
        <v>12</v>
      </c>
      <c r="E225" s="80">
        <v>2011</v>
      </c>
      <c r="F225" s="80" t="s">
        <v>87</v>
      </c>
      <c r="G225" s="80" t="s">
        <v>1990</v>
      </c>
      <c r="H225" s="80" t="s">
        <v>1991</v>
      </c>
      <c r="I225" s="177"/>
      <c r="J225" s="81">
        <v>16425.982186631791</v>
      </c>
      <c r="K225" s="81">
        <v>95.976355719686836</v>
      </c>
      <c r="L225" s="81">
        <v>50.067584927117025</v>
      </c>
      <c r="M225" s="81">
        <v>966.41305373264993</v>
      </c>
      <c r="N225" s="81">
        <v>838.49956417833266</v>
      </c>
      <c r="O225" s="81">
        <v>518.67863588326634</v>
      </c>
      <c r="P225" s="81">
        <v>317.88890873856059</v>
      </c>
      <c r="Q225" s="81">
        <v>33.190273017412267</v>
      </c>
      <c r="R225" s="81">
        <v>124.98481705024331</v>
      </c>
      <c r="S225" s="81">
        <v>61.727227168809605</v>
      </c>
      <c r="T225" s="82"/>
      <c r="U225" s="81">
        <v>284805566</v>
      </c>
      <c r="V225" s="81">
        <v>24383</v>
      </c>
      <c r="W225" s="81">
        <v>1094</v>
      </c>
      <c r="X225" s="81">
        <v>185714</v>
      </c>
      <c r="Y225" s="81">
        <v>204487</v>
      </c>
      <c r="Z225" s="81">
        <v>269146</v>
      </c>
      <c r="AA225" s="81">
        <v>64240</v>
      </c>
      <c r="AB225" s="81">
        <v>472942</v>
      </c>
      <c r="AC225" s="81">
        <v>21789822</v>
      </c>
      <c r="AD225" s="81">
        <v>61.727227168809605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21459.05</v>
      </c>
      <c r="BJ225" s="81">
        <v>1505.454</v>
      </c>
      <c r="BK225" s="81">
        <v>205.589</v>
      </c>
      <c r="BL225" s="81">
        <v>0</v>
      </c>
      <c r="BM225" s="82"/>
      <c r="BN225" s="81">
        <v>0</v>
      </c>
      <c r="BO225" s="81">
        <v>0</v>
      </c>
      <c r="BP225" s="81">
        <v>38</v>
      </c>
      <c r="BQ225" s="81">
        <v>6</v>
      </c>
      <c r="BR225" s="81">
        <v>21</v>
      </c>
      <c r="BS225" s="81">
        <v>0</v>
      </c>
      <c r="BT225"/>
      <c r="BU225" s="80">
        <v>21737.287</v>
      </c>
      <c r="BV225" s="80">
        <v>953.77800000000002</v>
      </c>
      <c r="BW225" s="80">
        <v>244.143</v>
      </c>
      <c r="BX225" s="80">
        <v>24.991</v>
      </c>
      <c r="BY225" s="80">
        <v>95.293999999999997</v>
      </c>
      <c r="BZ225" s="80">
        <v>4.5999999999999996</v>
      </c>
      <c r="CA225" s="80">
        <v>99</v>
      </c>
      <c r="CB225" s="80">
        <v>11</v>
      </c>
      <c r="CC225" s="80">
        <v>0</v>
      </c>
    </row>
    <row r="226" spans="1:81">
      <c r="A226" s="80" t="s">
        <v>1999</v>
      </c>
      <c r="B226" s="80">
        <v>196</v>
      </c>
      <c r="C226" s="80">
        <v>9</v>
      </c>
      <c r="D226" s="80">
        <v>12</v>
      </c>
      <c r="E226" s="80">
        <v>2012</v>
      </c>
      <c r="F226" s="80" t="s">
        <v>88</v>
      </c>
      <c r="G226" s="80" t="s">
        <v>1990</v>
      </c>
      <c r="H226" s="80" t="s">
        <v>1991</v>
      </c>
      <c r="I226" s="177"/>
      <c r="J226" s="81">
        <v>15828.905260333682</v>
      </c>
      <c r="K226" s="81">
        <v>102.00214353751088</v>
      </c>
      <c r="L226" s="81">
        <v>49.301530929387035</v>
      </c>
      <c r="M226" s="81">
        <v>1028.2191941812971</v>
      </c>
      <c r="N226" s="81">
        <v>836.94868338495189</v>
      </c>
      <c r="O226" s="81">
        <v>522.28887911211621</v>
      </c>
      <c r="P226" s="81">
        <v>316.98532363891701</v>
      </c>
      <c r="Q226" s="81">
        <v>36.348728466773153</v>
      </c>
      <c r="R226" s="81">
        <v>135.02533484893218</v>
      </c>
      <c r="S226" s="81">
        <v>60.523748297810194</v>
      </c>
      <c r="T226" s="82"/>
      <c r="U226" s="81">
        <v>272342536</v>
      </c>
      <c r="V226" s="81">
        <v>24383</v>
      </c>
      <c r="W226" s="81">
        <v>1094</v>
      </c>
      <c r="X226" s="81">
        <v>185714</v>
      </c>
      <c r="Y226" s="81">
        <v>208097</v>
      </c>
      <c r="Z226" s="81">
        <v>273169</v>
      </c>
      <c r="AA226" s="81">
        <v>63695</v>
      </c>
      <c r="AB226" s="81">
        <v>476723</v>
      </c>
      <c r="AC226" s="81">
        <v>22930571</v>
      </c>
      <c r="AD226" s="81">
        <v>60.523748297810194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22157.807000000001</v>
      </c>
      <c r="BJ226" s="81">
        <v>1299.6890000000001</v>
      </c>
      <c r="BK226" s="81">
        <v>215.45</v>
      </c>
      <c r="BL226" s="81">
        <v>0</v>
      </c>
      <c r="BM226" s="82"/>
      <c r="BN226" s="81">
        <v>0</v>
      </c>
      <c r="BO226" s="81">
        <v>0</v>
      </c>
      <c r="BP226" s="81">
        <v>39</v>
      </c>
      <c r="BQ226" s="81">
        <v>5</v>
      </c>
      <c r="BR226" s="81">
        <v>22</v>
      </c>
      <c r="BS226" s="81">
        <v>0</v>
      </c>
      <c r="BT226"/>
      <c r="BU226" s="80">
        <v>22138.837</v>
      </c>
      <c r="BV226" s="80">
        <v>1040.982</v>
      </c>
      <c r="BW226" s="80">
        <v>271.84300000000002</v>
      </c>
      <c r="BX226" s="80">
        <v>24.957999999999998</v>
      </c>
      <c r="BY226" s="80">
        <v>98.626000000000005</v>
      </c>
      <c r="BZ226" s="80">
        <v>3.7</v>
      </c>
      <c r="CA226" s="80">
        <v>83</v>
      </c>
      <c r="CB226" s="80">
        <v>11</v>
      </c>
      <c r="CC226" s="80">
        <v>0</v>
      </c>
    </row>
    <row r="227" spans="1:81">
      <c r="A227" s="80" t="s">
        <v>2000</v>
      </c>
      <c r="B227" s="80">
        <v>197</v>
      </c>
      <c r="C227" s="80">
        <v>10</v>
      </c>
      <c r="D227" s="80">
        <v>12</v>
      </c>
      <c r="E227" s="80">
        <v>2013</v>
      </c>
      <c r="F227" s="80" t="s">
        <v>89</v>
      </c>
      <c r="G227" s="80" t="s">
        <v>1990</v>
      </c>
      <c r="H227" s="80" t="s">
        <v>1991</v>
      </c>
      <c r="I227" s="177"/>
      <c r="J227" s="81">
        <v>16838.084277205075</v>
      </c>
      <c r="K227" s="81">
        <v>72.912647018535736</v>
      </c>
      <c r="L227" s="81">
        <v>45.797576412950036</v>
      </c>
      <c r="M227" s="81">
        <v>1000.1819137276616</v>
      </c>
      <c r="N227" s="81">
        <v>883.4436423502583</v>
      </c>
      <c r="O227" s="81">
        <v>509.25662875521391</v>
      </c>
      <c r="P227" s="81">
        <v>317.92992205976191</v>
      </c>
      <c r="Q227" s="81">
        <v>37.037691906748648</v>
      </c>
      <c r="R227" s="81">
        <v>140.27809093848921</v>
      </c>
      <c r="S227" s="81">
        <v>64.458846039455992</v>
      </c>
      <c r="T227" s="82"/>
      <c r="U227" s="81">
        <v>290366935</v>
      </c>
      <c r="V227" s="81">
        <v>24383</v>
      </c>
      <c r="W227" s="81">
        <v>1094</v>
      </c>
      <c r="X227" s="81">
        <v>185714</v>
      </c>
      <c r="Y227" s="81">
        <v>210169</v>
      </c>
      <c r="Z227" s="81">
        <v>278245</v>
      </c>
      <c r="AA227" s="81">
        <v>63645</v>
      </c>
      <c r="AB227" s="81">
        <v>478794</v>
      </c>
      <c r="AC227" s="81">
        <v>23254153</v>
      </c>
      <c r="AD227" s="81">
        <v>64.458846039455992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22050.462</v>
      </c>
      <c r="BJ227" s="81">
        <v>1626.662</v>
      </c>
      <c r="BK227" s="81">
        <v>225.21200000000002</v>
      </c>
      <c r="BL227" s="81">
        <v>0</v>
      </c>
      <c r="BM227" s="82"/>
      <c r="BN227" s="81">
        <v>0</v>
      </c>
      <c r="BO227" s="81">
        <v>0</v>
      </c>
      <c r="BP227" s="81">
        <v>39</v>
      </c>
      <c r="BQ227" s="81">
        <v>6</v>
      </c>
      <c r="BR227" s="81">
        <v>21</v>
      </c>
      <c r="BS227" s="81">
        <v>0</v>
      </c>
      <c r="BT227"/>
      <c r="BU227" s="80">
        <v>22432.666000000001</v>
      </c>
      <c r="BV227" s="80">
        <v>998.726</v>
      </c>
      <c r="BW227" s="80">
        <v>291.44099999999997</v>
      </c>
      <c r="BX227" s="80">
        <v>25.097999999999999</v>
      </c>
      <c r="BY227" s="80">
        <v>95.004999999999995</v>
      </c>
      <c r="BZ227" s="80">
        <v>0</v>
      </c>
      <c r="CA227" s="80">
        <v>51</v>
      </c>
      <c r="CB227" s="80">
        <v>8.4</v>
      </c>
      <c r="CC227" s="80">
        <v>0</v>
      </c>
    </row>
    <row r="228" spans="1:81">
      <c r="A228" s="80" t="s">
        <v>2001</v>
      </c>
      <c r="B228" s="80">
        <v>198</v>
      </c>
      <c r="C228" s="80">
        <v>11</v>
      </c>
      <c r="D228" s="80">
        <v>12</v>
      </c>
      <c r="E228" s="80">
        <v>2014</v>
      </c>
      <c r="F228" s="80" t="s">
        <v>90</v>
      </c>
      <c r="G228" s="80" t="s">
        <v>1990</v>
      </c>
      <c r="H228" s="80" t="s">
        <v>1991</v>
      </c>
      <c r="I228" s="177"/>
      <c r="J228" s="81">
        <v>16613.61312270234</v>
      </c>
      <c r="K228" s="81">
        <v>80.387967439500201</v>
      </c>
      <c r="L228" s="81">
        <v>48.163227456207537</v>
      </c>
      <c r="M228" s="81">
        <v>957.50728792886719</v>
      </c>
      <c r="N228" s="81">
        <v>803.4952839163409</v>
      </c>
      <c r="O228" s="81">
        <v>489.35777724168258</v>
      </c>
      <c r="P228" s="81">
        <v>318.74493795164324</v>
      </c>
      <c r="Q228" s="81">
        <v>35.535844479538632</v>
      </c>
      <c r="R228" s="81">
        <v>141.02956082436532</v>
      </c>
      <c r="S228" s="81">
        <v>65.886551310384007</v>
      </c>
      <c r="T228" s="82"/>
      <c r="U228" s="81">
        <v>311654318</v>
      </c>
      <c r="V228" s="81">
        <v>20437</v>
      </c>
      <c r="W228" s="81">
        <v>1167</v>
      </c>
      <c r="X228" s="81">
        <v>183035</v>
      </c>
      <c r="Y228" s="81">
        <v>212003</v>
      </c>
      <c r="Z228" s="81">
        <v>281600</v>
      </c>
      <c r="AA228" s="81">
        <v>63478</v>
      </c>
      <c r="AB228" s="81">
        <v>478792</v>
      </c>
      <c r="AC228" s="81">
        <v>23452237</v>
      </c>
      <c r="AD228" s="81">
        <v>65.886551310384007</v>
      </c>
      <c r="AE228" s="82"/>
      <c r="AF228" s="81">
        <v>4420266766.8408489</v>
      </c>
      <c r="AG228" s="81">
        <v>75884156.562874869</v>
      </c>
      <c r="AH228" s="81">
        <v>10814754.281385299</v>
      </c>
      <c r="AI228" s="81">
        <v>1107987972.2714376</v>
      </c>
      <c r="AJ228" s="81">
        <v>1112095207.4335837</v>
      </c>
      <c r="AK228" s="81">
        <v>0</v>
      </c>
      <c r="AL228" s="81">
        <v>0</v>
      </c>
      <c r="AM228" s="81">
        <v>65730986.90821927</v>
      </c>
      <c r="AN228" s="81">
        <v>0</v>
      </c>
      <c r="AO228" s="81">
        <v>0</v>
      </c>
      <c r="AP228" s="82"/>
      <c r="AQ228" s="81">
        <v>11145</v>
      </c>
      <c r="AR228" s="81">
        <v>1646</v>
      </c>
      <c r="AS228" s="81">
        <v>0</v>
      </c>
      <c r="AT228" s="81">
        <v>0</v>
      </c>
      <c r="AU228" s="81">
        <v>0</v>
      </c>
      <c r="AV228" s="81">
        <v>2</v>
      </c>
      <c r="AW228" s="81" t="s">
        <v>564</v>
      </c>
      <c r="AX228" s="82"/>
      <c r="AY228" s="81">
        <v>47704.004999999997</v>
      </c>
      <c r="AZ228" s="81">
        <v>156822.04999999999</v>
      </c>
      <c r="BA228" s="81">
        <v>0</v>
      </c>
      <c r="BB228" s="81">
        <v>0</v>
      </c>
      <c r="BC228" s="81">
        <v>0</v>
      </c>
      <c r="BD228" s="81">
        <v>6276</v>
      </c>
      <c r="BE228" s="81" t="s">
        <v>564</v>
      </c>
      <c r="BF228" s="82"/>
      <c r="BG228" s="81">
        <v>0</v>
      </c>
      <c r="BH228" s="81">
        <v>0</v>
      </c>
      <c r="BI228" s="81">
        <v>21774.050999999999</v>
      </c>
      <c r="BJ228" s="81">
        <v>2048.6559999999999</v>
      </c>
      <c r="BK228" s="81">
        <v>210.57699999999997</v>
      </c>
      <c r="BL228" s="81">
        <v>0</v>
      </c>
      <c r="BM228" s="82"/>
      <c r="BN228" s="81">
        <v>0</v>
      </c>
      <c r="BO228" s="81">
        <v>0</v>
      </c>
      <c r="BP228" s="81">
        <v>40</v>
      </c>
      <c r="BQ228" s="81">
        <v>6</v>
      </c>
      <c r="BR228" s="81">
        <v>20</v>
      </c>
      <c r="BS228" s="81">
        <v>0</v>
      </c>
      <c r="BT228"/>
      <c r="BU228" s="80">
        <v>22565.522000000001</v>
      </c>
      <c r="BV228" s="80">
        <v>1001.578</v>
      </c>
      <c r="BW228" s="80">
        <v>293.29199999999997</v>
      </c>
      <c r="BX228" s="80">
        <v>24.82</v>
      </c>
      <c r="BY228" s="80">
        <v>102.77200000000001</v>
      </c>
      <c r="BZ228" s="80">
        <v>0</v>
      </c>
      <c r="CA228" s="80">
        <v>40</v>
      </c>
      <c r="CB228" s="80">
        <v>5.3</v>
      </c>
      <c r="CC228" s="80">
        <v>0</v>
      </c>
    </row>
    <row r="229" spans="1:81">
      <c r="A229" s="80" t="s">
        <v>2002</v>
      </c>
      <c r="B229" s="80">
        <v>199</v>
      </c>
      <c r="C229" s="80">
        <v>12</v>
      </c>
      <c r="D229" s="80">
        <v>12</v>
      </c>
      <c r="E229" s="80">
        <v>2015</v>
      </c>
      <c r="F229" s="80" t="s">
        <v>91</v>
      </c>
      <c r="G229" s="80" t="s">
        <v>1990</v>
      </c>
      <c r="H229" s="80" t="s">
        <v>1991</v>
      </c>
      <c r="I229" s="177"/>
      <c r="J229" s="81">
        <v>14847.110761020414</v>
      </c>
      <c r="K229" s="81">
        <v>85.882806402578069</v>
      </c>
      <c r="L229" s="81">
        <v>53.012912451353351</v>
      </c>
      <c r="M229" s="81">
        <v>1043.5338311607038</v>
      </c>
      <c r="N229" s="81">
        <v>709.27443026939557</v>
      </c>
      <c r="O229" s="81">
        <v>490.38851599557597</v>
      </c>
      <c r="P229" s="81">
        <v>317.81981258225056</v>
      </c>
      <c r="Q229" s="81">
        <v>34.827643930936155</v>
      </c>
      <c r="R229" s="81">
        <v>135.33992273080372</v>
      </c>
      <c r="S229" s="81">
        <v>67.239200387821299</v>
      </c>
      <c r="T229" s="82"/>
      <c r="U229" s="81">
        <v>281012707</v>
      </c>
      <c r="V229" s="81">
        <v>20437</v>
      </c>
      <c r="W229" s="81">
        <v>1167</v>
      </c>
      <c r="X229" s="81">
        <v>183035</v>
      </c>
      <c r="Y229" s="81">
        <v>214361</v>
      </c>
      <c r="Z229" s="81">
        <v>284912</v>
      </c>
      <c r="AA229" s="81">
        <v>63244</v>
      </c>
      <c r="AB229" s="81">
        <v>479340</v>
      </c>
      <c r="AC229" s="81">
        <v>23184107</v>
      </c>
      <c r="AD229" s="81">
        <v>67.239200387821299</v>
      </c>
      <c r="AE229" s="82"/>
      <c r="AF229" s="81">
        <v>4232020817.7266579</v>
      </c>
      <c r="AG229" s="81">
        <v>83173270.568873823</v>
      </c>
      <c r="AH229" s="81">
        <v>9724160.0495998766</v>
      </c>
      <c r="AI229" s="81">
        <v>1211245805.720233</v>
      </c>
      <c r="AJ229" s="81">
        <v>1086126980.3292565</v>
      </c>
      <c r="AK229" s="81">
        <v>0</v>
      </c>
      <c r="AL229" s="81">
        <v>0</v>
      </c>
      <c r="AM229" s="81">
        <v>65691536.244325966</v>
      </c>
      <c r="AN229" s="81">
        <v>0</v>
      </c>
      <c r="AO229" s="81">
        <v>0</v>
      </c>
      <c r="AP229" s="82"/>
      <c r="AQ229" s="81">
        <v>12156</v>
      </c>
      <c r="AR229" s="81">
        <v>1899</v>
      </c>
      <c r="AS229" s="81">
        <v>0</v>
      </c>
      <c r="AT229" s="81">
        <v>0</v>
      </c>
      <c r="AU229" s="81">
        <v>0</v>
      </c>
      <c r="AV229" s="81">
        <v>2</v>
      </c>
      <c r="AW229" s="81" t="s">
        <v>564</v>
      </c>
      <c r="AX229" s="82"/>
      <c r="AY229" s="81">
        <v>52943.255000000005</v>
      </c>
      <c r="AZ229" s="81">
        <v>214591.34999999998</v>
      </c>
      <c r="BA229" s="81">
        <v>0</v>
      </c>
      <c r="BB229" s="81">
        <v>0</v>
      </c>
      <c r="BC229" s="81">
        <v>0</v>
      </c>
      <c r="BD229" s="81">
        <v>6276</v>
      </c>
      <c r="BE229" s="81" t="s">
        <v>564</v>
      </c>
      <c r="BF229" s="82"/>
      <c r="BG229" s="81">
        <v>0</v>
      </c>
      <c r="BH229" s="81">
        <v>0</v>
      </c>
      <c r="BI229" s="81">
        <v>21068.365000000002</v>
      </c>
      <c r="BJ229" s="81">
        <v>2297.962</v>
      </c>
      <c r="BK229" s="81">
        <v>192.86199999999999</v>
      </c>
      <c r="BL229" s="81">
        <v>0</v>
      </c>
      <c r="BM229" s="82"/>
      <c r="BN229" s="81">
        <v>0</v>
      </c>
      <c r="BO229" s="81">
        <v>0</v>
      </c>
      <c r="BP229" s="81">
        <v>40</v>
      </c>
      <c r="BQ229" s="81">
        <v>6</v>
      </c>
      <c r="BR229" s="81">
        <v>20</v>
      </c>
      <c r="BS229" s="81">
        <v>0</v>
      </c>
      <c r="BT229"/>
      <c r="BU229" s="80">
        <v>22135.269</v>
      </c>
      <c r="BV229" s="80">
        <v>949.95299999999997</v>
      </c>
      <c r="BW229" s="80">
        <v>296.41699999999997</v>
      </c>
      <c r="BX229" s="80">
        <v>28.506</v>
      </c>
      <c r="BY229" s="80">
        <v>95.644000000000005</v>
      </c>
      <c r="BZ229" s="80">
        <v>0</v>
      </c>
      <c r="CA229" s="80">
        <v>50</v>
      </c>
      <c r="CB229" s="80">
        <v>3.4</v>
      </c>
      <c r="CC229" s="80">
        <v>0</v>
      </c>
    </row>
    <row r="230" spans="1:81">
      <c r="A230" s="80" t="s">
        <v>2003</v>
      </c>
      <c r="B230" s="80">
        <v>200</v>
      </c>
      <c r="C230" s="80">
        <v>13</v>
      </c>
      <c r="D230" s="80">
        <v>12</v>
      </c>
      <c r="E230" s="80">
        <v>2016</v>
      </c>
      <c r="F230" s="80" t="s">
        <v>92</v>
      </c>
      <c r="G230" s="80" t="s">
        <v>1990</v>
      </c>
      <c r="H230" s="80" t="s">
        <v>1991</v>
      </c>
      <c r="I230" s="177"/>
      <c r="J230" s="81">
        <v>13017.392608860442</v>
      </c>
      <c r="K230" s="81">
        <v>81.588224169612872</v>
      </c>
      <c r="L230" s="81">
        <v>55.560128728947006</v>
      </c>
      <c r="M230" s="81">
        <v>711.77088893622454</v>
      </c>
      <c r="N230" s="81">
        <v>688.56725691636461</v>
      </c>
      <c r="O230" s="81">
        <v>490.12778605600084</v>
      </c>
      <c r="P230" s="81">
        <v>312.27491742401645</v>
      </c>
      <c r="Q230" s="81">
        <v>33.884020192995663</v>
      </c>
      <c r="R230" s="81">
        <v>142.3869116165834</v>
      </c>
      <c r="S230" s="81">
        <v>65.343722897445602</v>
      </c>
      <c r="T230" s="82"/>
      <c r="U230" s="81">
        <v>224331308</v>
      </c>
      <c r="V230" s="81">
        <v>20437</v>
      </c>
      <c r="W230" s="81">
        <v>1167</v>
      </c>
      <c r="X230" s="81">
        <v>183035</v>
      </c>
      <c r="Y230" s="81">
        <v>216753</v>
      </c>
      <c r="Z230" s="81">
        <v>288261</v>
      </c>
      <c r="AA230" s="81">
        <v>64271</v>
      </c>
      <c r="AB230" s="81">
        <v>479726</v>
      </c>
      <c r="AC230" s="81">
        <v>24318282.921388939</v>
      </c>
      <c r="AD230" s="81">
        <v>65.343722897445602</v>
      </c>
      <c r="AE230" s="82"/>
      <c r="AF230" s="81">
        <v>3901788614.7032452</v>
      </c>
      <c r="AG230" s="81">
        <v>82689889.700624436</v>
      </c>
      <c r="AH230" s="81">
        <v>8693628.6399898194</v>
      </c>
      <c r="AI230" s="81">
        <v>1101252573.9156849</v>
      </c>
      <c r="AJ230" s="81">
        <v>1120554647.289763</v>
      </c>
      <c r="AK230" s="81">
        <v>0</v>
      </c>
      <c r="AL230" s="81">
        <v>0</v>
      </c>
      <c r="AM230" s="81">
        <v>65795512.901044473</v>
      </c>
      <c r="AN230" s="81">
        <v>0</v>
      </c>
      <c r="AO230" s="81">
        <v>0</v>
      </c>
      <c r="AP230" s="82"/>
      <c r="AQ230" s="81">
        <v>13014</v>
      </c>
      <c r="AR230" s="81">
        <v>2168</v>
      </c>
      <c r="AS230" s="81">
        <v>2</v>
      </c>
      <c r="AT230" s="81">
        <v>0</v>
      </c>
      <c r="AU230" s="81">
        <v>0</v>
      </c>
      <c r="AV230" s="81">
        <v>2</v>
      </c>
      <c r="AW230" s="81" t="s">
        <v>564</v>
      </c>
      <c r="AX230" s="82"/>
      <c r="AY230" s="81">
        <v>57292.805</v>
      </c>
      <c r="AZ230" s="81">
        <v>224344.25</v>
      </c>
      <c r="BA230" s="81">
        <v>38.6</v>
      </c>
      <c r="BB230" s="81">
        <v>0</v>
      </c>
      <c r="BC230" s="81">
        <v>0</v>
      </c>
      <c r="BD230" s="81">
        <v>6276</v>
      </c>
      <c r="BE230" s="81" t="s">
        <v>564</v>
      </c>
      <c r="BF230" s="82"/>
      <c r="BG230" s="81">
        <v>0</v>
      </c>
      <c r="BH230" s="81">
        <v>0</v>
      </c>
      <c r="BI230" s="81">
        <v>20623.491999999998</v>
      </c>
      <c r="BJ230" s="81">
        <v>2096.8029999999999</v>
      </c>
      <c r="BK230" s="81">
        <v>196.476</v>
      </c>
      <c r="BL230" s="81">
        <v>0</v>
      </c>
      <c r="BM230" s="82"/>
      <c r="BN230" s="81">
        <v>0</v>
      </c>
      <c r="BO230" s="81">
        <v>0</v>
      </c>
      <c r="BP230" s="81">
        <v>41</v>
      </c>
      <c r="BQ230" s="81">
        <v>6</v>
      </c>
      <c r="BR230" s="81">
        <v>20</v>
      </c>
      <c r="BS230" s="81">
        <v>0</v>
      </c>
      <c r="BT230"/>
      <c r="BU230" s="80">
        <v>21575.205000000002</v>
      </c>
      <c r="BV230" s="80">
        <v>852.69299999999998</v>
      </c>
      <c r="BW230" s="80">
        <v>288.55099999999999</v>
      </c>
      <c r="BX230" s="80">
        <v>29.273</v>
      </c>
      <c r="BY230" s="80">
        <v>97.649000000000001</v>
      </c>
      <c r="BZ230" s="80">
        <v>0</v>
      </c>
      <c r="CA230" s="80">
        <v>70</v>
      </c>
      <c r="CB230" s="80">
        <v>3.4</v>
      </c>
      <c r="CC230" s="80">
        <v>0</v>
      </c>
    </row>
    <row r="231" spans="1:81">
      <c r="A231" s="80" t="s">
        <v>2004</v>
      </c>
      <c r="B231" s="80">
        <v>201</v>
      </c>
      <c r="C231" s="80">
        <v>14</v>
      </c>
      <c r="D231" s="80">
        <v>12</v>
      </c>
      <c r="E231" s="80">
        <v>2017</v>
      </c>
      <c r="F231" s="80" t="s">
        <v>71</v>
      </c>
      <c r="G231" s="80" t="s">
        <v>1990</v>
      </c>
      <c r="H231" s="80" t="s">
        <v>1991</v>
      </c>
      <c r="I231" s="177"/>
      <c r="J231" s="81">
        <v>13156.689522676017</v>
      </c>
      <c r="K231" s="81">
        <v>81.134660987029775</v>
      </c>
      <c r="L231" s="81">
        <v>50.186702097295807</v>
      </c>
      <c r="M231" s="81">
        <v>689.63903600491892</v>
      </c>
      <c r="N231" s="81">
        <v>680.90709577469738</v>
      </c>
      <c r="O231" s="81">
        <v>486.91020773941568</v>
      </c>
      <c r="P231" s="81">
        <v>311.02095888131777</v>
      </c>
      <c r="Q231" s="81">
        <v>32.754059063538456</v>
      </c>
      <c r="R231" s="81">
        <v>143.82123910125958</v>
      </c>
      <c r="S231" s="81">
        <v>75.653228732244798</v>
      </c>
      <c r="T231" s="82"/>
      <c r="U231" s="81">
        <v>257349483</v>
      </c>
      <c r="V231" s="81">
        <v>20437</v>
      </c>
      <c r="W231" s="81">
        <v>1167</v>
      </c>
      <c r="X231" s="81">
        <v>183035</v>
      </c>
      <c r="Y231" s="81">
        <v>218583</v>
      </c>
      <c r="Z231" s="81">
        <v>291119</v>
      </c>
      <c r="AA231" s="81">
        <v>64421</v>
      </c>
      <c r="AB231" s="81">
        <v>479557</v>
      </c>
      <c r="AC231" s="81">
        <v>25050638</v>
      </c>
      <c r="AD231" s="81">
        <v>75.653228732244798</v>
      </c>
      <c r="AE231" s="82"/>
      <c r="AF231" s="81">
        <v>3926707285.232677</v>
      </c>
      <c r="AG231" s="81">
        <v>73660779.817072034</v>
      </c>
      <c r="AH231" s="81">
        <v>10027074.34691094</v>
      </c>
      <c r="AI231" s="81">
        <v>1131542623.7309861</v>
      </c>
      <c r="AJ231" s="81">
        <v>1210390121.352042</v>
      </c>
      <c r="AK231" s="81">
        <v>0</v>
      </c>
      <c r="AL231" s="81">
        <v>0</v>
      </c>
      <c r="AM231" s="81">
        <v>65875249.915402234</v>
      </c>
      <c r="AN231" s="81">
        <v>0</v>
      </c>
      <c r="AO231" s="81">
        <v>0</v>
      </c>
      <c r="AP231" s="82"/>
      <c r="AQ231" s="81">
        <v>13792</v>
      </c>
      <c r="AR231" s="81">
        <v>2312</v>
      </c>
      <c r="AS231" s="81">
        <v>9</v>
      </c>
      <c r="AT231" s="81">
        <v>0</v>
      </c>
      <c r="AU231" s="81">
        <v>0</v>
      </c>
      <c r="AV231" s="81">
        <v>2</v>
      </c>
      <c r="AW231" s="81" t="s">
        <v>564</v>
      </c>
      <c r="AX231" s="82"/>
      <c r="AY231" s="81">
        <v>61403.078999999998</v>
      </c>
      <c r="AZ231" s="81">
        <v>229075.9499999999</v>
      </c>
      <c r="BA231" s="81">
        <v>156.19999999999999</v>
      </c>
      <c r="BB231" s="81">
        <v>0</v>
      </c>
      <c r="BC231" s="81">
        <v>0</v>
      </c>
      <c r="BD231" s="81">
        <v>6276</v>
      </c>
      <c r="BE231" s="81" t="s">
        <v>564</v>
      </c>
      <c r="BF231" s="82"/>
      <c r="BG231" s="81">
        <v>0</v>
      </c>
      <c r="BH231" s="81">
        <v>0</v>
      </c>
      <c r="BI231" s="81">
        <v>19656.240000000002</v>
      </c>
      <c r="BJ231" s="81">
        <v>2243.3589999999999</v>
      </c>
      <c r="BK231" s="81">
        <v>164.61699999999999</v>
      </c>
      <c r="BL231" s="81">
        <v>0</v>
      </c>
      <c r="BM231" s="82"/>
      <c r="BN231" s="81">
        <v>0</v>
      </c>
      <c r="BO231" s="81">
        <v>0</v>
      </c>
      <c r="BP231" s="81">
        <v>39</v>
      </c>
      <c r="BQ231" s="81">
        <v>6</v>
      </c>
      <c r="BR231" s="81">
        <v>19</v>
      </c>
      <c r="BS231" s="81">
        <v>0</v>
      </c>
      <c r="BT231"/>
      <c r="BU231" s="80">
        <v>20834.82</v>
      </c>
      <c r="BV231" s="80">
        <v>754.26800000000003</v>
      </c>
      <c r="BW231" s="80">
        <v>293.44600000000003</v>
      </c>
      <c r="BX231" s="80">
        <v>26.03</v>
      </c>
      <c r="BY231" s="80">
        <v>92.652000000000001</v>
      </c>
      <c r="BZ231" s="80">
        <v>0</v>
      </c>
      <c r="CA231" s="80">
        <v>60</v>
      </c>
      <c r="CB231" s="80">
        <v>3</v>
      </c>
      <c r="CC231" s="80">
        <v>0</v>
      </c>
    </row>
    <row r="232" spans="1:81">
      <c r="A232" s="80" t="s">
        <v>2005</v>
      </c>
      <c r="B232" s="80">
        <v>202</v>
      </c>
      <c r="C232" s="80">
        <v>15</v>
      </c>
      <c r="D232" s="80">
        <v>12</v>
      </c>
      <c r="E232" s="80">
        <v>2018</v>
      </c>
      <c r="F232" s="80" t="s">
        <v>93</v>
      </c>
      <c r="G232" s="80" t="s">
        <v>1990</v>
      </c>
      <c r="H232" s="80" t="s">
        <v>1991</v>
      </c>
      <c r="I232" s="177"/>
      <c r="J232" s="81">
        <v>13070.62883323562</v>
      </c>
      <c r="K232" s="81">
        <v>72.957641855862192</v>
      </c>
      <c r="L232" s="81">
        <v>44.643908382127755</v>
      </c>
      <c r="M232" s="81">
        <v>627.96226421224992</v>
      </c>
      <c r="N232" s="81">
        <v>493.93001009053131</v>
      </c>
      <c r="O232" s="81">
        <v>482.27367604799446</v>
      </c>
      <c r="P232" s="81">
        <v>309.9325342043723</v>
      </c>
      <c r="Q232" s="81">
        <v>30.364959248823684</v>
      </c>
      <c r="R232" s="81">
        <v>153.80009372066024</v>
      </c>
      <c r="S232" s="81">
        <v>72.854724949666007</v>
      </c>
      <c r="T232" s="82"/>
      <c r="U232" s="81">
        <v>287018180</v>
      </c>
      <c r="V232" s="81">
        <v>20437</v>
      </c>
      <c r="W232" s="81">
        <v>1167</v>
      </c>
      <c r="X232" s="81">
        <v>183035</v>
      </c>
      <c r="Y232" s="81">
        <v>220516</v>
      </c>
      <c r="Z232" s="81">
        <v>293868</v>
      </c>
      <c r="AA232" s="81">
        <v>64841</v>
      </c>
      <c r="AB232" s="81">
        <v>479097</v>
      </c>
      <c r="AC232" s="81">
        <v>26683756</v>
      </c>
      <c r="AD232" s="81">
        <v>72.854724949666007</v>
      </c>
      <c r="AE232" s="82"/>
      <c r="AF232" s="81">
        <v>4075627726.9095998</v>
      </c>
      <c r="AG232" s="81">
        <v>79322106.029602721</v>
      </c>
      <c r="AH232" s="81">
        <v>9106634.3764932528</v>
      </c>
      <c r="AI232" s="81">
        <v>1086963229.090755</v>
      </c>
      <c r="AJ232" s="81">
        <v>1116536471.4762831</v>
      </c>
      <c r="AK232" s="81">
        <v>0</v>
      </c>
      <c r="AL232" s="81">
        <v>0</v>
      </c>
      <c r="AM232" s="81">
        <v>65948234.188618831</v>
      </c>
      <c r="AN232" s="81">
        <v>0</v>
      </c>
      <c r="AO232" s="81">
        <v>0</v>
      </c>
      <c r="AP232" s="82"/>
      <c r="AQ232" s="81">
        <v>14689</v>
      </c>
      <c r="AR232" s="81">
        <v>2403</v>
      </c>
      <c r="AS232" s="81">
        <v>9</v>
      </c>
      <c r="AT232" s="81">
        <v>0</v>
      </c>
      <c r="AU232" s="81">
        <v>0</v>
      </c>
      <c r="AV232" s="81">
        <v>2</v>
      </c>
      <c r="AW232" s="81" t="s">
        <v>564</v>
      </c>
      <c r="AX232" s="82"/>
      <c r="AY232" s="81">
        <v>66256.348999999987</v>
      </c>
      <c r="AZ232" s="81">
        <v>230643.05</v>
      </c>
      <c r="BA232" s="81">
        <v>156</v>
      </c>
      <c r="BB232" s="81">
        <v>0</v>
      </c>
      <c r="BC232" s="81">
        <v>0</v>
      </c>
      <c r="BD232" s="81">
        <v>6276</v>
      </c>
      <c r="BE232" s="81" t="s">
        <v>564</v>
      </c>
      <c r="BF232" s="82"/>
      <c r="BG232" s="81">
        <v>0</v>
      </c>
      <c r="BH232" s="81">
        <v>0</v>
      </c>
      <c r="BI232" s="81">
        <v>19746.469000000001</v>
      </c>
      <c r="BJ232" s="81">
        <v>1498.1030000000001</v>
      </c>
      <c r="BK232" s="81">
        <v>174.70813000000001</v>
      </c>
      <c r="BL232" s="81">
        <v>0</v>
      </c>
      <c r="BM232" s="82"/>
      <c r="BN232" s="81">
        <v>0</v>
      </c>
      <c r="BO232" s="81">
        <v>0</v>
      </c>
      <c r="BP232" s="81">
        <v>40</v>
      </c>
      <c r="BQ232" s="81">
        <v>6</v>
      </c>
      <c r="BR232" s="81">
        <v>19</v>
      </c>
      <c r="BS232" s="81">
        <v>0</v>
      </c>
      <c r="BT232"/>
      <c r="BU232" s="80">
        <v>20196.853999999999</v>
      </c>
      <c r="BV232" s="80">
        <v>767.42412999999999</v>
      </c>
      <c r="BW232" s="80">
        <v>288.04899999999998</v>
      </c>
      <c r="BX232" s="80">
        <v>26.263000000000002</v>
      </c>
      <c r="BY232" s="80">
        <v>88.366</v>
      </c>
      <c r="BZ232" s="80">
        <v>3.3109999999999999</v>
      </c>
      <c r="CA232" s="80">
        <v>49</v>
      </c>
      <c r="CB232" s="80">
        <v>1.2999999999999999E-2</v>
      </c>
      <c r="CC232" s="80">
        <v>0</v>
      </c>
    </row>
    <row r="233" spans="1:81">
      <c r="A233" s="80" t="s">
        <v>2006</v>
      </c>
      <c r="B233" s="80">
        <v>203</v>
      </c>
      <c r="C233" s="80">
        <v>16</v>
      </c>
      <c r="D233" s="80">
        <v>12</v>
      </c>
      <c r="E233" s="80">
        <v>2019</v>
      </c>
      <c r="F233" s="80" t="s">
        <v>73</v>
      </c>
      <c r="G233" s="80" t="s">
        <v>1990</v>
      </c>
      <c r="H233" s="80" t="s">
        <v>1991</v>
      </c>
      <c r="I233" s="177"/>
      <c r="J233" s="81">
        <v>13185.709913508494</v>
      </c>
      <c r="K233" s="81">
        <v>74.020277463824144</v>
      </c>
      <c r="L233" s="81">
        <v>45.451346586903512</v>
      </c>
      <c r="M233" s="81">
        <v>716.25636817853922</v>
      </c>
      <c r="N233" s="81">
        <v>556.75913276086635</v>
      </c>
      <c r="O233" s="81">
        <v>471.96111852718502</v>
      </c>
      <c r="P233" s="81">
        <v>308.84557461378631</v>
      </c>
      <c r="Q233" s="81">
        <v>29.521053136577276</v>
      </c>
      <c r="R233" s="81">
        <v>159.20623310764762</v>
      </c>
      <c r="S233" s="81">
        <v>83.150592200139982</v>
      </c>
      <c r="T233" s="82"/>
      <c r="U233" s="81">
        <v>276597713</v>
      </c>
      <c r="V233" s="81">
        <v>20437</v>
      </c>
      <c r="W233" s="81">
        <v>1167</v>
      </c>
      <c r="X233" s="81">
        <v>183035</v>
      </c>
      <c r="Y233" s="81">
        <v>222299</v>
      </c>
      <c r="Z233" s="81">
        <v>295480</v>
      </c>
      <c r="AA233" s="81">
        <v>64130</v>
      </c>
      <c r="AB233" s="81">
        <v>478393</v>
      </c>
      <c r="AC233" s="81">
        <v>28074112</v>
      </c>
      <c r="AD233" s="81">
        <v>83.150592200139982</v>
      </c>
      <c r="AE233" s="82"/>
      <c r="AF233" s="81">
        <v>3857815138.6397858</v>
      </c>
      <c r="AG233" s="81">
        <v>78647040.572915673</v>
      </c>
      <c r="AH233" s="81">
        <v>10135342.654451851</v>
      </c>
      <c r="AI233" s="81">
        <v>1118045902.3407061</v>
      </c>
      <c r="AJ233" s="81">
        <v>1158351657.4311104</v>
      </c>
      <c r="AK233" s="81">
        <v>0</v>
      </c>
      <c r="AL233" s="81">
        <v>0</v>
      </c>
      <c r="AM233" s="81">
        <v>65153525.259424143</v>
      </c>
      <c r="AN233" s="81">
        <v>0</v>
      </c>
      <c r="AO233" s="81">
        <v>0</v>
      </c>
      <c r="AP233" s="82"/>
      <c r="AQ233" s="81">
        <v>15664</v>
      </c>
      <c r="AR233" s="81">
        <v>2482</v>
      </c>
      <c r="AS233" s="81">
        <v>10</v>
      </c>
      <c r="AT233" s="81">
        <v>1</v>
      </c>
      <c r="AU233" s="81">
        <v>0</v>
      </c>
      <c r="AV233" s="81">
        <v>2</v>
      </c>
      <c r="AW233" s="81" t="s">
        <v>564</v>
      </c>
      <c r="AX233" s="82"/>
      <c r="AY233" s="81">
        <v>71341.179000000353</v>
      </c>
      <c r="AZ233" s="81">
        <v>282952.65000000002</v>
      </c>
      <c r="BA233" s="81">
        <v>172.2</v>
      </c>
      <c r="BB233" s="81">
        <v>49.9</v>
      </c>
      <c r="BC233" s="81">
        <v>0</v>
      </c>
      <c r="BD233" s="81">
        <v>6276</v>
      </c>
      <c r="BE233" s="81" t="s">
        <v>564</v>
      </c>
      <c r="BF233" s="82"/>
      <c r="BG233" s="81">
        <v>0</v>
      </c>
      <c r="BH233" s="81">
        <v>2.3180000000000001</v>
      </c>
      <c r="BI233" s="81">
        <v>20068.75</v>
      </c>
      <c r="BJ233" s="81">
        <v>1588.623</v>
      </c>
      <c r="BK233" s="81">
        <v>164.82195999999999</v>
      </c>
      <c r="BL233" s="81">
        <v>0</v>
      </c>
      <c r="BM233" s="82"/>
      <c r="BN233" s="81">
        <v>0</v>
      </c>
      <c r="BO233" s="81">
        <v>1</v>
      </c>
      <c r="BP233" s="81">
        <v>37</v>
      </c>
      <c r="BQ233" s="81">
        <v>6</v>
      </c>
      <c r="BR233" s="81">
        <v>20</v>
      </c>
      <c r="BS233" s="81">
        <v>0</v>
      </c>
      <c r="BT233"/>
      <c r="BU233" s="80">
        <v>20463.317999999999</v>
      </c>
      <c r="BV233" s="80">
        <v>880.56395999999995</v>
      </c>
      <c r="BW233" s="80">
        <v>324.298</v>
      </c>
      <c r="BX233" s="80">
        <v>26.338000000000001</v>
      </c>
      <c r="BY233" s="80">
        <v>91.909000000000006</v>
      </c>
      <c r="BZ233" s="80">
        <v>0.08</v>
      </c>
      <c r="CA233" s="80">
        <v>38</v>
      </c>
      <c r="CB233" s="80">
        <v>6.0000000000000001E-3</v>
      </c>
      <c r="CC233" s="80">
        <v>0</v>
      </c>
    </row>
    <row r="234" spans="1:81">
      <c r="A234" s="80" t="s">
        <v>2007</v>
      </c>
      <c r="B234" s="80">
        <v>204</v>
      </c>
      <c r="C234" s="80">
        <v>17</v>
      </c>
      <c r="D234" s="80">
        <v>12</v>
      </c>
      <c r="E234" s="80">
        <v>2020</v>
      </c>
      <c r="F234" s="80" t="s">
        <v>218</v>
      </c>
      <c r="G234" s="80" t="s">
        <v>1990</v>
      </c>
      <c r="H234" s="80" t="s">
        <v>1991</v>
      </c>
      <c r="I234" s="177"/>
      <c r="J234" s="81">
        <v>11633.560449682531</v>
      </c>
      <c r="K234" s="81">
        <v>72.246485612028238</v>
      </c>
      <c r="L234" s="81">
        <v>45.755369484962301</v>
      </c>
      <c r="M234" s="81">
        <v>692.12405570405156</v>
      </c>
      <c r="N234" s="81">
        <v>523.36783100950049</v>
      </c>
      <c r="O234" s="81">
        <v>417.08027660817243</v>
      </c>
      <c r="P234" s="81">
        <v>290.32995219934321</v>
      </c>
      <c r="Q234" s="81">
        <v>28.211695711147836</v>
      </c>
      <c r="R234" s="81">
        <v>156.45962234624443</v>
      </c>
      <c r="S234" s="81">
        <v>74.082471955100004</v>
      </c>
      <c r="T234" s="82"/>
      <c r="U234" s="81">
        <v>234054336</v>
      </c>
      <c r="V234" s="81">
        <v>19487</v>
      </c>
      <c r="W234" s="81">
        <v>1104</v>
      </c>
      <c r="X234" s="81">
        <v>188884</v>
      </c>
      <c r="Y234" s="81">
        <v>224911</v>
      </c>
      <c r="Z234" s="81">
        <v>298035</v>
      </c>
      <c r="AA234" s="81">
        <v>65499</v>
      </c>
      <c r="AB234" s="81">
        <v>478463</v>
      </c>
      <c r="AC234" s="81">
        <v>27733714</v>
      </c>
      <c r="AD234" s="81">
        <v>74.082471955100004</v>
      </c>
      <c r="AE234" s="82"/>
      <c r="AF234" s="81">
        <v>3695074995.2417011</v>
      </c>
      <c r="AG234" s="81">
        <v>73416129.904572755</v>
      </c>
      <c r="AH234" s="81">
        <v>11297290.869257141</v>
      </c>
      <c r="AI234" s="81">
        <v>1032392935.3748527</v>
      </c>
      <c r="AJ234" s="81">
        <v>1073433696.8664913</v>
      </c>
      <c r="AK234" s="81"/>
      <c r="AL234" s="81"/>
      <c r="AM234" s="81">
        <v>62444737.334802613</v>
      </c>
      <c r="AN234" s="81"/>
      <c r="AO234" s="81"/>
      <c r="AP234" s="82"/>
      <c r="AQ234" s="81">
        <v>16464</v>
      </c>
      <c r="AR234" s="81">
        <v>2563</v>
      </c>
      <c r="AS234" s="81">
        <v>10</v>
      </c>
      <c r="AT234" s="81">
        <v>1</v>
      </c>
      <c r="AU234" s="81">
        <v>0</v>
      </c>
      <c r="AV234" s="81">
        <v>2</v>
      </c>
      <c r="AW234" s="81">
        <v>10</v>
      </c>
      <c r="AX234" s="82"/>
      <c r="AY234" s="81">
        <v>75541.689000000712</v>
      </c>
      <c r="AZ234" s="81">
        <v>290292.04999999958</v>
      </c>
      <c r="BA234" s="81">
        <v>172.2</v>
      </c>
      <c r="BB234" s="81">
        <v>49.9</v>
      </c>
      <c r="BC234" s="81">
        <v>0</v>
      </c>
      <c r="BD234" s="81">
        <v>6276</v>
      </c>
      <c r="BE234" s="81">
        <v>172.20000000000002</v>
      </c>
      <c r="BF234" s="82"/>
      <c r="BG234" s="81">
        <v>0</v>
      </c>
      <c r="BH234" s="81">
        <v>0</v>
      </c>
      <c r="BI234" s="81">
        <v>19277.088</v>
      </c>
      <c r="BJ234" s="81">
        <v>998.01400000000001</v>
      </c>
      <c r="BK234" s="81">
        <v>166.114</v>
      </c>
      <c r="BL234" s="81">
        <v>0</v>
      </c>
      <c r="BM234" s="82"/>
      <c r="BN234" s="81">
        <v>0</v>
      </c>
      <c r="BO234" s="81">
        <v>0</v>
      </c>
      <c r="BP234" s="81">
        <v>39</v>
      </c>
      <c r="BQ234" s="81">
        <v>6</v>
      </c>
      <c r="BR234" s="81">
        <v>19</v>
      </c>
      <c r="BS234" s="81">
        <v>0</v>
      </c>
      <c r="BT234"/>
      <c r="BU234" s="80">
        <v>19129.650000000001</v>
      </c>
      <c r="BV234" s="80">
        <v>880.65800000000002</v>
      </c>
      <c r="BW234" s="80">
        <v>287.93700000000001</v>
      </c>
      <c r="BX234" s="80">
        <v>24.632999999999999</v>
      </c>
      <c r="BY234" s="80">
        <v>81.986999999999995</v>
      </c>
      <c r="BZ234" s="80">
        <v>0.97299999999999998</v>
      </c>
      <c r="CA234" s="80">
        <v>35.378</v>
      </c>
      <c r="CB234" s="80">
        <v>0</v>
      </c>
      <c r="CC234" s="80">
        <v>0</v>
      </c>
    </row>
    <row r="235" spans="1:81">
      <c r="A235" s="80" t="s">
        <v>2008</v>
      </c>
      <c r="B235" s="80">
        <v>204</v>
      </c>
      <c r="C235" s="80">
        <v>18</v>
      </c>
      <c r="D235" s="80">
        <v>12</v>
      </c>
      <c r="E235" s="80">
        <v>2021</v>
      </c>
      <c r="F235" s="80" t="s">
        <v>75</v>
      </c>
      <c r="G235" s="174" t="s">
        <v>1990</v>
      </c>
      <c r="H235" s="80" t="s">
        <v>1991</v>
      </c>
      <c r="I235" s="177"/>
      <c r="J235" s="81">
        <v>13782.418054473543</v>
      </c>
      <c r="K235" s="81">
        <v>74.620861556097751</v>
      </c>
      <c r="L235" s="81">
        <v>40.818688686662348</v>
      </c>
      <c r="M235" s="81">
        <v>663.60564900558165</v>
      </c>
      <c r="N235" s="81">
        <v>450.43965391599369</v>
      </c>
      <c r="O235" s="81">
        <v>406.57281019104062</v>
      </c>
      <c r="P235" s="81">
        <v>300.01199263707952</v>
      </c>
      <c r="Q235" s="81">
        <v>28.497808323570467</v>
      </c>
      <c r="R235" s="81">
        <v>163.601118381986</v>
      </c>
      <c r="S235" s="81">
        <v>82.401595965440009</v>
      </c>
      <c r="T235" s="82"/>
      <c r="U235" s="81">
        <v>317566945</v>
      </c>
      <c r="V235" s="81">
        <v>19487</v>
      </c>
      <c r="W235" s="81">
        <v>1104</v>
      </c>
      <c r="X235" s="81">
        <v>188884</v>
      </c>
      <c r="Y235" s="81">
        <v>226889</v>
      </c>
      <c r="Z235" s="81">
        <v>299151</v>
      </c>
      <c r="AA235" s="81">
        <v>66005</v>
      </c>
      <c r="AB235" s="81">
        <v>477584</v>
      </c>
      <c r="AC235" s="81">
        <v>28108262.999999996</v>
      </c>
      <c r="AD235" s="81">
        <v>82.401595965440009</v>
      </c>
      <c r="AE235" s="82"/>
      <c r="AF235" s="81">
        <v>4076416278.3726077</v>
      </c>
      <c r="AG235" s="81">
        <v>86985188.003861561</v>
      </c>
      <c r="AH235" s="81">
        <v>10500894.744101232</v>
      </c>
      <c r="AI235" s="81">
        <v>1195915433.2595487</v>
      </c>
      <c r="AJ235" s="81">
        <v>1088890634.9999833</v>
      </c>
      <c r="AK235" s="81">
        <v>0</v>
      </c>
      <c r="AL235" s="81">
        <v>0</v>
      </c>
      <c r="AM235" s="81">
        <v>62689532.594801746</v>
      </c>
      <c r="AN235" s="81">
        <v>0</v>
      </c>
      <c r="AO235" s="81">
        <v>0</v>
      </c>
      <c r="AP235" s="82"/>
      <c r="AQ235" s="81">
        <v>17232</v>
      </c>
      <c r="AR235" s="81">
        <v>2575</v>
      </c>
      <c r="AS235" s="81">
        <v>10</v>
      </c>
      <c r="AT235" s="81">
        <v>1</v>
      </c>
      <c r="AU235" s="81">
        <v>0</v>
      </c>
      <c r="AV235" s="81">
        <v>3</v>
      </c>
      <c r="AW235" s="81"/>
      <c r="AX235" s="82"/>
      <c r="AY235" s="81">
        <v>79624.93900000077</v>
      </c>
      <c r="AZ235" s="81">
        <v>292409.14999999967</v>
      </c>
      <c r="BA235" s="81">
        <v>172.2</v>
      </c>
      <c r="BB235" s="81">
        <v>49.9</v>
      </c>
      <c r="BC235" s="81">
        <v>0</v>
      </c>
      <c r="BD235" s="81">
        <v>28276</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2009</v>
      </c>
      <c r="B236" s="80">
        <v>204</v>
      </c>
      <c r="C236" s="80">
        <v>19</v>
      </c>
      <c r="D236" s="80">
        <v>12</v>
      </c>
      <c r="E236" s="80">
        <v>2022</v>
      </c>
      <c r="F236" s="80" t="s">
        <v>568</v>
      </c>
      <c r="G236" s="174" t="s">
        <v>1990</v>
      </c>
      <c r="H236" s="80" t="s">
        <v>1991</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18213</v>
      </c>
      <c r="AR236" s="81">
        <v>2589</v>
      </c>
      <c r="AS236" s="81">
        <v>10</v>
      </c>
      <c r="AT236" s="81">
        <v>1</v>
      </c>
      <c r="AU236" s="81">
        <v>0</v>
      </c>
      <c r="AV236" s="81">
        <v>3</v>
      </c>
      <c r="AW236" s="81"/>
      <c r="AX236" s="82"/>
      <c r="AY236" s="81">
        <v>84694.969000000798</v>
      </c>
      <c r="AZ236" s="81">
        <v>293575.64999999991</v>
      </c>
      <c r="BA236" s="81">
        <v>172.20000000000002</v>
      </c>
      <c r="BB236" s="81">
        <v>49.9</v>
      </c>
      <c r="BC236" s="81">
        <v>0</v>
      </c>
      <c r="BD236" s="81">
        <v>28276</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2010</v>
      </c>
      <c r="B237" s="80">
        <v>239</v>
      </c>
      <c r="C237" s="80">
        <v>1</v>
      </c>
      <c r="D237" s="80">
        <v>15</v>
      </c>
      <c r="E237" s="80">
        <v>1990</v>
      </c>
      <c r="F237" s="80" t="s">
        <v>562</v>
      </c>
      <c r="G237" s="80" t="s">
        <v>2011</v>
      </c>
      <c r="H237" s="80" t="s">
        <v>2012</v>
      </c>
      <c r="I237" s="177"/>
      <c r="J237" s="81">
        <v>268.94362361550719</v>
      </c>
      <c r="K237" s="81">
        <v>33.824475154336362</v>
      </c>
      <c r="L237" s="81">
        <v>3.9410137131407859</v>
      </c>
      <c r="M237" s="81">
        <v>252.01013280825211</v>
      </c>
      <c r="N237" s="81">
        <v>364.6194098305055</v>
      </c>
      <c r="O237" s="81">
        <v>252.1226640958721</v>
      </c>
      <c r="P237" s="81">
        <v>223.31352014092323</v>
      </c>
      <c r="Q237" s="81">
        <v>26.163169400960651</v>
      </c>
      <c r="R237" s="81">
        <v>0</v>
      </c>
      <c r="S237" s="81">
        <v>32.901445710703911</v>
      </c>
      <c r="T237" s="82"/>
      <c r="U237" s="81">
        <v>67086811</v>
      </c>
      <c r="V237" s="81">
        <v>12987</v>
      </c>
      <c r="W237" s="81">
        <v>36</v>
      </c>
      <c r="X237" s="81">
        <v>105118</v>
      </c>
      <c r="Y237" s="81">
        <v>159616</v>
      </c>
      <c r="Z237" s="81">
        <v>103701</v>
      </c>
      <c r="AA237" s="81">
        <v>54223</v>
      </c>
      <c r="AB237" s="81">
        <v>424801</v>
      </c>
      <c r="AC237" s="81">
        <v>0</v>
      </c>
      <c r="AD237" s="81">
        <v>32.901445710703911</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2013</v>
      </c>
      <c r="B238" s="80">
        <v>240</v>
      </c>
      <c r="C238" s="80">
        <v>2</v>
      </c>
      <c r="D238" s="80">
        <v>15</v>
      </c>
      <c r="E238" s="80">
        <v>2005</v>
      </c>
      <c r="F238" s="80" t="s">
        <v>565</v>
      </c>
      <c r="G238" s="80" t="s">
        <v>2011</v>
      </c>
      <c r="H238" s="80" t="s">
        <v>2012</v>
      </c>
      <c r="I238" s="177"/>
      <c r="J238" s="81">
        <v>195.96971886718438</v>
      </c>
      <c r="K238" s="81">
        <v>19.883323649958182</v>
      </c>
      <c r="L238" s="81">
        <v>2.8305840824057706</v>
      </c>
      <c r="M238" s="81">
        <v>372.95047827021108</v>
      </c>
      <c r="N238" s="81">
        <v>516.55842679371688</v>
      </c>
      <c r="O238" s="81">
        <v>235.4180491033465</v>
      </c>
      <c r="P238" s="81">
        <v>160.84683096798258</v>
      </c>
      <c r="Q238" s="81">
        <v>25.203693763064418</v>
      </c>
      <c r="R238" s="81">
        <v>0</v>
      </c>
      <c r="S238" s="81">
        <v>26.892729279666618</v>
      </c>
      <c r="T238" s="82"/>
      <c r="U238" s="81">
        <v>24903146</v>
      </c>
      <c r="V238" s="81">
        <v>9318</v>
      </c>
      <c r="W238" s="81">
        <v>34</v>
      </c>
      <c r="X238" s="81">
        <v>88818</v>
      </c>
      <c r="Y238" s="81">
        <v>195166</v>
      </c>
      <c r="Z238" s="81">
        <v>112051</v>
      </c>
      <c r="AA238" s="81">
        <v>31986</v>
      </c>
      <c r="AB238" s="81">
        <v>427799</v>
      </c>
      <c r="AC238" s="81">
        <v>0</v>
      </c>
      <c r="AD238" s="81">
        <v>26.892729279666618</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2014</v>
      </c>
      <c r="B239" s="80">
        <v>241</v>
      </c>
      <c r="C239" s="80">
        <v>3</v>
      </c>
      <c r="D239" s="80">
        <v>15</v>
      </c>
      <c r="E239" s="80">
        <v>2006</v>
      </c>
      <c r="F239" s="80" t="s">
        <v>566</v>
      </c>
      <c r="G239" s="80" t="s">
        <v>2011</v>
      </c>
      <c r="H239" s="80" t="s">
        <v>2012</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2015</v>
      </c>
      <c r="B240" s="80">
        <v>242</v>
      </c>
      <c r="C240" s="80">
        <v>4</v>
      </c>
      <c r="D240" s="80">
        <v>15</v>
      </c>
      <c r="E240" s="80">
        <v>2007</v>
      </c>
      <c r="F240" s="80" t="s">
        <v>567</v>
      </c>
      <c r="G240" s="80" t="s">
        <v>2011</v>
      </c>
      <c r="H240" s="80" t="s">
        <v>2012</v>
      </c>
      <c r="I240" s="177"/>
      <c r="J240" s="81">
        <v>210.50434288805494</v>
      </c>
      <c r="K240" s="81">
        <v>20.115672297927645</v>
      </c>
      <c r="L240" s="81">
        <v>3.460184009715185</v>
      </c>
      <c r="M240" s="81">
        <v>414.0936049444793</v>
      </c>
      <c r="N240" s="81">
        <v>555.41202731549924</v>
      </c>
      <c r="O240" s="81">
        <v>224.16320679092931</v>
      </c>
      <c r="P240" s="81">
        <v>155.32445339976525</v>
      </c>
      <c r="Q240" s="81">
        <v>26.734688298818007</v>
      </c>
      <c r="R240" s="81">
        <v>0</v>
      </c>
      <c r="S240" s="81">
        <v>29.839517373355729</v>
      </c>
      <c r="T240" s="82"/>
      <c r="U240" s="81">
        <v>23152976</v>
      </c>
      <c r="V240" s="81">
        <v>8487</v>
      </c>
      <c r="W240" s="81">
        <v>31</v>
      </c>
      <c r="X240" s="81">
        <v>105632</v>
      </c>
      <c r="Y240" s="81">
        <v>199930</v>
      </c>
      <c r="Z240" s="81">
        <v>110914</v>
      </c>
      <c r="AA240" s="81">
        <v>30417</v>
      </c>
      <c r="AB240" s="81">
        <v>429787</v>
      </c>
      <c r="AC240" s="81">
        <v>0</v>
      </c>
      <c r="AD240" s="81">
        <v>29.839517373355729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2016</v>
      </c>
      <c r="B241" s="80">
        <v>243</v>
      </c>
      <c r="C241" s="80">
        <v>5</v>
      </c>
      <c r="D241" s="80">
        <v>15</v>
      </c>
      <c r="E241" s="80">
        <v>2008</v>
      </c>
      <c r="F241" s="80" t="s">
        <v>84</v>
      </c>
      <c r="G241" s="80" t="s">
        <v>2011</v>
      </c>
      <c r="H241" s="80" t="s">
        <v>2012</v>
      </c>
      <c r="I241" s="177"/>
      <c r="J241" s="81">
        <v>159.05830425737304</v>
      </c>
      <c r="K241" s="81">
        <v>15.956966912873842</v>
      </c>
      <c r="L241" s="81">
        <v>3.0964277214002265</v>
      </c>
      <c r="M241" s="81">
        <v>413.2228790909806</v>
      </c>
      <c r="N241" s="81">
        <v>551.27415922432976</v>
      </c>
      <c r="O241" s="81">
        <v>213.16095441571557</v>
      </c>
      <c r="P241" s="81">
        <v>150.70984503118666</v>
      </c>
      <c r="Q241" s="81">
        <v>26.358172564194518</v>
      </c>
      <c r="R241" s="81">
        <v>0</v>
      </c>
      <c r="S241" s="81">
        <v>35.025190610543866</v>
      </c>
      <c r="T241" s="82"/>
      <c r="U241" s="81">
        <v>22310133</v>
      </c>
      <c r="V241" s="81">
        <v>8487</v>
      </c>
      <c r="W241" s="81">
        <v>31</v>
      </c>
      <c r="X241" s="81">
        <v>105632</v>
      </c>
      <c r="Y241" s="81">
        <v>201847</v>
      </c>
      <c r="Z241" s="81">
        <v>109172</v>
      </c>
      <c r="AA241" s="81">
        <v>29547</v>
      </c>
      <c r="AB241" s="81">
        <v>430697</v>
      </c>
      <c r="AC241" s="81">
        <v>0</v>
      </c>
      <c r="AD241" s="81">
        <v>35.025190610543866</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2017</v>
      </c>
      <c r="B242" s="80">
        <v>244</v>
      </c>
      <c r="C242" s="80">
        <v>6</v>
      </c>
      <c r="D242" s="80">
        <v>15</v>
      </c>
      <c r="E242" s="80">
        <v>2009</v>
      </c>
      <c r="F242" s="80" t="s">
        <v>85</v>
      </c>
      <c r="G242" s="80" t="s">
        <v>2011</v>
      </c>
      <c r="H242" s="80" t="s">
        <v>2012</v>
      </c>
      <c r="I242" s="177"/>
      <c r="J242" s="81">
        <v>148.88901536313099</v>
      </c>
      <c r="K242" s="81">
        <v>17.535603833873026</v>
      </c>
      <c r="L242" s="81">
        <v>4.0436108884735225</v>
      </c>
      <c r="M242" s="81">
        <v>400.71779638636724</v>
      </c>
      <c r="N242" s="81">
        <v>508.93664801382999</v>
      </c>
      <c r="O242" s="81">
        <v>213.95998857058004</v>
      </c>
      <c r="P242" s="81">
        <v>143.24061180366579</v>
      </c>
      <c r="Q242" s="81">
        <v>25.240679720661664</v>
      </c>
      <c r="R242" s="81">
        <v>0</v>
      </c>
      <c r="S242" s="81">
        <v>38.181312199757897</v>
      </c>
      <c r="T242" s="82"/>
      <c r="U242" s="81">
        <v>18392774</v>
      </c>
      <c r="V242" s="81">
        <v>10753</v>
      </c>
      <c r="W242" s="81">
        <v>39</v>
      </c>
      <c r="X242" s="81">
        <v>117048</v>
      </c>
      <c r="Y242" s="81">
        <v>204197</v>
      </c>
      <c r="Z242" s="81">
        <v>108162</v>
      </c>
      <c r="AA242" s="81">
        <v>28830</v>
      </c>
      <c r="AB242" s="81">
        <v>432958</v>
      </c>
      <c r="AC242" s="81">
        <v>0</v>
      </c>
      <c r="AD242" s="81">
        <v>38.181312199757897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38.479999999999997</v>
      </c>
      <c r="BJ242" s="81">
        <v>2.4E-2</v>
      </c>
      <c r="BK242" s="81">
        <v>134.416</v>
      </c>
      <c r="BL242" s="81">
        <v>0</v>
      </c>
      <c r="BM242" s="82"/>
      <c r="BN242" s="81">
        <v>0</v>
      </c>
      <c r="BO242" s="81">
        <v>0</v>
      </c>
      <c r="BP242" s="81">
        <v>3</v>
      </c>
      <c r="BQ242" s="81">
        <v>1</v>
      </c>
      <c r="BR242" s="81">
        <v>10</v>
      </c>
      <c r="BS242" s="81">
        <v>0</v>
      </c>
      <c r="BT242"/>
      <c r="BU242" s="80"/>
      <c r="BV242" s="80"/>
      <c r="BW242" s="80"/>
      <c r="BX242" s="80"/>
      <c r="BY242" s="80"/>
      <c r="BZ242" s="80"/>
      <c r="CA242" s="80"/>
      <c r="CB242" s="80"/>
      <c r="CC242" s="80"/>
    </row>
    <row r="243" spans="1:81">
      <c r="A243" s="80" t="s">
        <v>2018</v>
      </c>
      <c r="B243" s="80">
        <v>245</v>
      </c>
      <c r="C243" s="80">
        <v>7</v>
      </c>
      <c r="D243" s="80">
        <v>15</v>
      </c>
      <c r="E243" s="80">
        <v>2010</v>
      </c>
      <c r="F243" s="80" t="s">
        <v>86</v>
      </c>
      <c r="G243" s="80" t="s">
        <v>2011</v>
      </c>
      <c r="H243" s="80" t="s">
        <v>2012</v>
      </c>
      <c r="I243" s="177"/>
      <c r="J243" s="81">
        <v>136.31321712766587</v>
      </c>
      <c r="K243" s="81">
        <v>15.719982717734254</v>
      </c>
      <c r="L243" s="81">
        <v>3.7769461762589005</v>
      </c>
      <c r="M243" s="81">
        <v>405.379235100274</v>
      </c>
      <c r="N243" s="81">
        <v>521.92337118595697</v>
      </c>
      <c r="O243" s="81">
        <v>211.11950339856725</v>
      </c>
      <c r="P243" s="81">
        <v>144.66227300964664</v>
      </c>
      <c r="Q243" s="81">
        <v>26.490959770960384</v>
      </c>
      <c r="R243" s="81">
        <v>0</v>
      </c>
      <c r="S243" s="81">
        <v>40.938880791372199</v>
      </c>
      <c r="T243" s="82"/>
      <c r="U243" s="81">
        <v>17999644</v>
      </c>
      <c r="V243" s="81">
        <v>10753</v>
      </c>
      <c r="W243" s="81">
        <v>39</v>
      </c>
      <c r="X243" s="81">
        <v>117048</v>
      </c>
      <c r="Y243" s="81">
        <v>206561</v>
      </c>
      <c r="Z243" s="81">
        <v>107222</v>
      </c>
      <c r="AA243" s="81">
        <v>28389</v>
      </c>
      <c r="AB243" s="81">
        <v>435411</v>
      </c>
      <c r="AC243" s="81">
        <v>0</v>
      </c>
      <c r="AD243" s="81">
        <v>40.938880791372199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38.837000000000003</v>
      </c>
      <c r="BJ243" s="81">
        <v>0.02</v>
      </c>
      <c r="BK243" s="81">
        <v>136.68400000000003</v>
      </c>
      <c r="BL243" s="81">
        <v>0</v>
      </c>
      <c r="BM243" s="82"/>
      <c r="BN243" s="81">
        <v>0</v>
      </c>
      <c r="BO243" s="81">
        <v>0</v>
      </c>
      <c r="BP243" s="81">
        <v>3</v>
      </c>
      <c r="BQ243" s="81">
        <v>1</v>
      </c>
      <c r="BR243" s="81">
        <v>10</v>
      </c>
      <c r="BS243" s="81">
        <v>0</v>
      </c>
      <c r="BT243"/>
      <c r="BU243" s="80">
        <v>119.905</v>
      </c>
      <c r="BV243" s="80">
        <v>52.5</v>
      </c>
      <c r="BW243" s="80">
        <v>0</v>
      </c>
      <c r="BX243" s="80">
        <v>0</v>
      </c>
      <c r="BY243" s="80">
        <v>3.1360000000000001</v>
      </c>
      <c r="BZ243" s="80">
        <v>0</v>
      </c>
      <c r="CA243" s="80">
        <v>0</v>
      </c>
      <c r="CB243" s="80">
        <v>0</v>
      </c>
      <c r="CC243" s="80">
        <v>0</v>
      </c>
    </row>
    <row r="244" spans="1:81">
      <c r="A244" s="80" t="s">
        <v>2019</v>
      </c>
      <c r="B244" s="80">
        <v>246</v>
      </c>
      <c r="C244" s="80">
        <v>8</v>
      </c>
      <c r="D244" s="80">
        <v>15</v>
      </c>
      <c r="E244" s="80">
        <v>2011</v>
      </c>
      <c r="F244" s="80" t="s">
        <v>87</v>
      </c>
      <c r="G244" s="80" t="s">
        <v>2011</v>
      </c>
      <c r="H244" s="80" t="s">
        <v>2012</v>
      </c>
      <c r="I244" s="177"/>
      <c r="J244" s="81">
        <v>146.32152276702223</v>
      </c>
      <c r="K244" s="81">
        <v>23.731692300244081</v>
      </c>
      <c r="L244" s="81">
        <v>1.6653631020924182</v>
      </c>
      <c r="M244" s="81">
        <v>515.48876588422115</v>
      </c>
      <c r="N244" s="81">
        <v>604.2975912460372</v>
      </c>
      <c r="O244" s="81">
        <v>206.48014000979651</v>
      </c>
      <c r="P244" s="81">
        <v>139.61083098133577</v>
      </c>
      <c r="Q244" s="81">
        <v>30.465249016020731</v>
      </c>
      <c r="R244" s="81">
        <v>0</v>
      </c>
      <c r="S244" s="81">
        <v>42.152553307931456</v>
      </c>
      <c r="T244" s="82"/>
      <c r="U244" s="81">
        <v>18153490</v>
      </c>
      <c r="V244" s="81">
        <v>10753</v>
      </c>
      <c r="W244" s="81">
        <v>39</v>
      </c>
      <c r="X244" s="81">
        <v>117048</v>
      </c>
      <c r="Y244" s="81">
        <v>207050</v>
      </c>
      <c r="Z244" s="81">
        <v>107144</v>
      </c>
      <c r="AA244" s="81">
        <v>28213</v>
      </c>
      <c r="AB244" s="81">
        <v>434112</v>
      </c>
      <c r="AC244" s="81">
        <v>0</v>
      </c>
      <c r="AD244" s="81">
        <v>42.152553307931456</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36.822000000000003</v>
      </c>
      <c r="BJ244" s="81">
        <v>1.6E-2</v>
      </c>
      <c r="BK244" s="81">
        <v>73.090999999999994</v>
      </c>
      <c r="BL244" s="81">
        <v>0</v>
      </c>
      <c r="BM244" s="82"/>
      <c r="BN244" s="81">
        <v>0</v>
      </c>
      <c r="BO244" s="81">
        <v>0</v>
      </c>
      <c r="BP244" s="81">
        <v>3</v>
      </c>
      <c r="BQ244" s="81">
        <v>1</v>
      </c>
      <c r="BR244" s="81">
        <v>7</v>
      </c>
      <c r="BS244" s="81">
        <v>0</v>
      </c>
      <c r="BT244"/>
      <c r="BU244" s="80">
        <v>109.929</v>
      </c>
      <c r="BV244" s="80">
        <v>0</v>
      </c>
      <c r="BW244" s="80">
        <v>0</v>
      </c>
      <c r="BX244" s="80">
        <v>0</v>
      </c>
      <c r="BY244" s="80">
        <v>0</v>
      </c>
      <c r="BZ244" s="80">
        <v>0</v>
      </c>
      <c r="CA244" s="80">
        <v>0</v>
      </c>
      <c r="CB244" s="80">
        <v>0</v>
      </c>
      <c r="CC244" s="80">
        <v>0</v>
      </c>
    </row>
    <row r="245" spans="1:81">
      <c r="A245" s="80" t="s">
        <v>2020</v>
      </c>
      <c r="B245" s="80">
        <v>247</v>
      </c>
      <c r="C245" s="80">
        <v>9</v>
      </c>
      <c r="D245" s="80">
        <v>15</v>
      </c>
      <c r="E245" s="80">
        <v>2012</v>
      </c>
      <c r="F245" s="80" t="s">
        <v>88</v>
      </c>
      <c r="G245" s="80" t="s">
        <v>2011</v>
      </c>
      <c r="H245" s="80" t="s">
        <v>2012</v>
      </c>
      <c r="I245" s="177"/>
      <c r="J245" s="81">
        <v>135.41825524612469</v>
      </c>
      <c r="K245" s="81">
        <v>23.409639983881252</v>
      </c>
      <c r="L245" s="81">
        <v>1.6487971238916288</v>
      </c>
      <c r="M245" s="81">
        <v>542.76530901659123</v>
      </c>
      <c r="N245" s="81">
        <v>659.34969736930566</v>
      </c>
      <c r="O245" s="81">
        <v>204.29510311202492</v>
      </c>
      <c r="P245" s="81">
        <v>138.58372411292757</v>
      </c>
      <c r="Q245" s="81">
        <v>34.05285316211404</v>
      </c>
      <c r="R245" s="81">
        <v>0</v>
      </c>
      <c r="S245" s="81">
        <v>44.992066329264127</v>
      </c>
      <c r="T245" s="82"/>
      <c r="U245" s="81">
        <v>18116411</v>
      </c>
      <c r="V245" s="81">
        <v>10753</v>
      </c>
      <c r="W245" s="81">
        <v>39</v>
      </c>
      <c r="X245" s="81">
        <v>117048</v>
      </c>
      <c r="Y245" s="81">
        <v>213977</v>
      </c>
      <c r="Z245" s="81">
        <v>106851</v>
      </c>
      <c r="AA245" s="81">
        <v>27847</v>
      </c>
      <c r="AB245" s="81">
        <v>446612</v>
      </c>
      <c r="AC245" s="81">
        <v>0</v>
      </c>
      <c r="AD245" s="81">
        <v>44.992066329264127</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41.47</v>
      </c>
      <c r="BJ245" s="81">
        <v>1.6E-2</v>
      </c>
      <c r="BK245" s="81">
        <v>81.563000000000017</v>
      </c>
      <c r="BL245" s="81">
        <v>0</v>
      </c>
      <c r="BM245" s="82"/>
      <c r="BN245" s="81">
        <v>0</v>
      </c>
      <c r="BO245" s="81">
        <v>0</v>
      </c>
      <c r="BP245" s="81">
        <v>3</v>
      </c>
      <c r="BQ245" s="81">
        <v>1</v>
      </c>
      <c r="BR245" s="81">
        <v>7</v>
      </c>
      <c r="BS245" s="81">
        <v>0</v>
      </c>
      <c r="BT245"/>
      <c r="BU245" s="80">
        <v>119.935</v>
      </c>
      <c r="BV245" s="80">
        <v>0</v>
      </c>
      <c r="BW245" s="80">
        <v>0</v>
      </c>
      <c r="BX245" s="80">
        <v>0</v>
      </c>
      <c r="BY245" s="80">
        <v>3.1139999999999999</v>
      </c>
      <c r="BZ245" s="80">
        <v>0</v>
      </c>
      <c r="CA245" s="80">
        <v>0</v>
      </c>
      <c r="CB245" s="80">
        <v>0</v>
      </c>
      <c r="CC245" s="80">
        <v>0</v>
      </c>
    </row>
    <row r="246" spans="1:81">
      <c r="A246" s="80" t="s">
        <v>2021</v>
      </c>
      <c r="B246" s="80">
        <v>248</v>
      </c>
      <c r="C246" s="80">
        <v>10</v>
      </c>
      <c r="D246" s="80">
        <v>15</v>
      </c>
      <c r="E246" s="80">
        <v>2013</v>
      </c>
      <c r="F246" s="80" t="s">
        <v>89</v>
      </c>
      <c r="G246" s="80" t="s">
        <v>2011</v>
      </c>
      <c r="H246" s="80" t="s">
        <v>2012</v>
      </c>
      <c r="I246" s="177"/>
      <c r="J246" s="81">
        <v>133.13005386172878</v>
      </c>
      <c r="K246" s="81">
        <v>20.186794446816343</v>
      </c>
      <c r="L246" s="81">
        <v>1.5111636167057747</v>
      </c>
      <c r="M246" s="81">
        <v>577.51281299868754</v>
      </c>
      <c r="N246" s="81">
        <v>638.32080337116611</v>
      </c>
      <c r="O246" s="81">
        <v>195.5269453415093</v>
      </c>
      <c r="P246" s="81">
        <v>137.46241802561909</v>
      </c>
      <c r="Q246" s="81">
        <v>34.669972858720136</v>
      </c>
      <c r="R246" s="81">
        <v>0</v>
      </c>
      <c r="S246" s="81">
        <v>47.906475022066765</v>
      </c>
      <c r="T246" s="82"/>
      <c r="U246" s="81">
        <v>17233554</v>
      </c>
      <c r="V246" s="81">
        <v>10753</v>
      </c>
      <c r="W246" s="81">
        <v>39</v>
      </c>
      <c r="X246" s="81">
        <v>117048</v>
      </c>
      <c r="Y246" s="81">
        <v>215472</v>
      </c>
      <c r="Z246" s="81">
        <v>106831</v>
      </c>
      <c r="AA246" s="81">
        <v>27518</v>
      </c>
      <c r="AB246" s="81">
        <v>448186</v>
      </c>
      <c r="AC246" s="81">
        <v>0</v>
      </c>
      <c r="AD246" s="81">
        <v>47.906475022066765</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42.569000000000003</v>
      </c>
      <c r="BJ246" s="81">
        <v>2.3E-2</v>
      </c>
      <c r="BK246" s="81">
        <v>153.93900000000002</v>
      </c>
      <c r="BL246" s="81">
        <v>0</v>
      </c>
      <c r="BM246" s="82"/>
      <c r="BN246" s="81">
        <v>0</v>
      </c>
      <c r="BO246" s="81">
        <v>0</v>
      </c>
      <c r="BP246" s="81">
        <v>3</v>
      </c>
      <c r="BQ246" s="81">
        <v>1</v>
      </c>
      <c r="BR246" s="81">
        <v>7</v>
      </c>
      <c r="BS246" s="81">
        <v>0</v>
      </c>
      <c r="BT246"/>
      <c r="BU246" s="80">
        <v>140.149</v>
      </c>
      <c r="BV246" s="80">
        <v>53.25</v>
      </c>
      <c r="BW246" s="80">
        <v>0</v>
      </c>
      <c r="BX246" s="80">
        <v>0</v>
      </c>
      <c r="BY246" s="80">
        <v>3.1320000000000001</v>
      </c>
      <c r="BZ246" s="80">
        <v>0</v>
      </c>
      <c r="CA246" s="80">
        <v>0</v>
      </c>
      <c r="CB246" s="80">
        <v>0</v>
      </c>
      <c r="CC246" s="80">
        <v>0</v>
      </c>
    </row>
    <row r="247" spans="1:81">
      <c r="A247" s="80" t="s">
        <v>2022</v>
      </c>
      <c r="B247" s="80">
        <v>249</v>
      </c>
      <c r="C247" s="80">
        <v>11</v>
      </c>
      <c r="D247" s="80">
        <v>15</v>
      </c>
      <c r="E247" s="80">
        <v>2014</v>
      </c>
      <c r="F247" s="80" t="s">
        <v>90</v>
      </c>
      <c r="G247" s="80" t="s">
        <v>2011</v>
      </c>
      <c r="H247" s="80" t="s">
        <v>2012</v>
      </c>
      <c r="I247" s="177"/>
      <c r="J247" s="81">
        <v>113.77516247733783</v>
      </c>
      <c r="K247" s="81">
        <v>21.573846370572522</v>
      </c>
      <c r="L247" s="81">
        <v>3.9821990752804743</v>
      </c>
      <c r="M247" s="81">
        <v>507.17616325794199</v>
      </c>
      <c r="N247" s="81">
        <v>578.94789097023636</v>
      </c>
      <c r="O247" s="81">
        <v>186.20793290049014</v>
      </c>
      <c r="P247" s="81">
        <v>138.28281997306632</v>
      </c>
      <c r="Q247" s="81">
        <v>33.363802154909777</v>
      </c>
      <c r="R247" s="81">
        <v>0</v>
      </c>
      <c r="S247" s="81">
        <v>46.863686541553641</v>
      </c>
      <c r="T247" s="82"/>
      <c r="U247" s="81">
        <v>16893556</v>
      </c>
      <c r="V247" s="81">
        <v>10988</v>
      </c>
      <c r="W247" s="81">
        <v>45</v>
      </c>
      <c r="X247" s="81">
        <v>113518</v>
      </c>
      <c r="Y247" s="81">
        <v>217836</v>
      </c>
      <c r="Z247" s="81">
        <v>107153</v>
      </c>
      <c r="AA247" s="81">
        <v>27539</v>
      </c>
      <c r="AB247" s="81">
        <v>449527</v>
      </c>
      <c r="AC247" s="81">
        <v>0</v>
      </c>
      <c r="AD247" s="81">
        <v>46.863686541553641</v>
      </c>
      <c r="AE247" s="82"/>
      <c r="AF247" s="81">
        <v>158109886.24575236</v>
      </c>
      <c r="AG247" s="81">
        <v>20325791.508485608</v>
      </c>
      <c r="AH247" s="81">
        <v>1002279.0480463069</v>
      </c>
      <c r="AI247" s="81">
        <v>696487227.62983549</v>
      </c>
      <c r="AJ247" s="81">
        <v>804517731.29287434</v>
      </c>
      <c r="AK247" s="81">
        <v>0</v>
      </c>
      <c r="AL247" s="81">
        <v>0</v>
      </c>
      <c r="AM247" s="81">
        <v>61713339.72140529</v>
      </c>
      <c r="AN247" s="81">
        <v>0</v>
      </c>
      <c r="AO247" s="81">
        <v>0</v>
      </c>
      <c r="AP247" s="82"/>
      <c r="AQ247" s="81">
        <v>2704</v>
      </c>
      <c r="AR247" s="81">
        <v>129</v>
      </c>
      <c r="AS247" s="81">
        <v>0</v>
      </c>
      <c r="AT247" s="81">
        <v>0</v>
      </c>
      <c r="AU247" s="81">
        <v>0</v>
      </c>
      <c r="AV247" s="81">
        <v>1</v>
      </c>
      <c r="AW247" s="81" t="s">
        <v>564</v>
      </c>
      <c r="AX247" s="82"/>
      <c r="AY247" s="81">
        <v>9932.5</v>
      </c>
      <c r="AZ247" s="81">
        <v>1956.5</v>
      </c>
      <c r="BA247" s="81">
        <v>0</v>
      </c>
      <c r="BB247" s="81">
        <v>0</v>
      </c>
      <c r="BC247" s="81">
        <v>0</v>
      </c>
      <c r="BD247" s="81">
        <v>7290</v>
      </c>
      <c r="BE247" s="81" t="s">
        <v>564</v>
      </c>
      <c r="BF247" s="82"/>
      <c r="BG247" s="81">
        <v>0</v>
      </c>
      <c r="BH247" s="81">
        <v>0</v>
      </c>
      <c r="BI247" s="81">
        <v>42.965000000000003</v>
      </c>
      <c r="BJ247" s="81">
        <v>0</v>
      </c>
      <c r="BK247" s="81">
        <v>159.33099999999999</v>
      </c>
      <c r="BL247" s="81">
        <v>0</v>
      </c>
      <c r="BM247" s="82"/>
      <c r="BN247" s="81">
        <v>0</v>
      </c>
      <c r="BO247" s="81">
        <v>0</v>
      </c>
      <c r="BP247" s="81">
        <v>3</v>
      </c>
      <c r="BQ247" s="81">
        <v>1</v>
      </c>
      <c r="BR247" s="81">
        <v>9</v>
      </c>
      <c r="BS247" s="81">
        <v>0</v>
      </c>
      <c r="BT247"/>
      <c r="BU247" s="80">
        <v>143.68100000000001</v>
      </c>
      <c r="BV247" s="80">
        <v>55.491999999999997</v>
      </c>
      <c r="BW247" s="80">
        <v>0</v>
      </c>
      <c r="BX247" s="80">
        <v>0</v>
      </c>
      <c r="BY247" s="80">
        <v>3.1230000000000002</v>
      </c>
      <c r="BZ247" s="80">
        <v>0</v>
      </c>
      <c r="CA247" s="80">
        <v>0</v>
      </c>
      <c r="CB247" s="80">
        <v>0</v>
      </c>
      <c r="CC247" s="80">
        <v>0</v>
      </c>
    </row>
    <row r="248" spans="1:81">
      <c r="A248" s="80" t="s">
        <v>2023</v>
      </c>
      <c r="B248" s="80">
        <v>250</v>
      </c>
      <c r="C248" s="80">
        <v>12</v>
      </c>
      <c r="D248" s="80">
        <v>15</v>
      </c>
      <c r="E248" s="80">
        <v>2015</v>
      </c>
      <c r="F248" s="80" t="s">
        <v>91</v>
      </c>
      <c r="G248" s="80" t="s">
        <v>2011</v>
      </c>
      <c r="H248" s="80" t="s">
        <v>2012</v>
      </c>
      <c r="I248" s="177"/>
      <c r="J248" s="81">
        <v>128.20558171044203</v>
      </c>
      <c r="K248" s="81">
        <v>22.944079621550422</v>
      </c>
      <c r="L248" s="81">
        <v>4.96370547282811</v>
      </c>
      <c r="M248" s="81">
        <v>539.60470763679734</v>
      </c>
      <c r="N248" s="81">
        <v>586.29586486612902</v>
      </c>
      <c r="O248" s="81">
        <v>184.38795467222883</v>
      </c>
      <c r="P248" s="81">
        <v>137.20062809310929</v>
      </c>
      <c r="Q248" s="81">
        <v>32.898514765812692</v>
      </c>
      <c r="R248" s="81">
        <v>0</v>
      </c>
      <c r="S248" s="81">
        <v>48.553695322164934</v>
      </c>
      <c r="T248" s="82"/>
      <c r="U248" s="81">
        <v>17269232</v>
      </c>
      <c r="V248" s="81">
        <v>10988</v>
      </c>
      <c r="W248" s="81">
        <v>45</v>
      </c>
      <c r="X248" s="81">
        <v>113518</v>
      </c>
      <c r="Y248" s="81">
        <v>221587</v>
      </c>
      <c r="Z248" s="81">
        <v>107128</v>
      </c>
      <c r="AA248" s="81">
        <v>27302</v>
      </c>
      <c r="AB248" s="81">
        <v>452789</v>
      </c>
      <c r="AC248" s="81">
        <v>0</v>
      </c>
      <c r="AD248" s="81">
        <v>48.553695322164934</v>
      </c>
      <c r="AE248" s="82"/>
      <c r="AF248" s="81">
        <v>173658911.12603834</v>
      </c>
      <c r="AG248" s="81">
        <v>19017645.686336458</v>
      </c>
      <c r="AH248" s="81">
        <v>1011650.9856903484</v>
      </c>
      <c r="AI248" s="81">
        <v>664193968.6159488</v>
      </c>
      <c r="AJ248" s="81">
        <v>836529177.35972738</v>
      </c>
      <c r="AK248" s="81">
        <v>0</v>
      </c>
      <c r="AL248" s="81">
        <v>0</v>
      </c>
      <c r="AM248" s="81">
        <v>62052833.071581982</v>
      </c>
      <c r="AN248" s="81">
        <v>0</v>
      </c>
      <c r="AO248" s="81">
        <v>0</v>
      </c>
      <c r="AP248" s="82"/>
      <c r="AQ248" s="81">
        <v>2957</v>
      </c>
      <c r="AR248" s="81">
        <v>169</v>
      </c>
      <c r="AS248" s="81">
        <v>0</v>
      </c>
      <c r="AT248" s="81">
        <v>0</v>
      </c>
      <c r="AU248" s="81">
        <v>0</v>
      </c>
      <c r="AV248" s="81">
        <v>1</v>
      </c>
      <c r="AW248" s="81" t="s">
        <v>564</v>
      </c>
      <c r="AX248" s="82"/>
      <c r="AY248" s="81">
        <v>10967.7</v>
      </c>
      <c r="AZ248" s="81">
        <v>3061.2</v>
      </c>
      <c r="BA248" s="81">
        <v>0</v>
      </c>
      <c r="BB248" s="81">
        <v>0</v>
      </c>
      <c r="BC248" s="81">
        <v>0</v>
      </c>
      <c r="BD248" s="81">
        <v>7290</v>
      </c>
      <c r="BE248" s="81" t="s">
        <v>564</v>
      </c>
      <c r="BF248" s="82"/>
      <c r="BG248" s="81">
        <v>0</v>
      </c>
      <c r="BH248" s="81">
        <v>0</v>
      </c>
      <c r="BI248" s="81">
        <v>41.25</v>
      </c>
      <c r="BJ248" s="81">
        <v>0</v>
      </c>
      <c r="BK248" s="81">
        <v>157.48600000000005</v>
      </c>
      <c r="BL248" s="81">
        <v>0</v>
      </c>
      <c r="BM248" s="82"/>
      <c r="BN248" s="81">
        <v>0</v>
      </c>
      <c r="BO248" s="81">
        <v>0</v>
      </c>
      <c r="BP248" s="81">
        <v>3</v>
      </c>
      <c r="BQ248" s="81">
        <v>1</v>
      </c>
      <c r="BR248" s="81">
        <v>8</v>
      </c>
      <c r="BS248" s="81">
        <v>0</v>
      </c>
      <c r="BT248"/>
      <c r="BU248" s="80">
        <v>140.261</v>
      </c>
      <c r="BV248" s="80">
        <v>58.475000000000001</v>
      </c>
      <c r="BW248" s="80">
        <v>0</v>
      </c>
      <c r="BX248" s="80">
        <v>0</v>
      </c>
      <c r="BY248" s="80">
        <v>0</v>
      </c>
      <c r="BZ248" s="80">
        <v>0</v>
      </c>
      <c r="CA248" s="80">
        <v>0</v>
      </c>
      <c r="CB248" s="80">
        <v>0</v>
      </c>
      <c r="CC248" s="80">
        <v>0</v>
      </c>
    </row>
    <row r="249" spans="1:81">
      <c r="A249" s="80" t="s">
        <v>2024</v>
      </c>
      <c r="B249" s="80">
        <v>251</v>
      </c>
      <c r="C249" s="80">
        <v>13</v>
      </c>
      <c r="D249" s="80">
        <v>15</v>
      </c>
      <c r="E249" s="80">
        <v>2016</v>
      </c>
      <c r="F249" s="80" t="s">
        <v>92</v>
      </c>
      <c r="G249" s="80" t="s">
        <v>2011</v>
      </c>
      <c r="H249" s="80" t="s">
        <v>2012</v>
      </c>
      <c r="I249" s="177"/>
      <c r="J249" s="81">
        <v>107.00220697492702</v>
      </c>
      <c r="K249" s="81">
        <v>23.632134536293705</v>
      </c>
      <c r="L249" s="81">
        <v>5.6092014855375982</v>
      </c>
      <c r="M249" s="81">
        <v>415.63474551578122</v>
      </c>
      <c r="N249" s="81">
        <v>566.54305275915044</v>
      </c>
      <c r="O249" s="81">
        <v>182.75075261957423</v>
      </c>
      <c r="P249" s="81">
        <v>134.65947840249279</v>
      </c>
      <c r="Q249" s="81">
        <v>32.271279101066789</v>
      </c>
      <c r="R249" s="81">
        <v>0</v>
      </c>
      <c r="S249" s="81">
        <v>60.059477686535843</v>
      </c>
      <c r="T249" s="82"/>
      <c r="U249" s="81">
        <v>16853310</v>
      </c>
      <c r="V249" s="81">
        <v>10988</v>
      </c>
      <c r="W249" s="81">
        <v>45</v>
      </c>
      <c r="X249" s="81">
        <v>113518</v>
      </c>
      <c r="Y249" s="81">
        <v>225737</v>
      </c>
      <c r="Z249" s="81">
        <v>107482</v>
      </c>
      <c r="AA249" s="81">
        <v>27715</v>
      </c>
      <c r="AB249" s="81">
        <v>456893</v>
      </c>
      <c r="AC249" s="81">
        <v>0</v>
      </c>
      <c r="AD249" s="81">
        <v>60.059477686535843</v>
      </c>
      <c r="AE249" s="82"/>
      <c r="AF249" s="81">
        <v>153964577.5227496</v>
      </c>
      <c r="AG249" s="81">
        <v>18694850.11933706</v>
      </c>
      <c r="AH249" s="81">
        <v>870035.93074090616</v>
      </c>
      <c r="AI249" s="81">
        <v>642185579.60978174</v>
      </c>
      <c r="AJ249" s="81">
        <v>817729100.14311588</v>
      </c>
      <c r="AK249" s="81">
        <v>0</v>
      </c>
      <c r="AL249" s="81">
        <v>0</v>
      </c>
      <c r="AM249" s="81">
        <v>62663914.976250827</v>
      </c>
      <c r="AN249" s="81">
        <v>0</v>
      </c>
      <c r="AO249" s="81">
        <v>0</v>
      </c>
      <c r="AP249" s="82"/>
      <c r="AQ249" s="81">
        <v>3171</v>
      </c>
      <c r="AR249" s="81">
        <v>192</v>
      </c>
      <c r="AS249" s="81">
        <v>0</v>
      </c>
      <c r="AT249" s="81">
        <v>0</v>
      </c>
      <c r="AU249" s="81">
        <v>0</v>
      </c>
      <c r="AV249" s="81">
        <v>1</v>
      </c>
      <c r="AW249" s="81" t="s">
        <v>564</v>
      </c>
      <c r="AX249" s="82"/>
      <c r="AY249" s="81">
        <v>11819.2</v>
      </c>
      <c r="AZ249" s="81">
        <v>3432.1</v>
      </c>
      <c r="BA249" s="81">
        <v>0</v>
      </c>
      <c r="BB249" s="81">
        <v>0</v>
      </c>
      <c r="BC249" s="81">
        <v>0</v>
      </c>
      <c r="BD249" s="81">
        <v>7290</v>
      </c>
      <c r="BE249" s="81" t="s">
        <v>564</v>
      </c>
      <c r="BF249" s="82"/>
      <c r="BG249" s="81">
        <v>0</v>
      </c>
      <c r="BH249" s="81">
        <v>0</v>
      </c>
      <c r="BI249" s="81">
        <v>34.478000000000002</v>
      </c>
      <c r="BJ249" s="81">
        <v>0.57099999999999995</v>
      </c>
      <c r="BK249" s="81">
        <v>152.26</v>
      </c>
      <c r="BL249" s="81">
        <v>0</v>
      </c>
      <c r="BM249" s="82"/>
      <c r="BN249" s="81">
        <v>0</v>
      </c>
      <c r="BO249" s="81">
        <v>0</v>
      </c>
      <c r="BP249" s="81">
        <v>3</v>
      </c>
      <c r="BQ249" s="81">
        <v>1</v>
      </c>
      <c r="BR249" s="81">
        <v>8</v>
      </c>
      <c r="BS249" s="81">
        <v>0</v>
      </c>
      <c r="BT249"/>
      <c r="BU249" s="80">
        <v>132.74799999999999</v>
      </c>
      <c r="BV249" s="80">
        <v>54.561</v>
      </c>
      <c r="BW249" s="80">
        <v>0</v>
      </c>
      <c r="BX249" s="80">
        <v>0</v>
      </c>
      <c r="BY249" s="80">
        <v>0</v>
      </c>
      <c r="BZ249" s="80">
        <v>0</v>
      </c>
      <c r="CA249" s="80">
        <v>0</v>
      </c>
      <c r="CB249" s="80">
        <v>0</v>
      </c>
      <c r="CC249" s="80">
        <v>0</v>
      </c>
    </row>
    <row r="250" spans="1:81">
      <c r="A250" s="80" t="s">
        <v>2025</v>
      </c>
      <c r="B250" s="80">
        <v>252</v>
      </c>
      <c r="C250" s="80">
        <v>14</v>
      </c>
      <c r="D250" s="80">
        <v>15</v>
      </c>
      <c r="E250" s="80">
        <v>2017</v>
      </c>
      <c r="F250" s="80" t="s">
        <v>71</v>
      </c>
      <c r="G250" s="80" t="s">
        <v>2011</v>
      </c>
      <c r="H250" s="80" t="s">
        <v>2012</v>
      </c>
      <c r="I250" s="177"/>
      <c r="J250" s="81">
        <v>102.08828897239557</v>
      </c>
      <c r="K250" s="81">
        <v>24.17608856299087</v>
      </c>
      <c r="L250" s="81">
        <v>4.6197281705925128</v>
      </c>
      <c r="M250" s="81">
        <v>416.98671242423234</v>
      </c>
      <c r="N250" s="81">
        <v>588.43508239687537</v>
      </c>
      <c r="O250" s="81">
        <v>180.17679725107701</v>
      </c>
      <c r="P250" s="81">
        <v>133.53126590303611</v>
      </c>
      <c r="Q250" s="81">
        <v>31.447194256806945</v>
      </c>
      <c r="R250" s="81">
        <v>0</v>
      </c>
      <c r="S250" s="81">
        <v>65.278730824945484</v>
      </c>
      <c r="T250" s="82"/>
      <c r="U250" s="81">
        <v>17368831</v>
      </c>
      <c r="V250" s="81">
        <v>10988</v>
      </c>
      <c r="W250" s="81">
        <v>45</v>
      </c>
      <c r="X250" s="81">
        <v>113518</v>
      </c>
      <c r="Y250" s="81">
        <v>229819</v>
      </c>
      <c r="Z250" s="81">
        <v>107726</v>
      </c>
      <c r="AA250" s="81">
        <v>27658</v>
      </c>
      <c r="AB250" s="81">
        <v>460423</v>
      </c>
      <c r="AC250" s="81">
        <v>0</v>
      </c>
      <c r="AD250" s="81">
        <v>65.278730824945484</v>
      </c>
      <c r="AE250" s="82"/>
      <c r="AF250" s="81">
        <v>150948738.57783091</v>
      </c>
      <c r="AG250" s="81">
        <v>19551596.37766007</v>
      </c>
      <c r="AH250" s="81">
        <v>973663.995357426</v>
      </c>
      <c r="AI250" s="81">
        <v>672116164.76996374</v>
      </c>
      <c r="AJ250" s="81">
        <v>849768503.28750813</v>
      </c>
      <c r="AK250" s="81">
        <v>0</v>
      </c>
      <c r="AL250" s="81">
        <v>0</v>
      </c>
      <c r="AM250" s="81">
        <v>63246871.991857603</v>
      </c>
      <c r="AN250" s="81">
        <v>0</v>
      </c>
      <c r="AO250" s="81">
        <v>0</v>
      </c>
      <c r="AP250" s="82"/>
      <c r="AQ250" s="81">
        <v>3320</v>
      </c>
      <c r="AR250" s="81">
        <v>208</v>
      </c>
      <c r="AS250" s="81">
        <v>0</v>
      </c>
      <c r="AT250" s="81">
        <v>0</v>
      </c>
      <c r="AU250" s="81">
        <v>0</v>
      </c>
      <c r="AV250" s="81">
        <v>1</v>
      </c>
      <c r="AW250" s="81" t="s">
        <v>564</v>
      </c>
      <c r="AX250" s="82"/>
      <c r="AY250" s="81">
        <v>12450</v>
      </c>
      <c r="AZ250" s="81">
        <v>3667.6</v>
      </c>
      <c r="BA250" s="81">
        <v>0</v>
      </c>
      <c r="BB250" s="81">
        <v>0</v>
      </c>
      <c r="BC250" s="81">
        <v>0</v>
      </c>
      <c r="BD250" s="81">
        <v>7290</v>
      </c>
      <c r="BE250" s="81" t="s">
        <v>564</v>
      </c>
      <c r="BF250" s="82"/>
      <c r="BG250" s="81">
        <v>0</v>
      </c>
      <c r="BH250" s="81">
        <v>0</v>
      </c>
      <c r="BI250" s="81">
        <v>32.308</v>
      </c>
      <c r="BJ250" s="81">
        <v>27.478000000000002</v>
      </c>
      <c r="BK250" s="81">
        <v>149.91499999999999</v>
      </c>
      <c r="BL250" s="81">
        <v>0</v>
      </c>
      <c r="BM250" s="82"/>
      <c r="BN250" s="81">
        <v>0</v>
      </c>
      <c r="BO250" s="81">
        <v>0</v>
      </c>
      <c r="BP250" s="81">
        <v>3</v>
      </c>
      <c r="BQ250" s="81">
        <v>1</v>
      </c>
      <c r="BR250" s="81">
        <v>8</v>
      </c>
      <c r="BS250" s="81">
        <v>0</v>
      </c>
      <c r="BT250"/>
      <c r="BU250" s="80">
        <v>153.679</v>
      </c>
      <c r="BV250" s="80">
        <v>56.021999999999998</v>
      </c>
      <c r="BW250" s="80">
        <v>0</v>
      </c>
      <c r="BX250" s="80">
        <v>0</v>
      </c>
      <c r="BY250" s="80">
        <v>0</v>
      </c>
      <c r="BZ250" s="80">
        <v>0</v>
      </c>
      <c r="CA250" s="80">
        <v>0</v>
      </c>
      <c r="CB250" s="80">
        <v>0</v>
      </c>
      <c r="CC250" s="80">
        <v>0</v>
      </c>
    </row>
    <row r="251" spans="1:81">
      <c r="A251" s="80" t="s">
        <v>2026</v>
      </c>
      <c r="B251" s="80">
        <v>253</v>
      </c>
      <c r="C251" s="80">
        <v>15</v>
      </c>
      <c r="D251" s="80">
        <v>15</v>
      </c>
      <c r="E251" s="80">
        <v>2018</v>
      </c>
      <c r="F251" s="80" t="s">
        <v>93</v>
      </c>
      <c r="G251" s="80" t="s">
        <v>2011</v>
      </c>
      <c r="H251" s="80" t="s">
        <v>2012</v>
      </c>
      <c r="I251" s="177"/>
      <c r="J251" s="81">
        <v>100.75084114978571</v>
      </c>
      <c r="K251" s="81">
        <v>22.728479779183122</v>
      </c>
      <c r="L251" s="81">
        <v>4.3172747488477441</v>
      </c>
      <c r="M251" s="81">
        <v>413.80719536950676</v>
      </c>
      <c r="N251" s="81">
        <v>567.96943419904426</v>
      </c>
      <c r="O251" s="81">
        <v>176.865519013191</v>
      </c>
      <c r="P251" s="81">
        <v>132.80432951888898</v>
      </c>
      <c r="Q251" s="81">
        <v>29.318816155961315</v>
      </c>
      <c r="R251" s="81">
        <v>0</v>
      </c>
      <c r="S251" s="81">
        <v>67.277748764255762</v>
      </c>
      <c r="T251" s="82"/>
      <c r="U251" s="81">
        <v>17318058</v>
      </c>
      <c r="V251" s="81">
        <v>10988</v>
      </c>
      <c r="W251" s="81">
        <v>45</v>
      </c>
      <c r="X251" s="81">
        <v>113518</v>
      </c>
      <c r="Y251" s="81">
        <v>233158</v>
      </c>
      <c r="Z251" s="81">
        <v>107771</v>
      </c>
      <c r="AA251" s="81">
        <v>27784</v>
      </c>
      <c r="AB251" s="81">
        <v>462591</v>
      </c>
      <c r="AC251" s="81">
        <v>0</v>
      </c>
      <c r="AD251" s="81">
        <v>67.277748764255762</v>
      </c>
      <c r="AE251" s="82"/>
      <c r="AF251" s="81">
        <v>146388690.21552309</v>
      </c>
      <c r="AG251" s="81">
        <v>17340860.302699231</v>
      </c>
      <c r="AH251" s="81">
        <v>927431.71643943409</v>
      </c>
      <c r="AI251" s="81">
        <v>643622647.25287938</v>
      </c>
      <c r="AJ251" s="81">
        <v>843309545.92370188</v>
      </c>
      <c r="AK251" s="81">
        <v>0</v>
      </c>
      <c r="AL251" s="81">
        <v>0</v>
      </c>
      <c r="AM251" s="81">
        <v>63676164.955212347</v>
      </c>
      <c r="AN251" s="81">
        <v>0</v>
      </c>
      <c r="AO251" s="81">
        <v>0</v>
      </c>
      <c r="AP251" s="82"/>
      <c r="AQ251" s="81">
        <v>3497</v>
      </c>
      <c r="AR251" s="81">
        <v>225</v>
      </c>
      <c r="AS251" s="81">
        <v>0</v>
      </c>
      <c r="AT251" s="81">
        <v>0</v>
      </c>
      <c r="AU251" s="81">
        <v>0</v>
      </c>
      <c r="AV251" s="81">
        <v>1</v>
      </c>
      <c r="AW251" s="81" t="s">
        <v>564</v>
      </c>
      <c r="AX251" s="82"/>
      <c r="AY251" s="81">
        <v>13202.9</v>
      </c>
      <c r="AZ251" s="81">
        <v>3915.7</v>
      </c>
      <c r="BA251" s="81">
        <v>0</v>
      </c>
      <c r="BB251" s="81">
        <v>0</v>
      </c>
      <c r="BC251" s="81">
        <v>0</v>
      </c>
      <c r="BD251" s="81">
        <v>7290</v>
      </c>
      <c r="BE251" s="81" t="s">
        <v>564</v>
      </c>
      <c r="BF251" s="82"/>
      <c r="BG251" s="81">
        <v>0</v>
      </c>
      <c r="BH251" s="81">
        <v>0</v>
      </c>
      <c r="BI251" s="81">
        <v>31.385000000000002</v>
      </c>
      <c r="BJ251" s="81">
        <v>27.56</v>
      </c>
      <c r="BK251" s="81">
        <v>146.92399999999998</v>
      </c>
      <c r="BL251" s="81">
        <v>0</v>
      </c>
      <c r="BM251" s="82"/>
      <c r="BN251" s="81">
        <v>0</v>
      </c>
      <c r="BO251" s="81">
        <v>0</v>
      </c>
      <c r="BP251" s="81">
        <v>3</v>
      </c>
      <c r="BQ251" s="81">
        <v>1</v>
      </c>
      <c r="BR251" s="81">
        <v>8</v>
      </c>
      <c r="BS251" s="81">
        <v>0</v>
      </c>
      <c r="BT251"/>
      <c r="BU251" s="80">
        <v>147.321</v>
      </c>
      <c r="BV251" s="80">
        <v>58.548000000000002</v>
      </c>
      <c r="BW251" s="80">
        <v>0</v>
      </c>
      <c r="BX251" s="80">
        <v>0</v>
      </c>
      <c r="BY251" s="80">
        <v>0</v>
      </c>
      <c r="BZ251" s="80">
        <v>0</v>
      </c>
      <c r="CA251" s="80">
        <v>0</v>
      </c>
      <c r="CB251" s="80">
        <v>0</v>
      </c>
      <c r="CC251" s="80">
        <v>0</v>
      </c>
    </row>
    <row r="252" spans="1:81">
      <c r="A252" s="80" t="s">
        <v>2027</v>
      </c>
      <c r="B252" s="80">
        <v>254</v>
      </c>
      <c r="C252" s="80">
        <v>16</v>
      </c>
      <c r="D252" s="80">
        <v>15</v>
      </c>
      <c r="E252" s="80">
        <v>2019</v>
      </c>
      <c r="F252" s="80" t="s">
        <v>73</v>
      </c>
      <c r="G252" s="80" t="s">
        <v>2011</v>
      </c>
      <c r="H252" s="80" t="s">
        <v>2012</v>
      </c>
      <c r="I252" s="177"/>
      <c r="J252" s="81">
        <v>95.005056525804847</v>
      </c>
      <c r="K252" s="81">
        <v>20.582034671114016</v>
      </c>
      <c r="L252" s="81">
        <v>4.3774468567044442</v>
      </c>
      <c r="M252" s="81">
        <v>400.37690780784777</v>
      </c>
      <c r="N252" s="81">
        <v>539.82787676841815</v>
      </c>
      <c r="O252" s="81">
        <v>171.49879956769951</v>
      </c>
      <c r="P252" s="81">
        <v>129.62074911476779</v>
      </c>
      <c r="Q252" s="81">
        <v>28.666818357703761</v>
      </c>
      <c r="R252" s="81">
        <v>0</v>
      </c>
      <c r="S252" s="81">
        <v>69.802291683445958</v>
      </c>
      <c r="T252" s="82"/>
      <c r="U252" s="81">
        <v>17075668</v>
      </c>
      <c r="V252" s="81">
        <v>10988</v>
      </c>
      <c r="W252" s="81">
        <v>45</v>
      </c>
      <c r="X252" s="81">
        <v>113518</v>
      </c>
      <c r="Y252" s="81">
        <v>236600</v>
      </c>
      <c r="Z252" s="81">
        <v>107370</v>
      </c>
      <c r="AA252" s="81">
        <v>26915</v>
      </c>
      <c r="AB252" s="81">
        <v>464550</v>
      </c>
      <c r="AC252" s="81">
        <v>0</v>
      </c>
      <c r="AD252" s="81">
        <v>69.802291683445958</v>
      </c>
      <c r="AE252" s="82"/>
      <c r="AF252" s="81">
        <v>145220810.31446409</v>
      </c>
      <c r="AG252" s="81">
        <v>16725825.93976914</v>
      </c>
      <c r="AH252" s="81">
        <v>985837.28711952001</v>
      </c>
      <c r="AI252" s="81">
        <v>649849276.63323987</v>
      </c>
      <c r="AJ252" s="81">
        <v>803955805.04076695</v>
      </c>
      <c r="AK252" s="81">
        <v>0</v>
      </c>
      <c r="AL252" s="81">
        <v>0</v>
      </c>
      <c r="AM252" s="81">
        <v>63268212.869472347</v>
      </c>
      <c r="AN252" s="81">
        <v>0</v>
      </c>
      <c r="AO252" s="81">
        <v>0</v>
      </c>
      <c r="AP252" s="82"/>
      <c r="AQ252" s="81">
        <v>3682</v>
      </c>
      <c r="AR252" s="81">
        <v>241</v>
      </c>
      <c r="AS252" s="81">
        <v>0</v>
      </c>
      <c r="AT252" s="81">
        <v>0</v>
      </c>
      <c r="AU252" s="81">
        <v>0</v>
      </c>
      <c r="AV252" s="81">
        <v>1</v>
      </c>
      <c r="AW252" s="81" t="s">
        <v>564</v>
      </c>
      <c r="AX252" s="82"/>
      <c r="AY252" s="81">
        <v>13995.69999999997</v>
      </c>
      <c r="AZ252" s="81">
        <v>4150.7</v>
      </c>
      <c r="BA252" s="81">
        <v>0</v>
      </c>
      <c r="BB252" s="81">
        <v>0</v>
      </c>
      <c r="BC252" s="81">
        <v>0</v>
      </c>
      <c r="BD252" s="81">
        <v>7290</v>
      </c>
      <c r="BE252" s="81" t="s">
        <v>564</v>
      </c>
      <c r="BF252" s="82"/>
      <c r="BG252" s="81">
        <v>0</v>
      </c>
      <c r="BH252" s="81">
        <v>0</v>
      </c>
      <c r="BI252" s="81">
        <v>29.859000000000002</v>
      </c>
      <c r="BJ252" s="81">
        <v>0</v>
      </c>
      <c r="BK252" s="81">
        <v>152.60599999999999</v>
      </c>
      <c r="BL252" s="81">
        <v>0</v>
      </c>
      <c r="BM252" s="82"/>
      <c r="BN252" s="81">
        <v>0</v>
      </c>
      <c r="BO252" s="81">
        <v>0</v>
      </c>
      <c r="BP252" s="81">
        <v>3</v>
      </c>
      <c r="BQ252" s="81">
        <v>0</v>
      </c>
      <c r="BR252" s="81">
        <v>8</v>
      </c>
      <c r="BS252" s="81">
        <v>0</v>
      </c>
      <c r="BT252"/>
      <c r="BU252" s="80">
        <v>118.07599999999999</v>
      </c>
      <c r="BV252" s="80">
        <v>64.388999999999996</v>
      </c>
      <c r="BW252" s="80">
        <v>0</v>
      </c>
      <c r="BX252" s="80">
        <v>0</v>
      </c>
      <c r="BY252" s="80">
        <v>0</v>
      </c>
      <c r="BZ252" s="80">
        <v>0</v>
      </c>
      <c r="CA252" s="80">
        <v>0</v>
      </c>
      <c r="CB252" s="80">
        <v>0</v>
      </c>
      <c r="CC252" s="80">
        <v>0</v>
      </c>
    </row>
    <row r="253" spans="1:81">
      <c r="A253" s="80" t="s">
        <v>2028</v>
      </c>
      <c r="B253" s="80">
        <v>255</v>
      </c>
      <c r="C253" s="80">
        <v>17</v>
      </c>
      <c r="D253" s="80">
        <v>15</v>
      </c>
      <c r="E253" s="80">
        <v>2020</v>
      </c>
      <c r="F253" s="80" t="s">
        <v>218</v>
      </c>
      <c r="G253" s="80" t="s">
        <v>2011</v>
      </c>
      <c r="H253" s="80" t="s">
        <v>2012</v>
      </c>
      <c r="I253" s="177"/>
      <c r="J253" s="81">
        <v>79.563933292057996</v>
      </c>
      <c r="K253" s="81">
        <v>21.453495788469905</v>
      </c>
      <c r="L253" s="81">
        <v>3.7241521056456994</v>
      </c>
      <c r="M253" s="81">
        <v>355.61475305685826</v>
      </c>
      <c r="N253" s="81">
        <v>547.03280386542622</v>
      </c>
      <c r="O253" s="81">
        <v>149.60088127129444</v>
      </c>
      <c r="P253" s="81">
        <v>122.52111037942633</v>
      </c>
      <c r="Q253" s="81">
        <v>27.340691748364765</v>
      </c>
      <c r="R253" s="81">
        <v>0</v>
      </c>
      <c r="S253" s="81">
        <v>64.930683684964379</v>
      </c>
      <c r="T253" s="82"/>
      <c r="U253" s="81">
        <v>15706014</v>
      </c>
      <c r="V253" s="81">
        <v>11353</v>
      </c>
      <c r="W253" s="81">
        <v>47</v>
      </c>
      <c r="X253" s="81">
        <v>115530</v>
      </c>
      <c r="Y253" s="81">
        <v>238563</v>
      </c>
      <c r="Z253" s="81">
        <v>106901</v>
      </c>
      <c r="AA253" s="81">
        <v>27641</v>
      </c>
      <c r="AB253" s="81">
        <v>463691</v>
      </c>
      <c r="AC253" s="81">
        <v>0</v>
      </c>
      <c r="AD253" s="81">
        <v>64.930683684964379</v>
      </c>
      <c r="AE253" s="82"/>
      <c r="AF253" s="81">
        <v>125128203.3031123</v>
      </c>
      <c r="AG253" s="81">
        <v>16413322.535445185</v>
      </c>
      <c r="AH253" s="81">
        <v>871188.29998376337</v>
      </c>
      <c r="AI253" s="81">
        <v>586152590.17778194</v>
      </c>
      <c r="AJ253" s="81">
        <v>812471564.52766454</v>
      </c>
      <c r="AK253" s="81"/>
      <c r="AL253" s="81"/>
      <c r="AM253" s="81">
        <v>60516827.214459546</v>
      </c>
      <c r="AN253" s="81"/>
      <c r="AO253" s="81"/>
      <c r="AP253" s="82"/>
      <c r="AQ253" s="81">
        <v>3890</v>
      </c>
      <c r="AR253" s="81">
        <v>242</v>
      </c>
      <c r="AS253" s="81">
        <v>0</v>
      </c>
      <c r="AT253" s="81">
        <v>0</v>
      </c>
      <c r="AU253" s="81">
        <v>0</v>
      </c>
      <c r="AV253" s="81">
        <v>1</v>
      </c>
      <c r="AW253" s="81">
        <v>0</v>
      </c>
      <c r="AX253" s="82"/>
      <c r="AY253" s="81">
        <v>14911.09999999998</v>
      </c>
      <c r="AZ253" s="81">
        <v>4163.5000000000009</v>
      </c>
      <c r="BA253" s="81">
        <v>0</v>
      </c>
      <c r="BB253" s="81">
        <v>0</v>
      </c>
      <c r="BC253" s="81">
        <v>0</v>
      </c>
      <c r="BD253" s="81">
        <v>7290</v>
      </c>
      <c r="BE253" s="81">
        <v>0</v>
      </c>
      <c r="BF253" s="82"/>
      <c r="BG253" s="81">
        <v>0</v>
      </c>
      <c r="BH253" s="81">
        <v>0</v>
      </c>
      <c r="BI253" s="81">
        <v>24.164000000000001</v>
      </c>
      <c r="BJ253" s="81">
        <v>0</v>
      </c>
      <c r="BK253" s="81">
        <v>155.34199999999998</v>
      </c>
      <c r="BL253" s="81">
        <v>0</v>
      </c>
      <c r="BM253" s="82"/>
      <c r="BN253" s="81">
        <v>0</v>
      </c>
      <c r="BO253" s="81">
        <v>0</v>
      </c>
      <c r="BP253" s="81">
        <v>3</v>
      </c>
      <c r="BQ253" s="81">
        <v>0</v>
      </c>
      <c r="BR253" s="81">
        <v>8</v>
      </c>
      <c r="BS253" s="81">
        <v>0</v>
      </c>
      <c r="BT253"/>
      <c r="BU253" s="80">
        <v>107.024</v>
      </c>
      <c r="BV253" s="80">
        <v>72.481999999999999</v>
      </c>
      <c r="BW253" s="80">
        <v>0</v>
      </c>
      <c r="BX253" s="80">
        <v>0</v>
      </c>
      <c r="BY253" s="80">
        <v>0</v>
      </c>
      <c r="BZ253" s="80">
        <v>0</v>
      </c>
      <c r="CA253" s="80">
        <v>0</v>
      </c>
      <c r="CB253" s="80">
        <v>0</v>
      </c>
      <c r="CC253" s="80">
        <v>0</v>
      </c>
    </row>
    <row r="254" spans="1:81">
      <c r="A254" s="80" t="s">
        <v>2029</v>
      </c>
      <c r="B254" s="80">
        <v>255</v>
      </c>
      <c r="C254" s="80">
        <v>18</v>
      </c>
      <c r="D254" s="80">
        <v>15</v>
      </c>
      <c r="E254" s="80">
        <v>2021</v>
      </c>
      <c r="F254" s="80" t="s">
        <v>75</v>
      </c>
      <c r="G254" s="174" t="s">
        <v>2011</v>
      </c>
      <c r="H254" s="80" t="s">
        <v>2012</v>
      </c>
      <c r="I254" s="177"/>
      <c r="J254" s="81">
        <v>89.386725389011517</v>
      </c>
      <c r="K254" s="81">
        <v>24.571678156066049</v>
      </c>
      <c r="L254" s="81">
        <v>4.0029475102052423</v>
      </c>
      <c r="M254" s="81">
        <v>387.65285811411024</v>
      </c>
      <c r="N254" s="81">
        <v>526.47885860199403</v>
      </c>
      <c r="O254" s="81">
        <v>145.05420158675577</v>
      </c>
      <c r="P254" s="81">
        <v>125.85004245338168</v>
      </c>
      <c r="Q254" s="81">
        <v>27.572851610565706</v>
      </c>
      <c r="R254" s="81">
        <v>0</v>
      </c>
      <c r="S254" s="81">
        <v>61.888103049838598</v>
      </c>
      <c r="T254" s="82"/>
      <c r="U254" s="81">
        <v>17407149</v>
      </c>
      <c r="V254" s="81">
        <v>11353</v>
      </c>
      <c r="W254" s="81">
        <v>47</v>
      </c>
      <c r="X254" s="81">
        <v>115530</v>
      </c>
      <c r="Y254" s="81">
        <v>239622</v>
      </c>
      <c r="Z254" s="81">
        <v>106729</v>
      </c>
      <c r="AA254" s="81">
        <v>27688</v>
      </c>
      <c r="AB254" s="81">
        <v>462083</v>
      </c>
      <c r="AC254" s="81">
        <v>0</v>
      </c>
      <c r="AD254" s="81">
        <v>61.888103049838598</v>
      </c>
      <c r="AE254" s="82"/>
      <c r="AF254" s="81">
        <v>138285575.1253188</v>
      </c>
      <c r="AG254" s="81">
        <v>18839030.211105354</v>
      </c>
      <c r="AH254" s="81">
        <v>890972.39169245854</v>
      </c>
      <c r="AI254" s="81">
        <v>631552662.4202522</v>
      </c>
      <c r="AJ254" s="81">
        <v>760065480.19186246</v>
      </c>
      <c r="AK254" s="81">
        <v>0</v>
      </c>
      <c r="AL254" s="81">
        <v>0</v>
      </c>
      <c r="AM254" s="81">
        <v>60654811.069893003</v>
      </c>
      <c r="AN254" s="81">
        <v>0</v>
      </c>
      <c r="AO254" s="81">
        <v>0</v>
      </c>
      <c r="AP254" s="82"/>
      <c r="AQ254" s="81">
        <v>4122</v>
      </c>
      <c r="AR254" s="81">
        <v>242</v>
      </c>
      <c r="AS254" s="81">
        <v>0</v>
      </c>
      <c r="AT254" s="81">
        <v>0</v>
      </c>
      <c r="AU254" s="81">
        <v>0</v>
      </c>
      <c r="AV254" s="81">
        <v>1</v>
      </c>
      <c r="AW254" s="81"/>
      <c r="AX254" s="82"/>
      <c r="AY254" s="81">
        <v>15932.499999999991</v>
      </c>
      <c r="AZ254" s="81">
        <v>4163.5000000000009</v>
      </c>
      <c r="BA254" s="81">
        <v>0</v>
      </c>
      <c r="BB254" s="81">
        <v>0</v>
      </c>
      <c r="BC254" s="81">
        <v>0</v>
      </c>
      <c r="BD254" s="81">
        <v>7290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2030</v>
      </c>
      <c r="B255" s="80">
        <v>255</v>
      </c>
      <c r="C255" s="80">
        <v>19</v>
      </c>
      <c r="D255" s="80">
        <v>15</v>
      </c>
      <c r="E255" s="80">
        <v>2022</v>
      </c>
      <c r="F255" s="80" t="s">
        <v>568</v>
      </c>
      <c r="G255" s="174" t="s">
        <v>2011</v>
      </c>
      <c r="H255" s="80" t="s">
        <v>2012</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4506</v>
      </c>
      <c r="AR255" s="81">
        <v>242</v>
      </c>
      <c r="AS255" s="81">
        <v>0</v>
      </c>
      <c r="AT255" s="81">
        <v>0</v>
      </c>
      <c r="AU255" s="81">
        <v>0</v>
      </c>
      <c r="AV255" s="81">
        <v>1</v>
      </c>
      <c r="AW255" s="81"/>
      <c r="AX255" s="82"/>
      <c r="AY255" s="81">
        <v>17477.8</v>
      </c>
      <c r="AZ255" s="81">
        <v>4163.0000000000009</v>
      </c>
      <c r="BA255" s="81">
        <v>0</v>
      </c>
      <c r="BB255" s="81">
        <v>0</v>
      </c>
      <c r="BC255" s="81">
        <v>0</v>
      </c>
      <c r="BD255" s="81">
        <v>7290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2031</v>
      </c>
      <c r="B256" s="80">
        <v>205</v>
      </c>
      <c r="C256" s="80">
        <v>1</v>
      </c>
      <c r="D256" s="80">
        <v>13</v>
      </c>
      <c r="E256" s="80">
        <v>1990</v>
      </c>
      <c r="F256" s="80" t="s">
        <v>562</v>
      </c>
      <c r="G256" s="80" t="s">
        <v>2032</v>
      </c>
      <c r="H256" s="80" t="s">
        <v>2033</v>
      </c>
      <c r="I256" s="177"/>
      <c r="J256" s="81">
        <v>6856.5323963932942</v>
      </c>
      <c r="K256" s="81">
        <v>63.783850416228006</v>
      </c>
      <c r="L256" s="81">
        <v>18.653098262194515</v>
      </c>
      <c r="M256" s="81">
        <v>433.37721303431118</v>
      </c>
      <c r="N256" s="81">
        <v>451.3255015164616</v>
      </c>
      <c r="O256" s="81">
        <v>338.80874801346516</v>
      </c>
      <c r="P256" s="81">
        <v>419.34657336903314</v>
      </c>
      <c r="Q256" s="81">
        <v>27.432030858439781</v>
      </c>
      <c r="R256" s="81">
        <v>131.54603097011562</v>
      </c>
      <c r="S256" s="81">
        <v>26.121053205803676</v>
      </c>
      <c r="T256" s="82"/>
      <c r="U256" s="81">
        <v>163068647</v>
      </c>
      <c r="V256" s="81">
        <v>19623</v>
      </c>
      <c r="W256" s="81">
        <v>203</v>
      </c>
      <c r="X256" s="81">
        <v>135450</v>
      </c>
      <c r="Y256" s="81">
        <v>139166</v>
      </c>
      <c r="Z256" s="81">
        <v>139356</v>
      </c>
      <c r="AA256" s="81">
        <v>101822</v>
      </c>
      <c r="AB256" s="81">
        <v>445403</v>
      </c>
      <c r="AC256" s="81">
        <v>22784009.333333332</v>
      </c>
      <c r="AD256" s="81">
        <v>26.121053205803676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2034</v>
      </c>
      <c r="B257" s="80">
        <v>206</v>
      </c>
      <c r="C257" s="80">
        <v>2</v>
      </c>
      <c r="D257" s="80">
        <v>13</v>
      </c>
      <c r="E257" s="80">
        <v>2005</v>
      </c>
      <c r="F257" s="80" t="s">
        <v>565</v>
      </c>
      <c r="G257" s="80" t="s">
        <v>2032</v>
      </c>
      <c r="H257" s="80" t="s">
        <v>2033</v>
      </c>
      <c r="I257" s="177"/>
      <c r="J257" s="81">
        <v>6961.965911966533</v>
      </c>
      <c r="K257" s="81">
        <v>51.336129802242134</v>
      </c>
      <c r="L257" s="81">
        <v>20.760861293671532</v>
      </c>
      <c r="M257" s="81">
        <v>919.93140478269197</v>
      </c>
      <c r="N257" s="81">
        <v>735.51805861552475</v>
      </c>
      <c r="O257" s="81">
        <v>530.85088230176655</v>
      </c>
      <c r="P257" s="81">
        <v>391.33059419522306</v>
      </c>
      <c r="Q257" s="81">
        <v>27.274607999576141</v>
      </c>
      <c r="R257" s="81">
        <v>67.756405370115033</v>
      </c>
      <c r="S257" s="81">
        <v>12.716475340000002</v>
      </c>
      <c r="T257" s="82"/>
      <c r="U257" s="81">
        <v>161762537</v>
      </c>
      <c r="V257" s="81">
        <v>17214</v>
      </c>
      <c r="W257" s="81">
        <v>192</v>
      </c>
      <c r="X257" s="81">
        <v>128475</v>
      </c>
      <c r="Y257" s="81">
        <v>177091</v>
      </c>
      <c r="Z257" s="81">
        <v>252667</v>
      </c>
      <c r="AA257" s="81">
        <v>77820</v>
      </c>
      <c r="AB257" s="81">
        <v>462950</v>
      </c>
      <c r="AC257" s="81">
        <v>11981317.333333334</v>
      </c>
      <c r="AD257" s="81">
        <v>12.716475340000002</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2035</v>
      </c>
      <c r="B258" s="80">
        <v>207</v>
      </c>
      <c r="C258" s="80">
        <v>3</v>
      </c>
      <c r="D258" s="80">
        <v>13</v>
      </c>
      <c r="E258" s="80">
        <v>2006</v>
      </c>
      <c r="F258" s="80" t="s">
        <v>566</v>
      </c>
      <c r="G258" s="80" t="s">
        <v>2032</v>
      </c>
      <c r="H258" s="80" t="s">
        <v>2033</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2036</v>
      </c>
      <c r="B259" s="80">
        <v>208</v>
      </c>
      <c r="C259" s="80">
        <v>4</v>
      </c>
      <c r="D259" s="80">
        <v>13</v>
      </c>
      <c r="E259" s="80">
        <v>2007</v>
      </c>
      <c r="F259" s="80" t="s">
        <v>567</v>
      </c>
      <c r="G259" s="80" t="s">
        <v>2032</v>
      </c>
      <c r="H259" s="80" t="s">
        <v>2033</v>
      </c>
      <c r="I259" s="177"/>
      <c r="J259" s="81">
        <v>6978.1602747002116</v>
      </c>
      <c r="K259" s="81">
        <v>51.497120210202056</v>
      </c>
      <c r="L259" s="81">
        <v>19.002342572078895</v>
      </c>
      <c r="M259" s="81">
        <v>955.44420827220381</v>
      </c>
      <c r="N259" s="81">
        <v>717.56022300285304</v>
      </c>
      <c r="O259" s="81">
        <v>517.40604652372315</v>
      </c>
      <c r="P259" s="81">
        <v>385.78596855197634</v>
      </c>
      <c r="Q259" s="81">
        <v>28.859594245921159</v>
      </c>
      <c r="R259" s="81">
        <v>80.594830737499251</v>
      </c>
      <c r="S259" s="81">
        <v>24.91523811451</v>
      </c>
      <c r="T259" s="82"/>
      <c r="U259" s="81">
        <v>197034638</v>
      </c>
      <c r="V259" s="81">
        <v>17385</v>
      </c>
      <c r="W259" s="81">
        <v>330</v>
      </c>
      <c r="X259" s="81">
        <v>153040</v>
      </c>
      <c r="Y259" s="81">
        <v>181883</v>
      </c>
      <c r="Z259" s="81">
        <v>256008</v>
      </c>
      <c r="AA259" s="81">
        <v>75548</v>
      </c>
      <c r="AB259" s="81">
        <v>463947</v>
      </c>
      <c r="AC259" s="81">
        <v>14660440</v>
      </c>
      <c r="AD259" s="81">
        <v>24.91523811451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2037</v>
      </c>
      <c r="B260" s="80">
        <v>209</v>
      </c>
      <c r="C260" s="80">
        <v>5</v>
      </c>
      <c r="D260" s="80">
        <v>13</v>
      </c>
      <c r="E260" s="80">
        <v>2008</v>
      </c>
      <c r="F260" s="80" t="s">
        <v>84</v>
      </c>
      <c r="G260" s="80" t="s">
        <v>2032</v>
      </c>
      <c r="H260" s="80" t="s">
        <v>2033</v>
      </c>
      <c r="I260" s="177"/>
      <c r="J260" s="81">
        <v>6453.9048402337767</v>
      </c>
      <c r="K260" s="81">
        <v>38.787832909339393</v>
      </c>
      <c r="L260" s="81">
        <v>16.82208494982569</v>
      </c>
      <c r="M260" s="81">
        <v>964.24030327947287</v>
      </c>
      <c r="N260" s="81">
        <v>788.43135753687045</v>
      </c>
      <c r="O260" s="81">
        <v>505.17849720562515</v>
      </c>
      <c r="P260" s="81">
        <v>375.74172451424391</v>
      </c>
      <c r="Q260" s="81">
        <v>28.385079357894316</v>
      </c>
      <c r="R260" s="81">
        <v>78.537368625622022</v>
      </c>
      <c r="S260" s="81">
        <v>16.051928173370001</v>
      </c>
      <c r="T260" s="82"/>
      <c r="U260" s="81">
        <v>207076568</v>
      </c>
      <c r="V260" s="81">
        <v>17385</v>
      </c>
      <c r="W260" s="81">
        <v>330</v>
      </c>
      <c r="X260" s="81">
        <v>153040</v>
      </c>
      <c r="Y260" s="81">
        <v>184597</v>
      </c>
      <c r="Z260" s="81">
        <v>258731</v>
      </c>
      <c r="AA260" s="81">
        <v>73665</v>
      </c>
      <c r="AB260" s="81">
        <v>463817</v>
      </c>
      <c r="AC260" s="81">
        <v>14834628.333333334</v>
      </c>
      <c r="AD260" s="81">
        <v>16.051928173370001</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2038</v>
      </c>
      <c r="B261" s="80">
        <v>210</v>
      </c>
      <c r="C261" s="80">
        <v>6</v>
      </c>
      <c r="D261" s="80">
        <v>13</v>
      </c>
      <c r="E261" s="80">
        <v>2009</v>
      </c>
      <c r="F261" s="80" t="s">
        <v>85</v>
      </c>
      <c r="G261" s="80" t="s">
        <v>2032</v>
      </c>
      <c r="H261" s="80" t="s">
        <v>2033</v>
      </c>
      <c r="I261" s="177"/>
      <c r="J261" s="81">
        <v>6422.7088494725558</v>
      </c>
      <c r="K261" s="81">
        <v>47.826045274317444</v>
      </c>
      <c r="L261" s="81">
        <v>19.104623865049632</v>
      </c>
      <c r="M261" s="81">
        <v>905.59699854879273</v>
      </c>
      <c r="N261" s="81">
        <v>729.59662862023572</v>
      </c>
      <c r="O261" s="81">
        <v>516.59620694129285</v>
      </c>
      <c r="P261" s="81">
        <v>357.77361135519146</v>
      </c>
      <c r="Q261" s="81">
        <v>27.096428585142981</v>
      </c>
      <c r="R261" s="81">
        <v>43.983165974057954</v>
      </c>
      <c r="S261" s="81">
        <v>13.308637212479999</v>
      </c>
      <c r="T261" s="82"/>
      <c r="U261" s="81">
        <v>170489556</v>
      </c>
      <c r="V261" s="81">
        <v>17448</v>
      </c>
      <c r="W261" s="81">
        <v>511</v>
      </c>
      <c r="X261" s="81">
        <v>165259</v>
      </c>
      <c r="Y261" s="81">
        <v>186948</v>
      </c>
      <c r="Z261" s="81">
        <v>261152</v>
      </c>
      <c r="AA261" s="81">
        <v>72009</v>
      </c>
      <c r="AB261" s="81">
        <v>464790</v>
      </c>
      <c r="AC261" s="81">
        <v>8104939.333333333</v>
      </c>
      <c r="AD261" s="81">
        <v>13.308637212479999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20698.566999999999</v>
      </c>
      <c r="BJ261" s="81">
        <v>202</v>
      </c>
      <c r="BK261" s="81">
        <v>368.86900000000003</v>
      </c>
      <c r="BL261" s="81">
        <v>0</v>
      </c>
      <c r="BM261" s="82"/>
      <c r="BN261" s="81">
        <v>0</v>
      </c>
      <c r="BO261" s="81">
        <v>0</v>
      </c>
      <c r="BP261" s="81">
        <v>28</v>
      </c>
      <c r="BQ261" s="81">
        <v>1</v>
      </c>
      <c r="BR261" s="81">
        <v>19</v>
      </c>
      <c r="BS261" s="81">
        <v>0</v>
      </c>
      <c r="BT261"/>
      <c r="BU261" s="80"/>
      <c r="BV261" s="80"/>
      <c r="BW261" s="80"/>
      <c r="BX261" s="80"/>
      <c r="BY261" s="80"/>
      <c r="BZ261" s="80"/>
      <c r="CA261" s="80"/>
      <c r="CB261" s="80"/>
      <c r="CC261" s="80"/>
    </row>
    <row r="262" spans="1:81">
      <c r="A262" s="80" t="s">
        <v>2039</v>
      </c>
      <c r="B262" s="80">
        <v>211</v>
      </c>
      <c r="C262" s="80">
        <v>7</v>
      </c>
      <c r="D262" s="80">
        <v>13</v>
      </c>
      <c r="E262" s="80">
        <v>2010</v>
      </c>
      <c r="F262" s="80" t="s">
        <v>86</v>
      </c>
      <c r="G262" s="80" t="s">
        <v>2032</v>
      </c>
      <c r="H262" s="80" t="s">
        <v>2033</v>
      </c>
      <c r="I262" s="177"/>
      <c r="J262" s="81">
        <v>6706.1308719011749</v>
      </c>
      <c r="K262" s="81">
        <v>41.623206807838159</v>
      </c>
      <c r="L262" s="81">
        <v>18.860531096613165</v>
      </c>
      <c r="M262" s="81">
        <v>1033.7247827665985</v>
      </c>
      <c r="N262" s="81">
        <v>936.7990898761775</v>
      </c>
      <c r="O262" s="81">
        <v>518.94616026769688</v>
      </c>
      <c r="P262" s="81">
        <v>359.96645276953922</v>
      </c>
      <c r="Q262" s="81">
        <v>28.323742296299454</v>
      </c>
      <c r="R262" s="81">
        <v>61.62672343063096</v>
      </c>
      <c r="S262" s="81">
        <v>17.085872121639998</v>
      </c>
      <c r="T262" s="82"/>
      <c r="U262" s="81">
        <v>179206017</v>
      </c>
      <c r="V262" s="81">
        <v>17448</v>
      </c>
      <c r="W262" s="81">
        <v>511</v>
      </c>
      <c r="X262" s="81">
        <v>165259</v>
      </c>
      <c r="Y262" s="81">
        <v>189214</v>
      </c>
      <c r="Z262" s="81">
        <v>263559</v>
      </c>
      <c r="AA262" s="81">
        <v>70641</v>
      </c>
      <c r="AB262" s="81">
        <v>465535</v>
      </c>
      <c r="AC262" s="81">
        <v>10761786.333333334</v>
      </c>
      <c r="AD262" s="81">
        <v>17.085872121639998</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23120.451000000001</v>
      </c>
      <c r="BJ262" s="81">
        <v>210.46</v>
      </c>
      <c r="BK262" s="81">
        <v>202.803</v>
      </c>
      <c r="BL262" s="81">
        <v>0</v>
      </c>
      <c r="BM262" s="82"/>
      <c r="BN262" s="81">
        <v>0</v>
      </c>
      <c r="BO262" s="81">
        <v>0</v>
      </c>
      <c r="BP262" s="81">
        <v>28</v>
      </c>
      <c r="BQ262" s="81">
        <v>1</v>
      </c>
      <c r="BR262" s="81">
        <v>21</v>
      </c>
      <c r="BS262" s="81">
        <v>0</v>
      </c>
      <c r="BT262"/>
      <c r="BU262" s="80">
        <v>22130.685000000001</v>
      </c>
      <c r="BV262" s="80">
        <v>1243.0550000000001</v>
      </c>
      <c r="BW262" s="80">
        <v>54.034999999999997</v>
      </c>
      <c r="BX262" s="80">
        <v>24.308</v>
      </c>
      <c r="BY262" s="80">
        <v>7.6779999999999999</v>
      </c>
      <c r="BZ262" s="80">
        <v>6.8230000000000004</v>
      </c>
      <c r="CA262" s="80">
        <v>53.125999999999998</v>
      </c>
      <c r="CB262" s="80">
        <v>14.004</v>
      </c>
      <c r="CC262" s="80">
        <v>0</v>
      </c>
    </row>
    <row r="263" spans="1:81">
      <c r="A263" s="80" t="s">
        <v>2040</v>
      </c>
      <c r="B263" s="80">
        <v>212</v>
      </c>
      <c r="C263" s="80">
        <v>8</v>
      </c>
      <c r="D263" s="80">
        <v>13</v>
      </c>
      <c r="E263" s="80">
        <v>2011</v>
      </c>
      <c r="F263" s="80" t="s">
        <v>87</v>
      </c>
      <c r="G263" s="80" t="s">
        <v>2032</v>
      </c>
      <c r="H263" s="80" t="s">
        <v>2033</v>
      </c>
      <c r="I263" s="177"/>
      <c r="J263" s="81">
        <v>6766.3051071448308</v>
      </c>
      <c r="K263" s="81">
        <v>47.054624763924899</v>
      </c>
      <c r="L263" s="81">
        <v>20.547124066328244</v>
      </c>
      <c r="M263" s="81">
        <v>968.41776218984319</v>
      </c>
      <c r="N263" s="81">
        <v>867.25554209369943</v>
      </c>
      <c r="O263" s="81">
        <v>514.65672096315461</v>
      </c>
      <c r="P263" s="81">
        <v>345.73387899808557</v>
      </c>
      <c r="Q263" s="81">
        <v>32.678181847230604</v>
      </c>
      <c r="R263" s="81">
        <v>64.535381108156429</v>
      </c>
      <c r="S263" s="81">
        <v>15.713244809640001</v>
      </c>
      <c r="T263" s="82"/>
      <c r="U263" s="81">
        <v>186549665</v>
      </c>
      <c r="V263" s="81">
        <v>17448</v>
      </c>
      <c r="W263" s="81">
        <v>511</v>
      </c>
      <c r="X263" s="81">
        <v>165259</v>
      </c>
      <c r="Y263" s="81">
        <v>191239</v>
      </c>
      <c r="Z263" s="81">
        <v>267059</v>
      </c>
      <c r="AA263" s="81">
        <v>69867</v>
      </c>
      <c r="AB263" s="81">
        <v>465645</v>
      </c>
      <c r="AC263" s="81">
        <v>11251082.333333334</v>
      </c>
      <c r="AD263" s="81">
        <v>15.713244809640001</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22660.431</v>
      </c>
      <c r="BJ263" s="81">
        <v>211.68899999999999</v>
      </c>
      <c r="BK263" s="81">
        <v>409.779</v>
      </c>
      <c r="BL263" s="81">
        <v>0</v>
      </c>
      <c r="BM263" s="82"/>
      <c r="BN263" s="81">
        <v>0</v>
      </c>
      <c r="BO263" s="81">
        <v>0</v>
      </c>
      <c r="BP263" s="81">
        <v>28</v>
      </c>
      <c r="BQ263" s="81">
        <v>1</v>
      </c>
      <c r="BR263" s="81">
        <v>20</v>
      </c>
      <c r="BS263" s="81">
        <v>0</v>
      </c>
      <c r="BT263"/>
      <c r="BU263" s="80">
        <v>21743.404999999999</v>
      </c>
      <c r="BV263" s="80">
        <v>1437.021</v>
      </c>
      <c r="BW263" s="80">
        <v>34.700000000000003</v>
      </c>
      <c r="BX263" s="80">
        <v>23.315999999999999</v>
      </c>
      <c r="BY263" s="80">
        <v>16.625</v>
      </c>
      <c r="BZ263" s="80">
        <v>3.044</v>
      </c>
      <c r="CA263" s="80">
        <v>18.925000000000001</v>
      </c>
      <c r="CB263" s="80">
        <v>4.8630000000000004</v>
      </c>
      <c r="CC263" s="80">
        <v>0</v>
      </c>
    </row>
    <row r="264" spans="1:81">
      <c r="A264" s="80" t="s">
        <v>2041</v>
      </c>
      <c r="B264" s="80">
        <v>213</v>
      </c>
      <c r="C264" s="80">
        <v>9</v>
      </c>
      <c r="D264" s="80">
        <v>13</v>
      </c>
      <c r="E264" s="80">
        <v>2012</v>
      </c>
      <c r="F264" s="80" t="s">
        <v>88</v>
      </c>
      <c r="G264" s="80" t="s">
        <v>2032</v>
      </c>
      <c r="H264" s="80" t="s">
        <v>2033</v>
      </c>
      <c r="I264" s="177"/>
      <c r="J264" s="81">
        <v>6675.0670118065564</v>
      </c>
      <c r="K264" s="81">
        <v>43.602154050254178</v>
      </c>
      <c r="L264" s="81">
        <v>21.253131615449004</v>
      </c>
      <c r="M264" s="81">
        <v>1061.8606181978646</v>
      </c>
      <c r="N264" s="81">
        <v>859.45827814512791</v>
      </c>
      <c r="O264" s="81">
        <v>518.15521622708752</v>
      </c>
      <c r="P264" s="81">
        <v>341.72904024355938</v>
      </c>
      <c r="Q264" s="81">
        <v>35.993493401700363</v>
      </c>
      <c r="R264" s="81">
        <v>54.729866022399179</v>
      </c>
      <c r="S264" s="81">
        <v>13.913308171999999</v>
      </c>
      <c r="T264" s="82"/>
      <c r="U264" s="81">
        <v>173779707</v>
      </c>
      <c r="V264" s="81">
        <v>17448</v>
      </c>
      <c r="W264" s="81">
        <v>511</v>
      </c>
      <c r="X264" s="81">
        <v>165259</v>
      </c>
      <c r="Y264" s="81">
        <v>197100</v>
      </c>
      <c r="Z264" s="81">
        <v>271007</v>
      </c>
      <c r="AA264" s="81">
        <v>68667</v>
      </c>
      <c r="AB264" s="81">
        <v>472064</v>
      </c>
      <c r="AC264" s="81">
        <v>9294456.333333334</v>
      </c>
      <c r="AD264" s="81">
        <v>13.913308171999999</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23058.300999999999</v>
      </c>
      <c r="BJ264" s="81">
        <v>242.958</v>
      </c>
      <c r="BK264" s="81">
        <v>381.75200000000001</v>
      </c>
      <c r="BL264" s="81">
        <v>0</v>
      </c>
      <c r="BM264" s="82"/>
      <c r="BN264" s="81">
        <v>0</v>
      </c>
      <c r="BO264" s="81">
        <v>0</v>
      </c>
      <c r="BP264" s="81">
        <v>28</v>
      </c>
      <c r="BQ264" s="81">
        <v>1</v>
      </c>
      <c r="BR264" s="81">
        <v>18</v>
      </c>
      <c r="BS264" s="81">
        <v>0</v>
      </c>
      <c r="BT264"/>
      <c r="BU264" s="80">
        <v>22137.758999999998</v>
      </c>
      <c r="BV264" s="80">
        <v>1456.056</v>
      </c>
      <c r="BW264" s="80">
        <v>35.917000000000002</v>
      </c>
      <c r="BX264" s="80">
        <v>21.416</v>
      </c>
      <c r="BY264" s="80">
        <v>22.797000000000001</v>
      </c>
      <c r="BZ264" s="80">
        <v>0</v>
      </c>
      <c r="CA264" s="80">
        <v>9.0660000000000007</v>
      </c>
      <c r="CB264" s="80">
        <v>0</v>
      </c>
      <c r="CC264" s="80">
        <v>0</v>
      </c>
    </row>
    <row r="265" spans="1:81">
      <c r="A265" s="80" t="s">
        <v>2042</v>
      </c>
      <c r="B265" s="80">
        <v>214</v>
      </c>
      <c r="C265" s="80">
        <v>10</v>
      </c>
      <c r="D265" s="80">
        <v>13</v>
      </c>
      <c r="E265" s="80">
        <v>2013</v>
      </c>
      <c r="F265" s="80" t="s">
        <v>89</v>
      </c>
      <c r="G265" s="80" t="s">
        <v>2032</v>
      </c>
      <c r="H265" s="80" t="s">
        <v>2033</v>
      </c>
      <c r="I265" s="177"/>
      <c r="J265" s="81">
        <v>7018.8913107083008</v>
      </c>
      <c r="K265" s="81">
        <v>35.373791758650583</v>
      </c>
      <c r="L265" s="81">
        <v>19.17325305240491</v>
      </c>
      <c r="M265" s="81">
        <v>1037.610614215733</v>
      </c>
      <c r="N265" s="81">
        <v>834.91469422093303</v>
      </c>
      <c r="O265" s="81">
        <v>504.44857411365717</v>
      </c>
      <c r="P265" s="81">
        <v>339.68473093037642</v>
      </c>
      <c r="Q265" s="81">
        <v>36.577035642667042</v>
      </c>
      <c r="R265" s="81">
        <v>52.998283289374768</v>
      </c>
      <c r="S265" s="81">
        <v>13.814224776650001</v>
      </c>
      <c r="T265" s="82"/>
      <c r="U265" s="81">
        <v>182836803</v>
      </c>
      <c r="V265" s="81">
        <v>17448</v>
      </c>
      <c r="W265" s="81">
        <v>511</v>
      </c>
      <c r="X265" s="81">
        <v>165259</v>
      </c>
      <c r="Y265" s="81">
        <v>198419</v>
      </c>
      <c r="Z265" s="81">
        <v>275618</v>
      </c>
      <c r="AA265" s="81">
        <v>68000</v>
      </c>
      <c r="AB265" s="81">
        <v>472839</v>
      </c>
      <c r="AC265" s="81">
        <v>8785621.3333333321</v>
      </c>
      <c r="AD265" s="81">
        <v>13.814224776650001</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23500.094000000001</v>
      </c>
      <c r="BJ265" s="81">
        <v>229.38900000000001</v>
      </c>
      <c r="BK265" s="81">
        <v>404.57600000000002</v>
      </c>
      <c r="BL265" s="81">
        <v>0</v>
      </c>
      <c r="BM265" s="82"/>
      <c r="BN265" s="81">
        <v>0</v>
      </c>
      <c r="BO265" s="81">
        <v>0</v>
      </c>
      <c r="BP265" s="81">
        <v>29</v>
      </c>
      <c r="BQ265" s="81">
        <v>1</v>
      </c>
      <c r="BR265" s="81">
        <v>20</v>
      </c>
      <c r="BS265" s="81">
        <v>0</v>
      </c>
      <c r="BT265"/>
      <c r="BU265" s="80">
        <v>22604.925999999999</v>
      </c>
      <c r="BV265" s="80">
        <v>1443.386</v>
      </c>
      <c r="BW265" s="80">
        <v>37.064999999999998</v>
      </c>
      <c r="BX265" s="80">
        <v>21.768000000000001</v>
      </c>
      <c r="BY265" s="80">
        <v>20.666</v>
      </c>
      <c r="BZ265" s="80">
        <v>0</v>
      </c>
      <c r="CA265" s="80">
        <v>6.2480000000000002</v>
      </c>
      <c r="CB265" s="80">
        <v>0</v>
      </c>
      <c r="CC265" s="80">
        <v>0</v>
      </c>
    </row>
    <row r="266" spans="1:81">
      <c r="A266" s="80" t="s">
        <v>2043</v>
      </c>
      <c r="B266" s="80">
        <v>215</v>
      </c>
      <c r="C266" s="80">
        <v>11</v>
      </c>
      <c r="D266" s="80">
        <v>13</v>
      </c>
      <c r="E266" s="80">
        <v>2014</v>
      </c>
      <c r="F266" s="80" t="s">
        <v>90</v>
      </c>
      <c r="G266" s="80" t="s">
        <v>2032</v>
      </c>
      <c r="H266" s="80" t="s">
        <v>2033</v>
      </c>
      <c r="I266" s="177"/>
      <c r="J266" s="81">
        <v>7015.0204711809056</v>
      </c>
      <c r="K266" s="81">
        <v>37.310984753488817</v>
      </c>
      <c r="L266" s="81">
        <v>8.3884970206427489</v>
      </c>
      <c r="M266" s="81">
        <v>998.63187532449069</v>
      </c>
      <c r="N266" s="81">
        <v>803.07032281428997</v>
      </c>
      <c r="O266" s="81">
        <v>486.01082028512195</v>
      </c>
      <c r="P266" s="81">
        <v>338.25286327919196</v>
      </c>
      <c r="Q266" s="81">
        <v>35.058017434059025</v>
      </c>
      <c r="R266" s="81">
        <v>56.408107197238444</v>
      </c>
      <c r="S266" s="81">
        <v>17.978833587180002</v>
      </c>
      <c r="T266" s="82"/>
      <c r="U266" s="81">
        <v>205197228</v>
      </c>
      <c r="V266" s="81">
        <v>15222</v>
      </c>
      <c r="W266" s="81">
        <v>322</v>
      </c>
      <c r="X266" s="81">
        <v>165515</v>
      </c>
      <c r="Y266" s="81">
        <v>200368</v>
      </c>
      <c r="Z266" s="81">
        <v>279674</v>
      </c>
      <c r="AA266" s="81">
        <v>67363</v>
      </c>
      <c r="AB266" s="81">
        <v>472354</v>
      </c>
      <c r="AC266" s="81">
        <v>9380276.6666666679</v>
      </c>
      <c r="AD266" s="81">
        <v>17.978833587180002</v>
      </c>
      <c r="AE266" s="82"/>
      <c r="AF266" s="81">
        <v>1966540816.905961</v>
      </c>
      <c r="AG266" s="81">
        <v>28564206.67298203</v>
      </c>
      <c r="AH266" s="81">
        <v>2276576.3316124324</v>
      </c>
      <c r="AI266" s="81">
        <v>999359831.61555302</v>
      </c>
      <c r="AJ266" s="81">
        <v>906687477.4787935</v>
      </c>
      <c r="AK266" s="81">
        <v>0</v>
      </c>
      <c r="AL266" s="81">
        <v>0</v>
      </c>
      <c r="AM266" s="81">
        <v>64847145.712637216</v>
      </c>
      <c r="AN266" s="81">
        <v>0</v>
      </c>
      <c r="AO266" s="81">
        <v>0</v>
      </c>
      <c r="AP266" s="82"/>
      <c r="AQ266" s="81">
        <v>11368</v>
      </c>
      <c r="AR266" s="81">
        <v>2184</v>
      </c>
      <c r="AS266" s="81">
        <v>0</v>
      </c>
      <c r="AT266" s="81">
        <v>0</v>
      </c>
      <c r="AU266" s="81">
        <v>0</v>
      </c>
      <c r="AV266" s="81">
        <v>1</v>
      </c>
      <c r="AW266" s="81" t="s">
        <v>564</v>
      </c>
      <c r="AX266" s="82"/>
      <c r="AY266" s="81">
        <v>48297.240000000005</v>
      </c>
      <c r="AZ266" s="81">
        <v>63743.821000000004</v>
      </c>
      <c r="BA266" s="81">
        <v>0</v>
      </c>
      <c r="BB266" s="81">
        <v>0</v>
      </c>
      <c r="BC266" s="81">
        <v>0</v>
      </c>
      <c r="BD266" s="81">
        <v>12096</v>
      </c>
      <c r="BE266" s="81" t="s">
        <v>564</v>
      </c>
      <c r="BF266" s="82"/>
      <c r="BG266" s="81">
        <v>0</v>
      </c>
      <c r="BH266" s="81">
        <v>0</v>
      </c>
      <c r="BI266" s="81">
        <v>22786.353999999999</v>
      </c>
      <c r="BJ266" s="81">
        <v>229.77500000000001</v>
      </c>
      <c r="BK266" s="81">
        <v>453.60200000000003</v>
      </c>
      <c r="BL266" s="81">
        <v>0</v>
      </c>
      <c r="BM266" s="82"/>
      <c r="BN266" s="81">
        <v>0</v>
      </c>
      <c r="BO266" s="81">
        <v>0</v>
      </c>
      <c r="BP266" s="81">
        <v>31</v>
      </c>
      <c r="BQ266" s="81">
        <v>1</v>
      </c>
      <c r="BR266" s="81">
        <v>22</v>
      </c>
      <c r="BS266" s="81">
        <v>0</v>
      </c>
      <c r="BT266"/>
      <c r="BU266" s="80">
        <v>22414.996999999999</v>
      </c>
      <c r="BV266" s="80">
        <v>968.57299999999998</v>
      </c>
      <c r="BW266" s="80">
        <v>36.07</v>
      </c>
      <c r="BX266" s="80">
        <v>21.651</v>
      </c>
      <c r="BY266" s="80">
        <v>22.87</v>
      </c>
      <c r="BZ266" s="80">
        <v>0</v>
      </c>
      <c r="CA266" s="80">
        <v>5.57</v>
      </c>
      <c r="CB266" s="80">
        <v>0</v>
      </c>
      <c r="CC266" s="80">
        <v>0</v>
      </c>
    </row>
    <row r="267" spans="1:81">
      <c r="A267" s="80" t="s">
        <v>2044</v>
      </c>
      <c r="B267" s="80">
        <v>216</v>
      </c>
      <c r="C267" s="80">
        <v>12</v>
      </c>
      <c r="D267" s="80">
        <v>13</v>
      </c>
      <c r="E267" s="80">
        <v>2015</v>
      </c>
      <c r="F267" s="80" t="s">
        <v>91</v>
      </c>
      <c r="G267" s="80" t="s">
        <v>2032</v>
      </c>
      <c r="H267" s="80" t="s">
        <v>2033</v>
      </c>
      <c r="I267" s="177"/>
      <c r="J267" s="81">
        <v>6705.6684021114179</v>
      </c>
      <c r="K267" s="81">
        <v>35.910697153809451</v>
      </c>
      <c r="L267" s="81">
        <v>8.9662210020900659</v>
      </c>
      <c r="M267" s="81">
        <v>965.94239092573002</v>
      </c>
      <c r="N267" s="81">
        <v>744.92979183418936</v>
      </c>
      <c r="O267" s="81">
        <v>485.45901948503467</v>
      </c>
      <c r="P267" s="81">
        <v>335.87570067610966</v>
      </c>
      <c r="Q267" s="81">
        <v>34.292448818499736</v>
      </c>
      <c r="R267" s="81">
        <v>71.860378502905021</v>
      </c>
      <c r="S267" s="81">
        <v>14.543973833479999</v>
      </c>
      <c r="T267" s="82"/>
      <c r="U267" s="81">
        <v>214481377</v>
      </c>
      <c r="V267" s="81">
        <v>15222</v>
      </c>
      <c r="W267" s="81">
        <v>322</v>
      </c>
      <c r="X267" s="81">
        <v>165515</v>
      </c>
      <c r="Y267" s="81">
        <v>202603</v>
      </c>
      <c r="Z267" s="81">
        <v>282048</v>
      </c>
      <c r="AA267" s="81">
        <v>66837</v>
      </c>
      <c r="AB267" s="81">
        <v>471974</v>
      </c>
      <c r="AC267" s="81">
        <v>12309883.666666668</v>
      </c>
      <c r="AD267" s="81">
        <v>14.543973833479999</v>
      </c>
      <c r="AE267" s="82"/>
      <c r="AF267" s="81">
        <v>1891087540.2625954</v>
      </c>
      <c r="AG267" s="81">
        <v>25187739.825149991</v>
      </c>
      <c r="AH267" s="81">
        <v>1963137.0086917728</v>
      </c>
      <c r="AI267" s="81">
        <v>1063179817.8879069</v>
      </c>
      <c r="AJ267" s="81">
        <v>884324312.68049824</v>
      </c>
      <c r="AK267" s="81">
        <v>0</v>
      </c>
      <c r="AL267" s="81">
        <v>0</v>
      </c>
      <c r="AM267" s="81">
        <v>64682056.843533836</v>
      </c>
      <c r="AN267" s="81">
        <v>0</v>
      </c>
      <c r="AO267" s="81">
        <v>0</v>
      </c>
      <c r="AP267" s="82"/>
      <c r="AQ267" s="81">
        <v>12186</v>
      </c>
      <c r="AR267" s="81">
        <v>2924</v>
      </c>
      <c r="AS267" s="81">
        <v>0</v>
      </c>
      <c r="AT267" s="81">
        <v>0</v>
      </c>
      <c r="AU267" s="81">
        <v>0</v>
      </c>
      <c r="AV267" s="81">
        <v>1</v>
      </c>
      <c r="AW267" s="81" t="s">
        <v>564</v>
      </c>
      <c r="AX267" s="82"/>
      <c r="AY267" s="81">
        <v>52499.425000000003</v>
      </c>
      <c r="AZ267" s="81">
        <v>85427.520999999993</v>
      </c>
      <c r="BA267" s="81">
        <v>0</v>
      </c>
      <c r="BB267" s="81">
        <v>0</v>
      </c>
      <c r="BC267" s="81">
        <v>0</v>
      </c>
      <c r="BD267" s="81">
        <v>12096</v>
      </c>
      <c r="BE267" s="81" t="s">
        <v>564</v>
      </c>
      <c r="BF267" s="82"/>
      <c r="BG267" s="81">
        <v>0</v>
      </c>
      <c r="BH267" s="81">
        <v>0</v>
      </c>
      <c r="BI267" s="81">
        <v>22671.707999999999</v>
      </c>
      <c r="BJ267" s="81">
        <v>217.666</v>
      </c>
      <c r="BK267" s="81">
        <v>448.50799999999998</v>
      </c>
      <c r="BL267" s="81">
        <v>0</v>
      </c>
      <c r="BM267" s="82"/>
      <c r="BN267" s="81">
        <v>0</v>
      </c>
      <c r="BO267" s="81">
        <v>0</v>
      </c>
      <c r="BP267" s="81">
        <v>31</v>
      </c>
      <c r="BQ267" s="81">
        <v>1</v>
      </c>
      <c r="BR267" s="81">
        <v>22</v>
      </c>
      <c r="BS267" s="81">
        <v>0</v>
      </c>
      <c r="BT267"/>
      <c r="BU267" s="80">
        <v>22335.912</v>
      </c>
      <c r="BV267" s="80">
        <v>908.82100000000003</v>
      </c>
      <c r="BW267" s="80">
        <v>39.686999999999998</v>
      </c>
      <c r="BX267" s="80">
        <v>25.847999999999999</v>
      </c>
      <c r="BY267" s="80">
        <v>22.091999999999999</v>
      </c>
      <c r="BZ267" s="80">
        <v>0</v>
      </c>
      <c r="CA267" s="80">
        <v>5.5220000000000002</v>
      </c>
      <c r="CB267" s="80">
        <v>0</v>
      </c>
      <c r="CC267" s="80">
        <v>0</v>
      </c>
    </row>
    <row r="268" spans="1:81">
      <c r="A268" s="80" t="s">
        <v>2045</v>
      </c>
      <c r="B268" s="80">
        <v>217</v>
      </c>
      <c r="C268" s="80">
        <v>13</v>
      </c>
      <c r="D268" s="80">
        <v>13</v>
      </c>
      <c r="E268" s="80">
        <v>2016</v>
      </c>
      <c r="F268" s="80" t="s">
        <v>92</v>
      </c>
      <c r="G268" s="80" t="s">
        <v>2032</v>
      </c>
      <c r="H268" s="80" t="s">
        <v>2033</v>
      </c>
      <c r="I268" s="177"/>
      <c r="J268" s="81">
        <v>6422.0357818877155</v>
      </c>
      <c r="K268" s="81">
        <v>35.149299875885021</v>
      </c>
      <c r="L268" s="81">
        <v>9.2584553048054925</v>
      </c>
      <c r="M268" s="81">
        <v>848.9558939131233</v>
      </c>
      <c r="N268" s="81">
        <v>726.24031051645272</v>
      </c>
      <c r="O268" s="81">
        <v>485.31596054183666</v>
      </c>
      <c r="P268" s="81">
        <v>328.69739756114166</v>
      </c>
      <c r="Q268" s="81">
        <v>33.292053167573862</v>
      </c>
      <c r="R268" s="81">
        <v>67.336998984845707</v>
      </c>
      <c r="S268" s="81">
        <v>15.605544972539997</v>
      </c>
      <c r="T268" s="82"/>
      <c r="U268" s="81">
        <v>193753966</v>
      </c>
      <c r="V268" s="81">
        <v>15222</v>
      </c>
      <c r="W268" s="81">
        <v>322</v>
      </c>
      <c r="X268" s="81">
        <v>165515</v>
      </c>
      <c r="Y268" s="81">
        <v>204783</v>
      </c>
      <c r="Z268" s="81">
        <v>285431</v>
      </c>
      <c r="AA268" s="81">
        <v>67651</v>
      </c>
      <c r="AB268" s="81">
        <v>471345</v>
      </c>
      <c r="AC268" s="81">
        <v>11500496.596205691</v>
      </c>
      <c r="AD268" s="81">
        <v>15.605544972540001</v>
      </c>
      <c r="AE268" s="82"/>
      <c r="AF268" s="81">
        <v>1781090670.057271</v>
      </c>
      <c r="AG268" s="81">
        <v>23479128.595923871</v>
      </c>
      <c r="AH268" s="81">
        <v>1848963.73737141</v>
      </c>
      <c r="AI268" s="81">
        <v>992443862.39651871</v>
      </c>
      <c r="AJ268" s="81">
        <v>879229949.73603928</v>
      </c>
      <c r="AK268" s="81">
        <v>0</v>
      </c>
      <c r="AL268" s="81">
        <v>0</v>
      </c>
      <c r="AM268" s="81">
        <v>64646039.673361041</v>
      </c>
      <c r="AN268" s="81">
        <v>0</v>
      </c>
      <c r="AO268" s="81">
        <v>0</v>
      </c>
      <c r="AP268" s="82"/>
      <c r="AQ268" s="81">
        <v>13030</v>
      </c>
      <c r="AR268" s="81">
        <v>3315</v>
      </c>
      <c r="AS268" s="81">
        <v>0</v>
      </c>
      <c r="AT268" s="81">
        <v>0</v>
      </c>
      <c r="AU268" s="81">
        <v>0</v>
      </c>
      <c r="AV268" s="81">
        <v>1</v>
      </c>
      <c r="AW268" s="81" t="s">
        <v>564</v>
      </c>
      <c r="AX268" s="82"/>
      <c r="AY268" s="81">
        <v>56924.682000000001</v>
      </c>
      <c r="AZ268" s="81">
        <v>110523.821</v>
      </c>
      <c r="BA268" s="81">
        <v>0</v>
      </c>
      <c r="BB268" s="81">
        <v>0</v>
      </c>
      <c r="BC268" s="81">
        <v>0</v>
      </c>
      <c r="BD268" s="81">
        <v>12096</v>
      </c>
      <c r="BE268" s="81" t="s">
        <v>564</v>
      </c>
      <c r="BF268" s="82"/>
      <c r="BG268" s="81">
        <v>0</v>
      </c>
      <c r="BH268" s="81">
        <v>0</v>
      </c>
      <c r="BI268" s="81">
        <v>23233.493999999999</v>
      </c>
      <c r="BJ268" s="81">
        <v>230.08500000000001</v>
      </c>
      <c r="BK268" s="81">
        <v>412.07799999999997</v>
      </c>
      <c r="BL268" s="81">
        <v>0</v>
      </c>
      <c r="BM268" s="82"/>
      <c r="BN268" s="81">
        <v>0</v>
      </c>
      <c r="BO268" s="81">
        <v>0</v>
      </c>
      <c r="BP268" s="81">
        <v>31</v>
      </c>
      <c r="BQ268" s="81">
        <v>1</v>
      </c>
      <c r="BR268" s="81">
        <v>22</v>
      </c>
      <c r="BS268" s="81">
        <v>0</v>
      </c>
      <c r="BT268"/>
      <c r="BU268" s="80">
        <v>22850.853999999999</v>
      </c>
      <c r="BV268" s="80">
        <v>938.55600000000004</v>
      </c>
      <c r="BW268" s="80">
        <v>37.122999999999998</v>
      </c>
      <c r="BX268" s="80">
        <v>26.446000000000002</v>
      </c>
      <c r="BY268" s="80">
        <v>17.423999999999999</v>
      </c>
      <c r="BZ268" s="80">
        <v>0</v>
      </c>
      <c r="CA268" s="80">
        <v>5.2539999999999996</v>
      </c>
      <c r="CB268" s="80">
        <v>0</v>
      </c>
      <c r="CC268" s="80">
        <v>0</v>
      </c>
    </row>
    <row r="269" spans="1:81">
      <c r="A269" s="80" t="s">
        <v>2046</v>
      </c>
      <c r="B269" s="80">
        <v>218</v>
      </c>
      <c r="C269" s="80">
        <v>14</v>
      </c>
      <c r="D269" s="80">
        <v>13</v>
      </c>
      <c r="E269" s="80">
        <v>2017</v>
      </c>
      <c r="F269" s="80" t="s">
        <v>71</v>
      </c>
      <c r="G269" s="80" t="s">
        <v>2032</v>
      </c>
      <c r="H269" s="80" t="s">
        <v>2033</v>
      </c>
      <c r="I269" s="177"/>
      <c r="J269" s="81">
        <v>5879.9517536858457</v>
      </c>
      <c r="K269" s="81">
        <v>35.57439574471362</v>
      </c>
      <c r="L269" s="81">
        <v>8.7916147255954851</v>
      </c>
      <c r="M269" s="81">
        <v>841.93737092895446</v>
      </c>
      <c r="N269" s="81">
        <v>728.83691566728191</v>
      </c>
      <c r="O269" s="81">
        <v>481.42759869991704</v>
      </c>
      <c r="P269" s="81">
        <v>324.94957635656039</v>
      </c>
      <c r="Q269" s="81">
        <v>32.154993984629598</v>
      </c>
      <c r="R269" s="81">
        <v>67.607723977503952</v>
      </c>
      <c r="S269" s="81">
        <v>18.141502129799999</v>
      </c>
      <c r="T269" s="82"/>
      <c r="U269" s="81">
        <v>185674098</v>
      </c>
      <c r="V269" s="81">
        <v>15222</v>
      </c>
      <c r="W269" s="81">
        <v>322</v>
      </c>
      <c r="X269" s="81">
        <v>165515</v>
      </c>
      <c r="Y269" s="81">
        <v>206938</v>
      </c>
      <c r="Z269" s="81">
        <v>287841</v>
      </c>
      <c r="AA269" s="81">
        <v>67306</v>
      </c>
      <c r="AB269" s="81">
        <v>470786</v>
      </c>
      <c r="AC269" s="81">
        <v>11775845</v>
      </c>
      <c r="AD269" s="81">
        <v>18.141502129799999</v>
      </c>
      <c r="AE269" s="82"/>
      <c r="AF269" s="81">
        <v>1658281495.6339929</v>
      </c>
      <c r="AG269" s="81">
        <v>24153123.725936871</v>
      </c>
      <c r="AH269" s="81">
        <v>2183734.9912797208</v>
      </c>
      <c r="AI269" s="81">
        <v>1014633583.9658591</v>
      </c>
      <c r="AJ269" s="81">
        <v>893499287.32058418</v>
      </c>
      <c r="AK269" s="81">
        <v>0</v>
      </c>
      <c r="AL269" s="81">
        <v>0</v>
      </c>
      <c r="AM269" s="81">
        <v>64670404.991841547</v>
      </c>
      <c r="AN269" s="81">
        <v>0</v>
      </c>
      <c r="AO269" s="81">
        <v>0</v>
      </c>
      <c r="AP269" s="82"/>
      <c r="AQ269" s="81">
        <v>13821</v>
      </c>
      <c r="AR269" s="81">
        <v>3610</v>
      </c>
      <c r="AS269" s="81">
        <v>0</v>
      </c>
      <c r="AT269" s="81">
        <v>1</v>
      </c>
      <c r="AU269" s="81">
        <v>0</v>
      </c>
      <c r="AV269" s="81">
        <v>1</v>
      </c>
      <c r="AW269" s="81" t="s">
        <v>564</v>
      </c>
      <c r="AX269" s="82"/>
      <c r="AY269" s="81">
        <v>60955.486999999986</v>
      </c>
      <c r="AZ269" s="81">
        <v>119292.2209999999</v>
      </c>
      <c r="BA269" s="81">
        <v>0</v>
      </c>
      <c r="BB269" s="81">
        <v>1998</v>
      </c>
      <c r="BC269" s="81">
        <v>0</v>
      </c>
      <c r="BD269" s="81">
        <v>12096</v>
      </c>
      <c r="BE269" s="81" t="s">
        <v>564</v>
      </c>
      <c r="BF269" s="82"/>
      <c r="BG269" s="81">
        <v>0</v>
      </c>
      <c r="BH269" s="81">
        <v>0</v>
      </c>
      <c r="BI269" s="81">
        <v>24554.381000000001</v>
      </c>
      <c r="BJ269" s="81">
        <v>222.76499999999999</v>
      </c>
      <c r="BK269" s="81">
        <v>431.45699999999999</v>
      </c>
      <c r="BL269" s="81">
        <v>0</v>
      </c>
      <c r="BM269" s="82"/>
      <c r="BN269" s="81">
        <v>0</v>
      </c>
      <c r="BO269" s="81">
        <v>0</v>
      </c>
      <c r="BP269" s="81">
        <v>31</v>
      </c>
      <c r="BQ269" s="81">
        <v>1</v>
      </c>
      <c r="BR269" s="81">
        <v>22</v>
      </c>
      <c r="BS269" s="81">
        <v>0</v>
      </c>
      <c r="BT269"/>
      <c r="BU269" s="80">
        <v>23604.307000000001</v>
      </c>
      <c r="BV269" s="80">
        <v>1511.2739999999999</v>
      </c>
      <c r="BW269" s="80">
        <v>34.701000000000001</v>
      </c>
      <c r="BX269" s="80">
        <v>26.62</v>
      </c>
      <c r="BY269" s="80">
        <v>17.440000000000001</v>
      </c>
      <c r="BZ269" s="80">
        <v>0</v>
      </c>
      <c r="CA269" s="80">
        <v>14.260999999999999</v>
      </c>
      <c r="CB269" s="80">
        <v>0</v>
      </c>
      <c r="CC269" s="80">
        <v>0</v>
      </c>
    </row>
    <row r="270" spans="1:81">
      <c r="A270" s="80" t="s">
        <v>2047</v>
      </c>
      <c r="B270" s="80">
        <v>219</v>
      </c>
      <c r="C270" s="80">
        <v>15</v>
      </c>
      <c r="D270" s="80">
        <v>13</v>
      </c>
      <c r="E270" s="80">
        <v>2018</v>
      </c>
      <c r="F270" s="80" t="s">
        <v>93</v>
      </c>
      <c r="G270" s="80" t="s">
        <v>2032</v>
      </c>
      <c r="H270" s="80" t="s">
        <v>2033</v>
      </c>
      <c r="I270" s="177"/>
      <c r="J270" s="81">
        <v>5575.4898020362589</v>
      </c>
      <c r="K270" s="81">
        <v>32.269754397891738</v>
      </c>
      <c r="L270" s="81">
        <v>7.8277275154530104</v>
      </c>
      <c r="M270" s="81">
        <v>819.75610778334078</v>
      </c>
      <c r="N270" s="81">
        <v>719.02716923047853</v>
      </c>
      <c r="O270" s="81">
        <v>475.01991024793415</v>
      </c>
      <c r="P270" s="81">
        <v>322.58967013030161</v>
      </c>
      <c r="Q270" s="81">
        <v>29.785860167308872</v>
      </c>
      <c r="R270" s="81">
        <v>56.034212029987231</v>
      </c>
      <c r="S270" s="81">
        <v>18.174945559119998</v>
      </c>
      <c r="T270" s="82"/>
      <c r="U270" s="81">
        <v>179302207</v>
      </c>
      <c r="V270" s="81">
        <v>15222</v>
      </c>
      <c r="W270" s="81">
        <v>322</v>
      </c>
      <c r="X270" s="81">
        <v>165515</v>
      </c>
      <c r="Y270" s="81">
        <v>208935</v>
      </c>
      <c r="Z270" s="81">
        <v>289448</v>
      </c>
      <c r="AA270" s="81">
        <v>67489</v>
      </c>
      <c r="AB270" s="81">
        <v>469960</v>
      </c>
      <c r="AC270" s="81">
        <v>9721731.666666666</v>
      </c>
      <c r="AD270" s="81">
        <v>18.174945559120001</v>
      </c>
      <c r="AE270" s="82"/>
      <c r="AF270" s="81">
        <v>1702171486.7009909</v>
      </c>
      <c r="AG270" s="81">
        <v>21416744.477694441</v>
      </c>
      <c r="AH270" s="81">
        <v>1913074.4708145279</v>
      </c>
      <c r="AI270" s="81">
        <v>973907088.29302359</v>
      </c>
      <c r="AJ270" s="81">
        <v>944569312.65152705</v>
      </c>
      <c r="AK270" s="81">
        <v>0</v>
      </c>
      <c r="AL270" s="81">
        <v>0</v>
      </c>
      <c r="AM270" s="81">
        <v>64690515.990046501</v>
      </c>
      <c r="AN270" s="81">
        <v>0</v>
      </c>
      <c r="AO270" s="81">
        <v>0</v>
      </c>
      <c r="AP270" s="82"/>
      <c r="AQ270" s="81">
        <v>14757</v>
      </c>
      <c r="AR270" s="81">
        <v>3918</v>
      </c>
      <c r="AS270" s="81">
        <v>0</v>
      </c>
      <c r="AT270" s="81">
        <v>1</v>
      </c>
      <c r="AU270" s="81">
        <v>0</v>
      </c>
      <c r="AV270" s="81">
        <v>1</v>
      </c>
      <c r="AW270" s="81" t="s">
        <v>564</v>
      </c>
      <c r="AX270" s="82"/>
      <c r="AY270" s="81">
        <v>65843.813000000009</v>
      </c>
      <c r="AZ270" s="81">
        <v>131181.12100000001</v>
      </c>
      <c r="BA270" s="81">
        <v>0</v>
      </c>
      <c r="BB270" s="81">
        <v>1998</v>
      </c>
      <c r="BC270" s="81">
        <v>0</v>
      </c>
      <c r="BD270" s="81">
        <v>12096</v>
      </c>
      <c r="BE270" s="81" t="s">
        <v>564</v>
      </c>
      <c r="BF270" s="82"/>
      <c r="BG270" s="81">
        <v>0</v>
      </c>
      <c r="BH270" s="81">
        <v>0</v>
      </c>
      <c r="BI270" s="81">
        <v>23124.116000000002</v>
      </c>
      <c r="BJ270" s="81">
        <v>218.154</v>
      </c>
      <c r="BK270" s="81">
        <v>444.517</v>
      </c>
      <c r="BL270" s="81">
        <v>0</v>
      </c>
      <c r="BM270" s="82"/>
      <c r="BN270" s="81">
        <v>0</v>
      </c>
      <c r="BO270" s="81">
        <v>0</v>
      </c>
      <c r="BP270" s="81">
        <v>30</v>
      </c>
      <c r="BQ270" s="81">
        <v>1</v>
      </c>
      <c r="BR270" s="81">
        <v>21</v>
      </c>
      <c r="BS270" s="81">
        <v>0</v>
      </c>
      <c r="BT270"/>
      <c r="BU270" s="80">
        <v>22219.663</v>
      </c>
      <c r="BV270" s="80">
        <v>1478.3019999999999</v>
      </c>
      <c r="BW270" s="80">
        <v>27.273</v>
      </c>
      <c r="BX270" s="80">
        <v>24.170999999999999</v>
      </c>
      <c r="BY270" s="80">
        <v>17.076000000000001</v>
      </c>
      <c r="BZ270" s="80">
        <v>0</v>
      </c>
      <c r="CA270" s="80">
        <v>20.302</v>
      </c>
      <c r="CB270" s="80">
        <v>0</v>
      </c>
      <c r="CC270" s="80">
        <v>0</v>
      </c>
    </row>
    <row r="271" spans="1:81">
      <c r="A271" s="80" t="s">
        <v>2048</v>
      </c>
      <c r="B271" s="80">
        <v>220</v>
      </c>
      <c r="C271" s="80">
        <v>16</v>
      </c>
      <c r="D271" s="80">
        <v>13</v>
      </c>
      <c r="E271" s="80">
        <v>2019</v>
      </c>
      <c r="F271" s="80" t="s">
        <v>73</v>
      </c>
      <c r="G271" s="80" t="s">
        <v>2032</v>
      </c>
      <c r="H271" s="80" t="s">
        <v>2033</v>
      </c>
      <c r="I271" s="177"/>
      <c r="J271" s="81">
        <v>5247.6913686459184</v>
      </c>
      <c r="K271" s="81">
        <v>28.647529742809976</v>
      </c>
      <c r="L271" s="81">
        <v>7.8060707588795486</v>
      </c>
      <c r="M271" s="81">
        <v>783.2890311620755</v>
      </c>
      <c r="N271" s="81">
        <v>591.46964558952345</v>
      </c>
      <c r="O271" s="81">
        <v>464.32776877274671</v>
      </c>
      <c r="P271" s="81">
        <v>320.17264137648118</v>
      </c>
      <c r="Q271" s="81">
        <v>28.938707286094768</v>
      </c>
      <c r="R271" s="81">
        <v>56.058999477693959</v>
      </c>
      <c r="S271" s="81">
        <v>18.130918789140001</v>
      </c>
      <c r="T271" s="82"/>
      <c r="U271" s="81">
        <v>171635066</v>
      </c>
      <c r="V271" s="81">
        <v>15222</v>
      </c>
      <c r="W271" s="81">
        <v>322</v>
      </c>
      <c r="X271" s="81">
        <v>165515</v>
      </c>
      <c r="Y271" s="81">
        <v>211011</v>
      </c>
      <c r="Z271" s="81">
        <v>290701</v>
      </c>
      <c r="AA271" s="81">
        <v>66482</v>
      </c>
      <c r="AB271" s="81">
        <v>468956</v>
      </c>
      <c r="AC271" s="81">
        <v>9885333</v>
      </c>
      <c r="AD271" s="81">
        <v>18.130918789140001</v>
      </c>
      <c r="AE271" s="82"/>
      <c r="AF271" s="81">
        <v>1691900636.736989</v>
      </c>
      <c r="AG271" s="81">
        <v>20671409.066009291</v>
      </c>
      <c r="AH271" s="81">
        <v>2227969.3607889982</v>
      </c>
      <c r="AI271" s="81">
        <v>1030288145.631115</v>
      </c>
      <c r="AJ271" s="81">
        <v>851026960.90170503</v>
      </c>
      <c r="AK271" s="81">
        <v>0</v>
      </c>
      <c r="AL271" s="81">
        <v>0</v>
      </c>
      <c r="AM271" s="81">
        <v>63868276.901122108</v>
      </c>
      <c r="AN271" s="81">
        <v>0</v>
      </c>
      <c r="AO271" s="81">
        <v>0</v>
      </c>
      <c r="AP271" s="82"/>
      <c r="AQ271" s="81">
        <v>15697</v>
      </c>
      <c r="AR271" s="81">
        <v>4122</v>
      </c>
      <c r="AS271" s="81">
        <v>0</v>
      </c>
      <c r="AT271" s="81">
        <v>1</v>
      </c>
      <c r="AU271" s="81">
        <v>0</v>
      </c>
      <c r="AV271" s="81">
        <v>1</v>
      </c>
      <c r="AW271" s="81" t="s">
        <v>564</v>
      </c>
      <c r="AX271" s="82"/>
      <c r="AY271" s="81">
        <v>70812.064000000333</v>
      </c>
      <c r="AZ271" s="81">
        <v>141811.02099999969</v>
      </c>
      <c r="BA271" s="81">
        <v>0</v>
      </c>
      <c r="BB271" s="81">
        <v>1998</v>
      </c>
      <c r="BC271" s="81">
        <v>0</v>
      </c>
      <c r="BD271" s="81">
        <v>12096</v>
      </c>
      <c r="BE271" s="81" t="s">
        <v>564</v>
      </c>
      <c r="BF271" s="82"/>
      <c r="BG271" s="81">
        <v>0</v>
      </c>
      <c r="BH271" s="81">
        <v>0</v>
      </c>
      <c r="BI271" s="81">
        <v>22630.723000000002</v>
      </c>
      <c r="BJ271" s="81">
        <v>218.898</v>
      </c>
      <c r="BK271" s="81">
        <v>385.03499999999997</v>
      </c>
      <c r="BL271" s="81">
        <v>0</v>
      </c>
      <c r="BM271" s="82"/>
      <c r="BN271" s="81">
        <v>0</v>
      </c>
      <c r="BO271" s="81">
        <v>0</v>
      </c>
      <c r="BP271" s="81">
        <v>31</v>
      </c>
      <c r="BQ271" s="81">
        <v>1</v>
      </c>
      <c r="BR271" s="81">
        <v>22</v>
      </c>
      <c r="BS271" s="81">
        <v>0</v>
      </c>
      <c r="BT271"/>
      <c r="BU271" s="80">
        <v>22413.723000000002</v>
      </c>
      <c r="BV271" s="80">
        <v>775.072</v>
      </c>
      <c r="BW271" s="80">
        <v>18.3</v>
      </c>
      <c r="BX271" s="80">
        <v>0</v>
      </c>
      <c r="BY271" s="80">
        <v>7.431</v>
      </c>
      <c r="BZ271" s="80">
        <v>0</v>
      </c>
      <c r="CA271" s="80">
        <v>20.13</v>
      </c>
      <c r="CB271" s="80">
        <v>0</v>
      </c>
      <c r="CC271" s="80">
        <v>0</v>
      </c>
    </row>
    <row r="272" spans="1:81">
      <c r="A272" s="80" t="s">
        <v>2049</v>
      </c>
      <c r="B272" s="80">
        <v>221</v>
      </c>
      <c r="C272" s="80">
        <v>17</v>
      </c>
      <c r="D272" s="80">
        <v>13</v>
      </c>
      <c r="E272" s="80">
        <v>2020</v>
      </c>
      <c r="F272" s="80" t="s">
        <v>218</v>
      </c>
      <c r="G272" s="80" t="s">
        <v>2032</v>
      </c>
      <c r="H272" s="80" t="s">
        <v>2033</v>
      </c>
      <c r="I272" s="177"/>
      <c r="J272" s="81">
        <v>4341.0865737893537</v>
      </c>
      <c r="K272" s="81">
        <v>29.664244689684288</v>
      </c>
      <c r="L272" s="81">
        <v>15.173166150356559</v>
      </c>
      <c r="M272" s="81">
        <v>709.10447353473035</v>
      </c>
      <c r="N272" s="81">
        <v>619.614684799055</v>
      </c>
      <c r="O272" s="81">
        <v>409.04612669957942</v>
      </c>
      <c r="P272" s="81">
        <v>300.17915835190951</v>
      </c>
      <c r="Q272" s="81">
        <v>27.527722926942339</v>
      </c>
      <c r="R272" s="81">
        <v>49.99043860719901</v>
      </c>
      <c r="S272" s="81">
        <v>13.58009291122</v>
      </c>
      <c r="T272" s="82"/>
      <c r="U272" s="81">
        <v>149619276</v>
      </c>
      <c r="V272" s="81">
        <v>15479</v>
      </c>
      <c r="W272" s="81">
        <v>618</v>
      </c>
      <c r="X272" s="81">
        <v>166984</v>
      </c>
      <c r="Y272" s="81">
        <v>212258</v>
      </c>
      <c r="Z272" s="81">
        <v>292294</v>
      </c>
      <c r="AA272" s="81">
        <v>67721</v>
      </c>
      <c r="AB272" s="81">
        <v>466863</v>
      </c>
      <c r="AC272" s="81">
        <v>8861203.333333334</v>
      </c>
      <c r="AD272" s="81">
        <v>13.58009291122</v>
      </c>
      <c r="AE272" s="82"/>
      <c r="AF272" s="81">
        <v>1567539178.297333</v>
      </c>
      <c r="AG272" s="81">
        <v>20477532.175087392</v>
      </c>
      <c r="AH272" s="81">
        <v>5321777.3432411123</v>
      </c>
      <c r="AI272" s="81">
        <v>980598515.56741893</v>
      </c>
      <c r="AJ272" s="81">
        <v>945559466.37254727</v>
      </c>
      <c r="AK272" s="81"/>
      <c r="AL272" s="81"/>
      <c r="AM272" s="81">
        <v>60930808.456114583</v>
      </c>
      <c r="AN272" s="81"/>
      <c r="AO272" s="81"/>
      <c r="AP272" s="82"/>
      <c r="AQ272" s="81">
        <v>16523</v>
      </c>
      <c r="AR272" s="81">
        <v>4255</v>
      </c>
      <c r="AS272" s="81">
        <v>0</v>
      </c>
      <c r="AT272" s="81">
        <v>1</v>
      </c>
      <c r="AU272" s="81">
        <v>0</v>
      </c>
      <c r="AV272" s="81">
        <v>1</v>
      </c>
      <c r="AW272" s="81">
        <v>0</v>
      </c>
      <c r="AX272" s="82"/>
      <c r="AY272" s="81">
        <v>75344.427000000622</v>
      </c>
      <c r="AZ272" s="81">
        <v>153636.72099999961</v>
      </c>
      <c r="BA272" s="81">
        <v>0</v>
      </c>
      <c r="BB272" s="81">
        <v>1998</v>
      </c>
      <c r="BC272" s="81">
        <v>0</v>
      </c>
      <c r="BD272" s="81">
        <v>12096</v>
      </c>
      <c r="BE272" s="81">
        <v>0</v>
      </c>
      <c r="BF272" s="82"/>
      <c r="BG272" s="81">
        <v>0</v>
      </c>
      <c r="BH272" s="81">
        <v>0</v>
      </c>
      <c r="BI272" s="81">
        <v>20927.616999999998</v>
      </c>
      <c r="BJ272" s="81">
        <v>196.11500000000001</v>
      </c>
      <c r="BK272" s="81">
        <v>127.059</v>
      </c>
      <c r="BL272" s="81">
        <v>0</v>
      </c>
      <c r="BM272" s="82"/>
      <c r="BN272" s="81">
        <v>0</v>
      </c>
      <c r="BO272" s="81">
        <v>0</v>
      </c>
      <c r="BP272" s="81">
        <v>30</v>
      </c>
      <c r="BQ272" s="81">
        <v>1</v>
      </c>
      <c r="BR272" s="81">
        <v>21</v>
      </c>
      <c r="BS272" s="81">
        <v>0</v>
      </c>
      <c r="BT272"/>
      <c r="BU272" s="80">
        <v>19980.103999999999</v>
      </c>
      <c r="BV272" s="80">
        <v>1208.6300000000001</v>
      </c>
      <c r="BW272" s="80">
        <v>28.687999999999999</v>
      </c>
      <c r="BX272" s="80">
        <v>26.553999999999998</v>
      </c>
      <c r="BY272" s="80">
        <v>6.8150000000000004</v>
      </c>
      <c r="BZ272" s="80">
        <v>0</v>
      </c>
      <c r="CA272" s="80">
        <v>0</v>
      </c>
      <c r="CB272" s="80">
        <v>0</v>
      </c>
      <c r="CC272" s="80">
        <v>0</v>
      </c>
    </row>
    <row r="273" spans="1:81">
      <c r="A273" s="80" t="s">
        <v>2050</v>
      </c>
      <c r="B273" s="80">
        <v>221</v>
      </c>
      <c r="C273" s="80">
        <v>18</v>
      </c>
      <c r="D273" s="80">
        <v>13</v>
      </c>
      <c r="E273" s="80">
        <v>2021</v>
      </c>
      <c r="F273" s="80" t="s">
        <v>75</v>
      </c>
      <c r="G273" s="174" t="s">
        <v>2032</v>
      </c>
      <c r="H273" s="80" t="s">
        <v>2033</v>
      </c>
      <c r="I273" s="177"/>
      <c r="J273" s="81">
        <v>5279.6266476867331</v>
      </c>
      <c r="K273" s="81">
        <v>32.533934123940519</v>
      </c>
      <c r="L273" s="81">
        <v>15.058084613013955</v>
      </c>
      <c r="M273" s="81">
        <v>759.38720232083347</v>
      </c>
      <c r="N273" s="81">
        <v>582.31255928405596</v>
      </c>
      <c r="O273" s="81">
        <v>397.66670048329473</v>
      </c>
      <c r="P273" s="81">
        <v>309.03894237387584</v>
      </c>
      <c r="Q273" s="81">
        <v>27.646903044720855</v>
      </c>
      <c r="R273" s="81">
        <v>51.139350326862868</v>
      </c>
      <c r="S273" s="81">
        <v>14.043658374605799</v>
      </c>
      <c r="T273" s="82"/>
      <c r="U273" s="81">
        <v>193294927</v>
      </c>
      <c r="V273" s="81">
        <v>15479</v>
      </c>
      <c r="W273" s="81">
        <v>618</v>
      </c>
      <c r="X273" s="81">
        <v>166984</v>
      </c>
      <c r="Y273" s="81">
        <v>212326</v>
      </c>
      <c r="Z273" s="81">
        <v>292598</v>
      </c>
      <c r="AA273" s="81">
        <v>67991</v>
      </c>
      <c r="AB273" s="81">
        <v>463324</v>
      </c>
      <c r="AC273" s="81">
        <v>8786237.6666666642</v>
      </c>
      <c r="AD273" s="81">
        <v>14.043658374605799</v>
      </c>
      <c r="AE273" s="82"/>
      <c r="AF273" s="81">
        <v>1886318818.2513292</v>
      </c>
      <c r="AG273" s="81">
        <v>23170129.431642044</v>
      </c>
      <c r="AH273" s="81">
        <v>5413306.1810010094</v>
      </c>
      <c r="AI273" s="81">
        <v>1082664146.0943472</v>
      </c>
      <c r="AJ273" s="81">
        <v>869091767.73871005</v>
      </c>
      <c r="AK273" s="81">
        <v>0</v>
      </c>
      <c r="AL273" s="81">
        <v>0</v>
      </c>
      <c r="AM273" s="81">
        <v>60817709.554662481</v>
      </c>
      <c r="AN273" s="81">
        <v>0</v>
      </c>
      <c r="AO273" s="81">
        <v>0</v>
      </c>
      <c r="AP273" s="82"/>
      <c r="AQ273" s="81">
        <v>17375</v>
      </c>
      <c r="AR273" s="81">
        <v>4329</v>
      </c>
      <c r="AS273" s="81">
        <v>0</v>
      </c>
      <c r="AT273" s="81">
        <v>1</v>
      </c>
      <c r="AU273" s="81">
        <v>0</v>
      </c>
      <c r="AV273" s="81">
        <v>1</v>
      </c>
      <c r="AW273" s="81"/>
      <c r="AX273" s="82"/>
      <c r="AY273" s="81">
        <v>80209.108000000866</v>
      </c>
      <c r="AZ273" s="81">
        <v>159953.22099999961</v>
      </c>
      <c r="BA273" s="81">
        <v>0</v>
      </c>
      <c r="BB273" s="81">
        <v>1998</v>
      </c>
      <c r="BC273" s="81">
        <v>0</v>
      </c>
      <c r="BD273" s="81">
        <v>12096</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2051</v>
      </c>
      <c r="B274" s="80">
        <v>221</v>
      </c>
      <c r="C274" s="80">
        <v>19</v>
      </c>
      <c r="D274" s="80">
        <v>13</v>
      </c>
      <c r="E274" s="80">
        <v>2022</v>
      </c>
      <c r="F274" s="80" t="s">
        <v>568</v>
      </c>
      <c r="G274" s="174" t="s">
        <v>2032</v>
      </c>
      <c r="H274" s="80" t="s">
        <v>2033</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18648</v>
      </c>
      <c r="AR274" s="81">
        <v>4381</v>
      </c>
      <c r="AS274" s="81">
        <v>0</v>
      </c>
      <c r="AT274" s="81">
        <v>1</v>
      </c>
      <c r="AU274" s="81">
        <v>0</v>
      </c>
      <c r="AV274" s="81">
        <v>1</v>
      </c>
      <c r="AW274" s="81"/>
      <c r="AX274" s="82"/>
      <c r="AY274" s="81">
        <v>86898.084000001298</v>
      </c>
      <c r="AZ274" s="81">
        <v>165575.92099999957</v>
      </c>
      <c r="BA274" s="81">
        <v>0</v>
      </c>
      <c r="BB274" s="81">
        <v>1998</v>
      </c>
      <c r="BC274" s="81">
        <v>0</v>
      </c>
      <c r="BD274" s="81">
        <v>12096</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2052</v>
      </c>
      <c r="B275" s="80">
        <v>222</v>
      </c>
      <c r="C275" s="80">
        <v>1</v>
      </c>
      <c r="D275" s="80">
        <v>14</v>
      </c>
      <c r="E275" s="80">
        <v>1990</v>
      </c>
      <c r="F275" s="80" t="s">
        <v>562</v>
      </c>
      <c r="G275" s="80" t="s">
        <v>2053</v>
      </c>
      <c r="H275" s="80" t="s">
        <v>2054</v>
      </c>
      <c r="I275" s="177"/>
      <c r="J275" s="81">
        <v>4961.8526842006295</v>
      </c>
      <c r="K275" s="81">
        <v>48.071720537557155</v>
      </c>
      <c r="L275" s="81">
        <v>2.0085813940245907</v>
      </c>
      <c r="M275" s="81">
        <v>384.91163559360632</v>
      </c>
      <c r="N275" s="81">
        <v>431.71618142844795</v>
      </c>
      <c r="O275" s="81">
        <v>261.87196143171695</v>
      </c>
      <c r="P275" s="81">
        <v>222.33333428264277</v>
      </c>
      <c r="Q275" s="81">
        <v>30.732967596380337</v>
      </c>
      <c r="R275" s="81">
        <v>60.471592517479344</v>
      </c>
      <c r="S275" s="81">
        <v>38.785883231284132</v>
      </c>
      <c r="T275" s="82"/>
      <c r="U275" s="81">
        <v>208204770</v>
      </c>
      <c r="V275" s="81">
        <v>21287</v>
      </c>
      <c r="W275" s="81">
        <v>21</v>
      </c>
      <c r="X275" s="81">
        <v>143322</v>
      </c>
      <c r="Y275" s="81">
        <v>185819</v>
      </c>
      <c r="Z275" s="81">
        <v>107711</v>
      </c>
      <c r="AA275" s="81">
        <v>53985</v>
      </c>
      <c r="AB275" s="81">
        <v>498999</v>
      </c>
      <c r="AC275" s="81">
        <v>10473788.666666666</v>
      </c>
      <c r="AD275" s="81">
        <v>38.785883231284132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2055</v>
      </c>
      <c r="B276" s="80">
        <v>223</v>
      </c>
      <c r="C276" s="80">
        <v>2</v>
      </c>
      <c r="D276" s="80">
        <v>14</v>
      </c>
      <c r="E276" s="80">
        <v>2005</v>
      </c>
      <c r="F276" s="80" t="s">
        <v>565</v>
      </c>
      <c r="G276" s="80" t="s">
        <v>2053</v>
      </c>
      <c r="H276" s="80" t="s">
        <v>2054</v>
      </c>
      <c r="I276" s="177"/>
      <c r="J276" s="81">
        <v>2979.4902392573213</v>
      </c>
      <c r="K276" s="81">
        <v>26.616704133228868</v>
      </c>
      <c r="L276" s="81">
        <v>21.796667718744484</v>
      </c>
      <c r="M276" s="81">
        <v>565.99809621026782</v>
      </c>
      <c r="N276" s="81">
        <v>555.79384251912279</v>
      </c>
      <c r="O276" s="81">
        <v>275.88522069288661</v>
      </c>
      <c r="P276" s="81">
        <v>186.82993531399541</v>
      </c>
      <c r="Q276" s="81">
        <v>27.075358136190101</v>
      </c>
      <c r="R276" s="81">
        <v>7.9052983858442563</v>
      </c>
      <c r="S276" s="81">
        <v>80.848822369999993</v>
      </c>
      <c r="T276" s="82"/>
      <c r="U276" s="81">
        <v>132123305</v>
      </c>
      <c r="V276" s="81">
        <v>12985</v>
      </c>
      <c r="W276" s="81">
        <v>195</v>
      </c>
      <c r="X276" s="81">
        <v>115108</v>
      </c>
      <c r="Y276" s="81">
        <v>206887</v>
      </c>
      <c r="Z276" s="81">
        <v>131312</v>
      </c>
      <c r="AA276" s="81">
        <v>37153</v>
      </c>
      <c r="AB276" s="81">
        <v>459568</v>
      </c>
      <c r="AC276" s="81">
        <v>1397888.3333333333</v>
      </c>
      <c r="AD276" s="81">
        <v>80.848822369999993</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2056</v>
      </c>
      <c r="B277" s="80">
        <v>224</v>
      </c>
      <c r="C277" s="80">
        <v>3</v>
      </c>
      <c r="D277" s="80">
        <v>14</v>
      </c>
      <c r="E277" s="80">
        <v>2006</v>
      </c>
      <c r="F277" s="80" t="s">
        <v>566</v>
      </c>
      <c r="G277" s="80" t="s">
        <v>2053</v>
      </c>
      <c r="H277" s="80" t="s">
        <v>2054</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2057</v>
      </c>
      <c r="B278" s="80">
        <v>225</v>
      </c>
      <c r="C278" s="80">
        <v>4</v>
      </c>
      <c r="D278" s="80">
        <v>14</v>
      </c>
      <c r="E278" s="80">
        <v>2007</v>
      </c>
      <c r="F278" s="80" t="s">
        <v>567</v>
      </c>
      <c r="G278" s="80" t="s">
        <v>2053</v>
      </c>
      <c r="H278" s="80" t="s">
        <v>2054</v>
      </c>
      <c r="I278" s="177"/>
      <c r="J278" s="81">
        <v>3483.8515501378874</v>
      </c>
      <c r="K278" s="81">
        <v>32.664320059181286</v>
      </c>
      <c r="L278" s="81">
        <v>28.126821690440813</v>
      </c>
      <c r="M278" s="81">
        <v>525.37857875611758</v>
      </c>
      <c r="N278" s="81">
        <v>602.17659670068133</v>
      </c>
      <c r="O278" s="81">
        <v>261.79725725934532</v>
      </c>
      <c r="P278" s="81">
        <v>184.08426934306922</v>
      </c>
      <c r="Q278" s="81">
        <v>28.527173362393075</v>
      </c>
      <c r="R278" s="81">
        <v>7.3939708006321094</v>
      </c>
      <c r="S278" s="81">
        <v>83.079000666339994</v>
      </c>
      <c r="T278" s="82"/>
      <c r="U278" s="81">
        <v>164966425</v>
      </c>
      <c r="V278" s="81">
        <v>12014</v>
      </c>
      <c r="W278" s="81">
        <v>331</v>
      </c>
      <c r="X278" s="81">
        <v>136545</v>
      </c>
      <c r="Y278" s="81">
        <v>210951</v>
      </c>
      <c r="Z278" s="81">
        <v>129535</v>
      </c>
      <c r="AA278" s="81">
        <v>36049</v>
      </c>
      <c r="AB278" s="81">
        <v>458603</v>
      </c>
      <c r="AC278" s="81">
        <v>1344985.3333333333</v>
      </c>
      <c r="AD278" s="81">
        <v>83.079000666339994</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2058</v>
      </c>
      <c r="B279" s="80">
        <v>226</v>
      </c>
      <c r="C279" s="80">
        <v>5</v>
      </c>
      <c r="D279" s="80">
        <v>14</v>
      </c>
      <c r="E279" s="80">
        <v>2008</v>
      </c>
      <c r="F279" s="80" t="s">
        <v>84</v>
      </c>
      <c r="G279" s="80" t="s">
        <v>2053</v>
      </c>
      <c r="H279" s="80" t="s">
        <v>2054</v>
      </c>
      <c r="I279" s="177"/>
      <c r="J279" s="81">
        <v>3104.9492876154359</v>
      </c>
      <c r="K279" s="81">
        <v>25.627366021186713</v>
      </c>
      <c r="L279" s="81">
        <v>25.374351672948016</v>
      </c>
      <c r="M279" s="81">
        <v>575.34003591765008</v>
      </c>
      <c r="N279" s="81">
        <v>546.12047166958848</v>
      </c>
      <c r="O279" s="81">
        <v>251.99861008093194</v>
      </c>
      <c r="P279" s="81">
        <v>179.13084399939908</v>
      </c>
      <c r="Q279" s="81">
        <v>28.147382921096913</v>
      </c>
      <c r="R279" s="81">
        <v>6.165308781515531</v>
      </c>
      <c r="S279" s="81">
        <v>57.382278649559986</v>
      </c>
      <c r="T279" s="82"/>
      <c r="U279" s="81">
        <v>165853403</v>
      </c>
      <c r="V279" s="81">
        <v>12014</v>
      </c>
      <c r="W279" s="81">
        <v>331</v>
      </c>
      <c r="X279" s="81">
        <v>136545</v>
      </c>
      <c r="Y279" s="81">
        <v>213638</v>
      </c>
      <c r="Z279" s="81">
        <v>129063</v>
      </c>
      <c r="AA279" s="81">
        <v>35119</v>
      </c>
      <c r="AB279" s="81">
        <v>459933</v>
      </c>
      <c r="AC279" s="81">
        <v>1164542</v>
      </c>
      <c r="AD279" s="81">
        <v>57.382278649559986</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2059</v>
      </c>
      <c r="B280" s="80">
        <v>227</v>
      </c>
      <c r="C280" s="80">
        <v>6</v>
      </c>
      <c r="D280" s="80">
        <v>14</v>
      </c>
      <c r="E280" s="80">
        <v>2009</v>
      </c>
      <c r="F280" s="80" t="s">
        <v>85</v>
      </c>
      <c r="G280" s="80" t="s">
        <v>2053</v>
      </c>
      <c r="H280" s="80" t="s">
        <v>2054</v>
      </c>
      <c r="I280" s="177"/>
      <c r="J280" s="81">
        <v>2878.8282226219421</v>
      </c>
      <c r="K280" s="81">
        <v>21.927695124270731</v>
      </c>
      <c r="L280" s="81">
        <v>16.958645297057792</v>
      </c>
      <c r="M280" s="81">
        <v>523.83848092784865</v>
      </c>
      <c r="N280" s="81">
        <v>482.45332470985414</v>
      </c>
      <c r="O280" s="81">
        <v>254.29038415291936</v>
      </c>
      <c r="P280" s="81">
        <v>171.59559520857457</v>
      </c>
      <c r="Q280" s="81">
        <v>26.831463185888534</v>
      </c>
      <c r="R280" s="81">
        <v>5.7506081958742516</v>
      </c>
      <c r="S280" s="81">
        <v>58.534884409050008</v>
      </c>
      <c r="T280" s="82"/>
      <c r="U280" s="81">
        <v>135909203</v>
      </c>
      <c r="V280" s="81">
        <v>14039</v>
      </c>
      <c r="W280" s="81">
        <v>265</v>
      </c>
      <c r="X280" s="81">
        <v>153415</v>
      </c>
      <c r="Y280" s="81">
        <v>215859</v>
      </c>
      <c r="Z280" s="81">
        <v>128550</v>
      </c>
      <c r="AA280" s="81">
        <v>34537</v>
      </c>
      <c r="AB280" s="81">
        <v>460245</v>
      </c>
      <c r="AC280" s="81">
        <v>1059685.6666666667</v>
      </c>
      <c r="AD280" s="81">
        <v>58.534884409050008</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1628.211</v>
      </c>
      <c r="BJ280" s="81">
        <v>11.888999999999999</v>
      </c>
      <c r="BK280" s="81">
        <v>181.39000000000001</v>
      </c>
      <c r="BL280" s="81">
        <v>0</v>
      </c>
      <c r="BM280" s="82"/>
      <c r="BN280" s="81">
        <v>0</v>
      </c>
      <c r="BO280" s="81">
        <v>0</v>
      </c>
      <c r="BP280" s="81">
        <v>49</v>
      </c>
      <c r="BQ280" s="81">
        <v>2</v>
      </c>
      <c r="BR280" s="81">
        <v>17</v>
      </c>
      <c r="BS280" s="81">
        <v>0</v>
      </c>
      <c r="BT280"/>
      <c r="BU280" s="80"/>
      <c r="BV280" s="80"/>
      <c r="BW280" s="80"/>
      <c r="BX280" s="80"/>
      <c r="BY280" s="80"/>
      <c r="BZ280" s="80"/>
      <c r="CA280" s="80"/>
      <c r="CB280" s="80"/>
      <c r="CC280" s="80"/>
    </row>
    <row r="281" spans="1:81">
      <c r="A281" s="80" t="s">
        <v>2060</v>
      </c>
      <c r="B281" s="80">
        <v>228</v>
      </c>
      <c r="C281" s="80">
        <v>7</v>
      </c>
      <c r="D281" s="80">
        <v>14</v>
      </c>
      <c r="E281" s="80">
        <v>2010</v>
      </c>
      <c r="F281" s="80" t="s">
        <v>86</v>
      </c>
      <c r="G281" s="80" t="s">
        <v>2053</v>
      </c>
      <c r="H281" s="80" t="s">
        <v>2054</v>
      </c>
      <c r="I281" s="177"/>
      <c r="J281" s="81">
        <v>3260.6143205818917</v>
      </c>
      <c r="K281" s="81">
        <v>30.731055420353957</v>
      </c>
      <c r="L281" s="81">
        <v>15.774153982825881</v>
      </c>
      <c r="M281" s="81">
        <v>575.2868922514524</v>
      </c>
      <c r="N281" s="81">
        <v>525.27070063855285</v>
      </c>
      <c r="O281" s="81">
        <v>252.78342210847458</v>
      </c>
      <c r="P281" s="81">
        <v>173.86072397112031</v>
      </c>
      <c r="Q281" s="81">
        <v>27.911177620150063</v>
      </c>
      <c r="R281" s="81">
        <v>6.205826985574336</v>
      </c>
      <c r="S281" s="81">
        <v>63.381326011570003</v>
      </c>
      <c r="T281" s="82"/>
      <c r="U281" s="81">
        <v>150261605</v>
      </c>
      <c r="V281" s="81">
        <v>14039</v>
      </c>
      <c r="W281" s="81">
        <v>265</v>
      </c>
      <c r="X281" s="81">
        <v>153415</v>
      </c>
      <c r="Y281" s="81">
        <v>216844</v>
      </c>
      <c r="Z281" s="81">
        <v>128382</v>
      </c>
      <c r="AA281" s="81">
        <v>34119</v>
      </c>
      <c r="AB281" s="81">
        <v>458754</v>
      </c>
      <c r="AC281" s="81">
        <v>1083714.6666666667</v>
      </c>
      <c r="AD281" s="81">
        <v>63.381326011570003</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1508.0540000000001</v>
      </c>
      <c r="BJ281" s="81">
        <v>11.387</v>
      </c>
      <c r="BK281" s="81">
        <v>163.56099999999998</v>
      </c>
      <c r="BL281" s="81">
        <v>0</v>
      </c>
      <c r="BM281" s="82"/>
      <c r="BN281" s="81">
        <v>0</v>
      </c>
      <c r="BO281" s="81">
        <v>0</v>
      </c>
      <c r="BP281" s="81">
        <v>48</v>
      </c>
      <c r="BQ281" s="81">
        <v>2</v>
      </c>
      <c r="BR281" s="81">
        <v>15</v>
      </c>
      <c r="BS281" s="81">
        <v>0</v>
      </c>
      <c r="BT281"/>
      <c r="BU281" s="80">
        <v>1532.876</v>
      </c>
      <c r="BV281" s="80">
        <v>49.411999999999999</v>
      </c>
      <c r="BW281" s="80">
        <v>5.8339999999999996</v>
      </c>
      <c r="BX281" s="80">
        <v>0</v>
      </c>
      <c r="BY281" s="80">
        <v>34.808</v>
      </c>
      <c r="BZ281" s="80">
        <v>0</v>
      </c>
      <c r="CA281" s="80">
        <v>0</v>
      </c>
      <c r="CB281" s="80">
        <v>60.072000000000003</v>
      </c>
      <c r="CC281" s="80">
        <v>0</v>
      </c>
    </row>
    <row r="282" spans="1:81">
      <c r="A282" s="80" t="s">
        <v>2061</v>
      </c>
      <c r="B282" s="80">
        <v>229</v>
      </c>
      <c r="C282" s="80">
        <v>8</v>
      </c>
      <c r="D282" s="80">
        <v>14</v>
      </c>
      <c r="E282" s="80">
        <v>2011</v>
      </c>
      <c r="F282" s="80" t="s">
        <v>87</v>
      </c>
      <c r="G282" s="80" t="s">
        <v>2053</v>
      </c>
      <c r="H282" s="80" t="s">
        <v>2054</v>
      </c>
      <c r="I282" s="177"/>
      <c r="J282" s="81">
        <v>3140.7581217731822</v>
      </c>
      <c r="K282" s="81">
        <v>32.366801198139726</v>
      </c>
      <c r="L282" s="81">
        <v>12.012576556966103</v>
      </c>
      <c r="M282" s="81">
        <v>721.45437913711726</v>
      </c>
      <c r="N282" s="81">
        <v>637.8627553982426</v>
      </c>
      <c r="O282" s="81">
        <v>248.05791404017953</v>
      </c>
      <c r="P282" s="81">
        <v>168.41085353517175</v>
      </c>
      <c r="Q282" s="81">
        <v>32.086648823596057</v>
      </c>
      <c r="R282" s="81">
        <v>6.0941905382061332</v>
      </c>
      <c r="S282" s="81">
        <v>59.659306839568593</v>
      </c>
      <c r="T282" s="82"/>
      <c r="U282" s="81">
        <v>141033891</v>
      </c>
      <c r="V282" s="81">
        <v>14039</v>
      </c>
      <c r="W282" s="81">
        <v>265</v>
      </c>
      <c r="X282" s="81">
        <v>153415</v>
      </c>
      <c r="Y282" s="81">
        <v>217786</v>
      </c>
      <c r="Z282" s="81">
        <v>128719</v>
      </c>
      <c r="AA282" s="81">
        <v>34033</v>
      </c>
      <c r="AB282" s="81">
        <v>457216</v>
      </c>
      <c r="AC282" s="81">
        <v>1062459.6666666667</v>
      </c>
      <c r="AD282" s="81">
        <v>59.659306839568593</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1504.43</v>
      </c>
      <c r="BJ282" s="81">
        <v>9.7010000000000005</v>
      </c>
      <c r="BK282" s="81">
        <v>180.25800000000001</v>
      </c>
      <c r="BL282" s="81">
        <v>0</v>
      </c>
      <c r="BM282" s="82"/>
      <c r="BN282" s="81">
        <v>0</v>
      </c>
      <c r="BO282" s="81">
        <v>0</v>
      </c>
      <c r="BP282" s="81">
        <v>48</v>
      </c>
      <c r="BQ282" s="81">
        <v>2</v>
      </c>
      <c r="BR282" s="81">
        <v>16</v>
      </c>
      <c r="BS282" s="81">
        <v>0</v>
      </c>
      <c r="BT282"/>
      <c r="BU282" s="80">
        <v>1529.7840000000001</v>
      </c>
      <c r="BV282" s="80">
        <v>71.406999999999996</v>
      </c>
      <c r="BW282" s="80">
        <v>6.5339999999999998</v>
      </c>
      <c r="BX282" s="80">
        <v>0</v>
      </c>
      <c r="BY282" s="80">
        <v>31.623000000000001</v>
      </c>
      <c r="BZ282" s="80">
        <v>0</v>
      </c>
      <c r="CA282" s="80">
        <v>0</v>
      </c>
      <c r="CB282" s="80">
        <v>55.040999999999997</v>
      </c>
      <c r="CC282" s="80">
        <v>0</v>
      </c>
    </row>
    <row r="283" spans="1:81">
      <c r="A283" s="80" t="s">
        <v>2062</v>
      </c>
      <c r="B283" s="80">
        <v>230</v>
      </c>
      <c r="C283" s="80">
        <v>9</v>
      </c>
      <c r="D283" s="80">
        <v>14</v>
      </c>
      <c r="E283" s="80">
        <v>2012</v>
      </c>
      <c r="F283" s="80" t="s">
        <v>88</v>
      </c>
      <c r="G283" s="80" t="s">
        <v>2053</v>
      </c>
      <c r="H283" s="80" t="s">
        <v>2054</v>
      </c>
      <c r="I283" s="177"/>
      <c r="J283" s="81">
        <v>3068.8225321184755</v>
      </c>
      <c r="K283" s="81">
        <v>30.506147283433513</v>
      </c>
      <c r="L283" s="81">
        <v>11.781319230551841</v>
      </c>
      <c r="M283" s="81">
        <v>766.92574658381477</v>
      </c>
      <c r="N283" s="81">
        <v>661.09189755023203</v>
      </c>
      <c r="O283" s="81">
        <v>246.81523673836742</v>
      </c>
      <c r="P283" s="81">
        <v>168.03531600075411</v>
      </c>
      <c r="Q283" s="81">
        <v>35.658692549428494</v>
      </c>
      <c r="R283" s="81">
        <v>6.233594874700124</v>
      </c>
      <c r="S283" s="81">
        <v>54.354584894870101</v>
      </c>
      <c r="T283" s="82"/>
      <c r="U283" s="81">
        <v>134736293</v>
      </c>
      <c r="V283" s="81">
        <v>14039</v>
      </c>
      <c r="W283" s="81">
        <v>265</v>
      </c>
      <c r="X283" s="81">
        <v>153415</v>
      </c>
      <c r="Y283" s="81">
        <v>224883</v>
      </c>
      <c r="Z283" s="81">
        <v>129090</v>
      </c>
      <c r="AA283" s="81">
        <v>33765</v>
      </c>
      <c r="AB283" s="81">
        <v>467673</v>
      </c>
      <c r="AC283" s="81">
        <v>1058615.3333333333</v>
      </c>
      <c r="AD283" s="81">
        <v>54.354584894870101</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1548.6569999999999</v>
      </c>
      <c r="BJ283" s="81">
        <v>10.157999999999999</v>
      </c>
      <c r="BK283" s="81">
        <v>197.047</v>
      </c>
      <c r="BL283" s="81">
        <v>0</v>
      </c>
      <c r="BM283" s="82"/>
      <c r="BN283" s="81">
        <v>0</v>
      </c>
      <c r="BO283" s="81">
        <v>0</v>
      </c>
      <c r="BP283" s="81">
        <v>47</v>
      </c>
      <c r="BQ283" s="81">
        <v>2</v>
      </c>
      <c r="BR283" s="81">
        <v>17</v>
      </c>
      <c r="BS283" s="81">
        <v>0</v>
      </c>
      <c r="BT283"/>
      <c r="BU283" s="80">
        <v>1610.481</v>
      </c>
      <c r="BV283" s="80">
        <v>68.11</v>
      </c>
      <c r="BW283" s="80">
        <v>3.09</v>
      </c>
      <c r="BX283" s="80">
        <v>0</v>
      </c>
      <c r="BY283" s="80">
        <v>32.350999999999999</v>
      </c>
      <c r="BZ283" s="80">
        <v>0</v>
      </c>
      <c r="CA283" s="80">
        <v>0</v>
      </c>
      <c r="CB283" s="80">
        <v>41.83</v>
      </c>
      <c r="CC283" s="80">
        <v>0</v>
      </c>
    </row>
    <row r="284" spans="1:81">
      <c r="A284" s="80" t="s">
        <v>2063</v>
      </c>
      <c r="B284" s="80">
        <v>231</v>
      </c>
      <c r="C284" s="80">
        <v>10</v>
      </c>
      <c r="D284" s="80">
        <v>14</v>
      </c>
      <c r="E284" s="80">
        <v>2013</v>
      </c>
      <c r="F284" s="80" t="s">
        <v>89</v>
      </c>
      <c r="G284" s="80" t="s">
        <v>2053</v>
      </c>
      <c r="H284" s="80" t="s">
        <v>2054</v>
      </c>
      <c r="I284" s="177"/>
      <c r="J284" s="81">
        <v>3216.4486307121128</v>
      </c>
      <c r="K284" s="81">
        <v>26.104597326936343</v>
      </c>
      <c r="L284" s="81">
        <v>11.767277722953876</v>
      </c>
      <c r="M284" s="81">
        <v>749.65135248573824</v>
      </c>
      <c r="N284" s="81">
        <v>716.08871809228867</v>
      </c>
      <c r="O284" s="81">
        <v>237.41211110931491</v>
      </c>
      <c r="P284" s="81">
        <v>168.84329272715772</v>
      </c>
      <c r="Q284" s="81">
        <v>36.135022226552465</v>
      </c>
      <c r="R284" s="81">
        <v>6.8227905286922015</v>
      </c>
      <c r="S284" s="81">
        <v>51.89246396846</v>
      </c>
      <c r="T284" s="82"/>
      <c r="U284" s="81">
        <v>131521233</v>
      </c>
      <c r="V284" s="81">
        <v>14039</v>
      </c>
      <c r="W284" s="81">
        <v>265</v>
      </c>
      <c r="X284" s="81">
        <v>153415</v>
      </c>
      <c r="Y284" s="81">
        <v>225453</v>
      </c>
      <c r="Z284" s="81">
        <v>129716</v>
      </c>
      <c r="AA284" s="81">
        <v>33800</v>
      </c>
      <c r="AB284" s="81">
        <v>467125</v>
      </c>
      <c r="AC284" s="81">
        <v>1131026.3333333333</v>
      </c>
      <c r="AD284" s="81">
        <v>51.89246396846</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1282.537</v>
      </c>
      <c r="BJ284" s="81">
        <v>10.276</v>
      </c>
      <c r="BK284" s="81">
        <v>221.33699999999999</v>
      </c>
      <c r="BL284" s="81">
        <v>0</v>
      </c>
      <c r="BM284" s="82"/>
      <c r="BN284" s="81">
        <v>0</v>
      </c>
      <c r="BO284" s="81">
        <v>0</v>
      </c>
      <c r="BP284" s="81">
        <v>42</v>
      </c>
      <c r="BQ284" s="81">
        <v>2</v>
      </c>
      <c r="BR284" s="81">
        <v>19</v>
      </c>
      <c r="BS284" s="81">
        <v>0</v>
      </c>
      <c r="BT284"/>
      <c r="BU284" s="80">
        <v>1379.492</v>
      </c>
      <c r="BV284" s="80">
        <v>66.552000000000007</v>
      </c>
      <c r="BW284" s="80">
        <v>4.0880000000000001</v>
      </c>
      <c r="BX284" s="80">
        <v>0</v>
      </c>
      <c r="BY284" s="80">
        <v>33.978000000000002</v>
      </c>
      <c r="BZ284" s="80">
        <v>0</v>
      </c>
      <c r="CA284" s="80">
        <v>0</v>
      </c>
      <c r="CB284" s="80">
        <v>30.04</v>
      </c>
      <c r="CC284" s="80">
        <v>0</v>
      </c>
    </row>
    <row r="285" spans="1:81">
      <c r="A285" s="80" t="s">
        <v>2064</v>
      </c>
      <c r="B285" s="80">
        <v>232</v>
      </c>
      <c r="C285" s="80">
        <v>11</v>
      </c>
      <c r="D285" s="80">
        <v>14</v>
      </c>
      <c r="E285" s="80">
        <v>2014</v>
      </c>
      <c r="F285" s="80" t="s">
        <v>90</v>
      </c>
      <c r="G285" s="80" t="s">
        <v>2053</v>
      </c>
      <c r="H285" s="80" t="s">
        <v>2054</v>
      </c>
      <c r="I285" s="177"/>
      <c r="J285" s="81">
        <v>2975.288596468396</v>
      </c>
      <c r="K285" s="81">
        <v>28.01872231682135</v>
      </c>
      <c r="L285" s="81">
        <v>13.685319201987696</v>
      </c>
      <c r="M285" s="81">
        <v>799.83304595612344</v>
      </c>
      <c r="N285" s="81">
        <v>642.18569782175837</v>
      </c>
      <c r="O285" s="81">
        <v>225.70237254314537</v>
      </c>
      <c r="P285" s="81">
        <v>170.25372359224326</v>
      </c>
      <c r="Q285" s="81">
        <v>34.529720927422836</v>
      </c>
      <c r="R285" s="81">
        <v>6.8356230700609277</v>
      </c>
      <c r="S285" s="81">
        <v>54.38418766425999</v>
      </c>
      <c r="T285" s="82"/>
      <c r="U285" s="81">
        <v>131444338</v>
      </c>
      <c r="V285" s="81">
        <v>12313</v>
      </c>
      <c r="W285" s="81">
        <v>297</v>
      </c>
      <c r="X285" s="81">
        <v>151816</v>
      </c>
      <c r="Y285" s="81">
        <v>226024</v>
      </c>
      <c r="Z285" s="81">
        <v>129880</v>
      </c>
      <c r="AA285" s="81">
        <v>33906</v>
      </c>
      <c r="AB285" s="81">
        <v>465236</v>
      </c>
      <c r="AC285" s="81">
        <v>1136716.6666666667</v>
      </c>
      <c r="AD285" s="81">
        <v>54.38418766425999</v>
      </c>
      <c r="AE285" s="82"/>
      <c r="AF285" s="81">
        <v>1178470316.7838631</v>
      </c>
      <c r="AG285" s="81">
        <v>23904869.265528619</v>
      </c>
      <c r="AH285" s="81">
        <v>2959557.954799253</v>
      </c>
      <c r="AI285" s="81">
        <v>1071896998.3620466</v>
      </c>
      <c r="AJ285" s="81">
        <v>887052564.55186915</v>
      </c>
      <c r="AK285" s="81">
        <v>0</v>
      </c>
      <c r="AL285" s="81">
        <v>0</v>
      </c>
      <c r="AM285" s="81">
        <v>63869950.678441368</v>
      </c>
      <c r="AN285" s="81">
        <v>0</v>
      </c>
      <c r="AO285" s="81">
        <v>0</v>
      </c>
      <c r="AP285" s="82"/>
      <c r="AQ285" s="81">
        <v>3192</v>
      </c>
      <c r="AR285" s="81">
        <v>285</v>
      </c>
      <c r="AS285" s="81">
        <v>0</v>
      </c>
      <c r="AT285" s="81">
        <v>0</v>
      </c>
      <c r="AU285" s="81">
        <v>0</v>
      </c>
      <c r="AV285" s="81">
        <v>2</v>
      </c>
      <c r="AW285" s="81" t="s">
        <v>564</v>
      </c>
      <c r="AX285" s="82"/>
      <c r="AY285" s="81">
        <v>10961.599999999999</v>
      </c>
      <c r="AZ285" s="81">
        <v>17904</v>
      </c>
      <c r="BA285" s="81">
        <v>0</v>
      </c>
      <c r="BB285" s="81">
        <v>0</v>
      </c>
      <c r="BC285" s="81">
        <v>0</v>
      </c>
      <c r="BD285" s="81">
        <v>9018</v>
      </c>
      <c r="BE285" s="81" t="s">
        <v>564</v>
      </c>
      <c r="BF285" s="82"/>
      <c r="BG285" s="81">
        <v>0</v>
      </c>
      <c r="BH285" s="81">
        <v>0</v>
      </c>
      <c r="BI285" s="81">
        <v>1140.3119999999999</v>
      </c>
      <c r="BJ285" s="81">
        <v>10.996</v>
      </c>
      <c r="BK285" s="81">
        <v>213.191</v>
      </c>
      <c r="BL285" s="81">
        <v>0</v>
      </c>
      <c r="BM285" s="82"/>
      <c r="BN285" s="81">
        <v>0</v>
      </c>
      <c r="BO285" s="81">
        <v>0</v>
      </c>
      <c r="BP285" s="81">
        <v>44</v>
      </c>
      <c r="BQ285" s="81">
        <v>2</v>
      </c>
      <c r="BR285" s="81">
        <v>18</v>
      </c>
      <c r="BS285" s="81">
        <v>0</v>
      </c>
      <c r="BT285"/>
      <c r="BU285" s="80">
        <v>1245.7080000000001</v>
      </c>
      <c r="BV285" s="80">
        <v>61.905000000000001</v>
      </c>
      <c r="BW285" s="80">
        <v>3.5649999999999999</v>
      </c>
      <c r="BX285" s="80">
        <v>0</v>
      </c>
      <c r="BY285" s="80">
        <v>30.204000000000001</v>
      </c>
      <c r="BZ285" s="80">
        <v>0</v>
      </c>
      <c r="CA285" s="80">
        <v>0</v>
      </c>
      <c r="CB285" s="80">
        <v>23.117000000000001</v>
      </c>
      <c r="CC285" s="80">
        <v>0</v>
      </c>
    </row>
    <row r="286" spans="1:81">
      <c r="A286" s="80" t="s">
        <v>2065</v>
      </c>
      <c r="B286" s="80">
        <v>233</v>
      </c>
      <c r="C286" s="80">
        <v>12</v>
      </c>
      <c r="D286" s="80">
        <v>14</v>
      </c>
      <c r="E286" s="80">
        <v>2015</v>
      </c>
      <c r="F286" s="80" t="s">
        <v>91</v>
      </c>
      <c r="G286" s="80" t="s">
        <v>2053</v>
      </c>
      <c r="H286" s="80" t="s">
        <v>2054</v>
      </c>
      <c r="I286" s="177"/>
      <c r="J286" s="81">
        <v>2910.9292142741265</v>
      </c>
      <c r="K286" s="81">
        <v>26.974357410759495</v>
      </c>
      <c r="L286" s="81">
        <v>16.023310847757116</v>
      </c>
      <c r="M286" s="81">
        <v>742.38556091632427</v>
      </c>
      <c r="N286" s="81">
        <v>589.77287994488563</v>
      </c>
      <c r="O286" s="81">
        <v>223.99432485521231</v>
      </c>
      <c r="P286" s="81">
        <v>171.03594524756335</v>
      </c>
      <c r="Q286" s="81">
        <v>33.708718499016399</v>
      </c>
      <c r="R286" s="81">
        <v>6.3059469353343118</v>
      </c>
      <c r="S286" s="81">
        <v>56.647037955167193</v>
      </c>
      <c r="T286" s="82"/>
      <c r="U286" s="81">
        <v>137755025</v>
      </c>
      <c r="V286" s="81">
        <v>12313</v>
      </c>
      <c r="W286" s="81">
        <v>297</v>
      </c>
      <c r="X286" s="81">
        <v>151816</v>
      </c>
      <c r="Y286" s="81">
        <v>227391</v>
      </c>
      <c r="Z286" s="81">
        <v>130139</v>
      </c>
      <c r="AA286" s="81">
        <v>34035</v>
      </c>
      <c r="AB286" s="81">
        <v>463940</v>
      </c>
      <c r="AC286" s="81">
        <v>1080226.3333333333</v>
      </c>
      <c r="AD286" s="81">
        <v>56.647037955167193</v>
      </c>
      <c r="AE286" s="82"/>
      <c r="AF286" s="81">
        <v>1158170459.0157511</v>
      </c>
      <c r="AG286" s="81">
        <v>21405501.96757869</v>
      </c>
      <c r="AH286" s="81">
        <v>3085727.4251428498</v>
      </c>
      <c r="AI286" s="81">
        <v>1014383753.751392</v>
      </c>
      <c r="AJ286" s="81">
        <v>832378433.28020549</v>
      </c>
      <c r="AK286" s="81">
        <v>0</v>
      </c>
      <c r="AL286" s="81">
        <v>0</v>
      </c>
      <c r="AM286" s="81">
        <v>63581030.844896279</v>
      </c>
      <c r="AN286" s="81">
        <v>0</v>
      </c>
      <c r="AO286" s="81">
        <v>0</v>
      </c>
      <c r="AP286" s="82"/>
      <c r="AQ286" s="81">
        <v>3537</v>
      </c>
      <c r="AR286" s="81">
        <v>370</v>
      </c>
      <c r="AS286" s="81">
        <v>0</v>
      </c>
      <c r="AT286" s="81">
        <v>0</v>
      </c>
      <c r="AU286" s="81">
        <v>0</v>
      </c>
      <c r="AV286" s="81">
        <v>2</v>
      </c>
      <c r="AW286" s="81" t="s">
        <v>564</v>
      </c>
      <c r="AX286" s="82"/>
      <c r="AY286" s="81">
        <v>12302.2</v>
      </c>
      <c r="AZ286" s="81">
        <v>20438.7</v>
      </c>
      <c r="BA286" s="81">
        <v>0</v>
      </c>
      <c r="BB286" s="81">
        <v>0</v>
      </c>
      <c r="BC286" s="81">
        <v>0</v>
      </c>
      <c r="BD286" s="81">
        <v>9018</v>
      </c>
      <c r="BE286" s="81" t="s">
        <v>564</v>
      </c>
      <c r="BF286" s="82"/>
      <c r="BG286" s="81">
        <v>0</v>
      </c>
      <c r="BH286" s="81">
        <v>0</v>
      </c>
      <c r="BI286" s="81">
        <v>1201.5070000000001</v>
      </c>
      <c r="BJ286" s="81">
        <v>10.446</v>
      </c>
      <c r="BK286" s="81">
        <v>216.66500000000002</v>
      </c>
      <c r="BL286" s="81">
        <v>0</v>
      </c>
      <c r="BM286" s="82"/>
      <c r="BN286" s="81">
        <v>0</v>
      </c>
      <c r="BO286" s="81">
        <v>0</v>
      </c>
      <c r="BP286" s="81">
        <v>44</v>
      </c>
      <c r="BQ286" s="81">
        <v>2</v>
      </c>
      <c r="BR286" s="81">
        <v>18</v>
      </c>
      <c r="BS286" s="81">
        <v>0</v>
      </c>
      <c r="BT286"/>
      <c r="BU286" s="80">
        <v>1301.866</v>
      </c>
      <c r="BV286" s="80">
        <v>67.105000000000004</v>
      </c>
      <c r="BW286" s="80">
        <v>0</v>
      </c>
      <c r="BX286" s="80">
        <v>0</v>
      </c>
      <c r="BY286" s="80">
        <v>29.059000000000001</v>
      </c>
      <c r="BZ286" s="80">
        <v>0</v>
      </c>
      <c r="CA286" s="80">
        <v>0</v>
      </c>
      <c r="CB286" s="80">
        <v>30.588000000000001</v>
      </c>
      <c r="CC286" s="80">
        <v>0</v>
      </c>
    </row>
    <row r="287" spans="1:81">
      <c r="A287" s="80" t="s">
        <v>2066</v>
      </c>
      <c r="B287" s="80">
        <v>234</v>
      </c>
      <c r="C287" s="80">
        <v>13</v>
      </c>
      <c r="D287" s="80">
        <v>14</v>
      </c>
      <c r="E287" s="80">
        <v>2016</v>
      </c>
      <c r="F287" s="80" t="s">
        <v>92</v>
      </c>
      <c r="G287" s="80" t="s">
        <v>2053</v>
      </c>
      <c r="H287" s="80" t="s">
        <v>2054</v>
      </c>
      <c r="I287" s="177"/>
      <c r="J287" s="81">
        <v>2872.3651253374292</v>
      </c>
      <c r="K287" s="81">
        <v>25.652179134895846</v>
      </c>
      <c r="L287" s="81">
        <v>15.808476335157721</v>
      </c>
      <c r="M287" s="81">
        <v>670.28364679609069</v>
      </c>
      <c r="N287" s="81">
        <v>543.98679960680283</v>
      </c>
      <c r="O287" s="81">
        <v>222.50187230001396</v>
      </c>
      <c r="P287" s="81">
        <v>170.85695681124517</v>
      </c>
      <c r="Q287" s="81">
        <v>32.713930019610928</v>
      </c>
      <c r="R287" s="81">
        <v>6.7506860116787903</v>
      </c>
      <c r="S287" s="81">
        <v>74.995669847216405</v>
      </c>
      <c r="T287" s="82"/>
      <c r="U287" s="81">
        <v>136198298</v>
      </c>
      <c r="V287" s="81">
        <v>12313</v>
      </c>
      <c r="W287" s="81">
        <v>297</v>
      </c>
      <c r="X287" s="81">
        <v>151816</v>
      </c>
      <c r="Y287" s="81">
        <v>229144</v>
      </c>
      <c r="Z287" s="81">
        <v>130861</v>
      </c>
      <c r="AA287" s="81">
        <v>35165</v>
      </c>
      <c r="AB287" s="81">
        <v>463160</v>
      </c>
      <c r="AC287" s="81">
        <v>1152950.720551675</v>
      </c>
      <c r="AD287" s="81">
        <v>74.995669847216405</v>
      </c>
      <c r="AE287" s="82"/>
      <c r="AF287" s="81">
        <v>1141909655.4592979</v>
      </c>
      <c r="AG287" s="81">
        <v>19337751.374723319</v>
      </c>
      <c r="AH287" s="81">
        <v>2224540.669301094</v>
      </c>
      <c r="AI287" s="81">
        <v>1006753755.426988</v>
      </c>
      <c r="AJ287" s="81">
        <v>741800533.00325418</v>
      </c>
      <c r="AK287" s="81">
        <v>0</v>
      </c>
      <c r="AL287" s="81">
        <v>0</v>
      </c>
      <c r="AM287" s="81">
        <v>63523448.291832738</v>
      </c>
      <c r="AN287" s="81">
        <v>0</v>
      </c>
      <c r="AO287" s="81">
        <v>0</v>
      </c>
      <c r="AP287" s="82"/>
      <c r="AQ287" s="81">
        <v>3806</v>
      </c>
      <c r="AR287" s="81">
        <v>417</v>
      </c>
      <c r="AS287" s="81">
        <v>0</v>
      </c>
      <c r="AT287" s="81">
        <v>0</v>
      </c>
      <c r="AU287" s="81">
        <v>0</v>
      </c>
      <c r="AV287" s="81">
        <v>2</v>
      </c>
      <c r="AW287" s="81" t="s">
        <v>564</v>
      </c>
      <c r="AX287" s="82"/>
      <c r="AY287" s="81">
        <v>13414.3</v>
      </c>
      <c r="AZ287" s="81">
        <v>21826.400000000001</v>
      </c>
      <c r="BA287" s="81">
        <v>0</v>
      </c>
      <c r="BB287" s="81">
        <v>0</v>
      </c>
      <c r="BC287" s="81">
        <v>0</v>
      </c>
      <c r="BD287" s="81">
        <v>9018</v>
      </c>
      <c r="BE287" s="81" t="s">
        <v>564</v>
      </c>
      <c r="BF287" s="82"/>
      <c r="BG287" s="81">
        <v>0</v>
      </c>
      <c r="BH287" s="81">
        <v>0</v>
      </c>
      <c r="BI287" s="81">
        <v>1244.5170000000001</v>
      </c>
      <c r="BJ287" s="81">
        <v>9.8149999999999995</v>
      </c>
      <c r="BK287" s="81">
        <v>227.83699999999999</v>
      </c>
      <c r="BL287" s="81">
        <v>0</v>
      </c>
      <c r="BM287" s="82"/>
      <c r="BN287" s="81">
        <v>0</v>
      </c>
      <c r="BO287" s="81">
        <v>0</v>
      </c>
      <c r="BP287" s="81">
        <v>45</v>
      </c>
      <c r="BQ287" s="81">
        <v>2</v>
      </c>
      <c r="BR287" s="81">
        <v>19</v>
      </c>
      <c r="BS287" s="81">
        <v>0</v>
      </c>
      <c r="BT287"/>
      <c r="BU287" s="80">
        <v>1353.078</v>
      </c>
      <c r="BV287" s="80">
        <v>66.412000000000006</v>
      </c>
      <c r="BW287" s="80">
        <v>0</v>
      </c>
      <c r="BX287" s="80">
        <v>0</v>
      </c>
      <c r="BY287" s="80">
        <v>31.757000000000001</v>
      </c>
      <c r="BZ287" s="80">
        <v>0</v>
      </c>
      <c r="CA287" s="80">
        <v>0</v>
      </c>
      <c r="CB287" s="80">
        <v>30.922000000000001</v>
      </c>
      <c r="CC287" s="80">
        <v>0</v>
      </c>
    </row>
    <row r="288" spans="1:81">
      <c r="A288" s="80" t="s">
        <v>2067</v>
      </c>
      <c r="B288" s="80">
        <v>235</v>
      </c>
      <c r="C288" s="80">
        <v>14</v>
      </c>
      <c r="D288" s="80">
        <v>14</v>
      </c>
      <c r="E288" s="80">
        <v>2017</v>
      </c>
      <c r="F288" s="80" t="s">
        <v>71</v>
      </c>
      <c r="G288" s="80" t="s">
        <v>2053</v>
      </c>
      <c r="H288" s="80" t="s">
        <v>2054</v>
      </c>
      <c r="I288" s="177"/>
      <c r="J288" s="81">
        <v>2707.6852746162363</v>
      </c>
      <c r="K288" s="81">
        <v>25.261760168107735</v>
      </c>
      <c r="L288" s="81">
        <v>12.708614490806806</v>
      </c>
      <c r="M288" s="81">
        <v>583.80646295443125</v>
      </c>
      <c r="N288" s="81">
        <v>535.06285391412587</v>
      </c>
      <c r="O288" s="81">
        <v>219.46158099718565</v>
      </c>
      <c r="P288" s="81">
        <v>170.89472193107849</v>
      </c>
      <c r="Q288" s="81">
        <v>31.605720086033653</v>
      </c>
      <c r="R288" s="81">
        <v>6.4096881458083619</v>
      </c>
      <c r="S288" s="81">
        <v>72.839694664273594</v>
      </c>
      <c r="T288" s="82"/>
      <c r="U288" s="81">
        <v>136817280</v>
      </c>
      <c r="V288" s="81">
        <v>12313</v>
      </c>
      <c r="W288" s="81">
        <v>297</v>
      </c>
      <c r="X288" s="81">
        <v>151816</v>
      </c>
      <c r="Y288" s="81">
        <v>230971</v>
      </c>
      <c r="Z288" s="81">
        <v>131214</v>
      </c>
      <c r="AA288" s="81">
        <v>35397</v>
      </c>
      <c r="AB288" s="81">
        <v>462744</v>
      </c>
      <c r="AC288" s="81">
        <v>1116433</v>
      </c>
      <c r="AD288" s="81">
        <v>72.839694664273594</v>
      </c>
      <c r="AE288" s="82"/>
      <c r="AF288" s="81">
        <v>1112060840.2020929</v>
      </c>
      <c r="AG288" s="81">
        <v>20445770.75899386</v>
      </c>
      <c r="AH288" s="81">
        <v>2455902.178455391</v>
      </c>
      <c r="AI288" s="81">
        <v>1018959789.6018521</v>
      </c>
      <c r="AJ288" s="81">
        <v>830240467.27575648</v>
      </c>
      <c r="AK288" s="81">
        <v>0</v>
      </c>
      <c r="AL288" s="81">
        <v>0</v>
      </c>
      <c r="AM288" s="81">
        <v>63565700.525386773</v>
      </c>
      <c r="AN288" s="81">
        <v>0</v>
      </c>
      <c r="AO288" s="81">
        <v>0</v>
      </c>
      <c r="AP288" s="82"/>
      <c r="AQ288" s="81">
        <v>3965</v>
      </c>
      <c r="AR288" s="81">
        <v>470</v>
      </c>
      <c r="AS288" s="81">
        <v>0</v>
      </c>
      <c r="AT288" s="81">
        <v>0</v>
      </c>
      <c r="AU288" s="81">
        <v>0</v>
      </c>
      <c r="AV288" s="81">
        <v>2</v>
      </c>
      <c r="AW288" s="81" t="s">
        <v>564</v>
      </c>
      <c r="AX288" s="82"/>
      <c r="AY288" s="81">
        <v>14083.6</v>
      </c>
      <c r="AZ288" s="81">
        <v>22852.400000000009</v>
      </c>
      <c r="BA288" s="81">
        <v>0</v>
      </c>
      <c r="BB288" s="81">
        <v>0</v>
      </c>
      <c r="BC288" s="81">
        <v>0</v>
      </c>
      <c r="BD288" s="81">
        <v>9018</v>
      </c>
      <c r="BE288" s="81" t="s">
        <v>564</v>
      </c>
      <c r="BF288" s="82"/>
      <c r="BG288" s="81">
        <v>0</v>
      </c>
      <c r="BH288" s="81">
        <v>0</v>
      </c>
      <c r="BI288" s="81">
        <v>1184.0719999999999</v>
      </c>
      <c r="BJ288" s="81">
        <v>10.335000000000001</v>
      </c>
      <c r="BK288" s="81">
        <v>216.108</v>
      </c>
      <c r="BL288" s="81">
        <v>0</v>
      </c>
      <c r="BM288" s="82"/>
      <c r="BN288" s="81">
        <v>0</v>
      </c>
      <c r="BO288" s="81">
        <v>0</v>
      </c>
      <c r="BP288" s="81">
        <v>44</v>
      </c>
      <c r="BQ288" s="81">
        <v>1</v>
      </c>
      <c r="BR288" s="81">
        <v>16</v>
      </c>
      <c r="BS288" s="81">
        <v>0</v>
      </c>
      <c r="BT288"/>
      <c r="BU288" s="80">
        <v>1287.297</v>
      </c>
      <c r="BV288" s="80">
        <v>70.587999999999994</v>
      </c>
      <c r="BW288" s="80">
        <v>3.548</v>
      </c>
      <c r="BX288" s="80">
        <v>0</v>
      </c>
      <c r="BY288" s="80">
        <v>32.301000000000002</v>
      </c>
      <c r="BZ288" s="80">
        <v>0</v>
      </c>
      <c r="CA288" s="80">
        <v>0</v>
      </c>
      <c r="CB288" s="80">
        <v>16.780999999999999</v>
      </c>
      <c r="CC288" s="80">
        <v>0</v>
      </c>
    </row>
    <row r="289" spans="1:81">
      <c r="A289" s="80" t="s">
        <v>2068</v>
      </c>
      <c r="B289" s="80">
        <v>236</v>
      </c>
      <c r="C289" s="80">
        <v>15</v>
      </c>
      <c r="D289" s="80">
        <v>14</v>
      </c>
      <c r="E289" s="80">
        <v>2018</v>
      </c>
      <c r="F289" s="80" t="s">
        <v>93</v>
      </c>
      <c r="G289" s="80" t="s">
        <v>2053</v>
      </c>
      <c r="H289" s="80" t="s">
        <v>2054</v>
      </c>
      <c r="I289" s="177"/>
      <c r="J289" s="81">
        <v>2543.9210804606778</v>
      </c>
      <c r="K289" s="81">
        <v>22.022055383435703</v>
      </c>
      <c r="L289" s="81">
        <v>11.470935660987273</v>
      </c>
      <c r="M289" s="81">
        <v>487.49377885598562</v>
      </c>
      <c r="N289" s="81">
        <v>441.95051763252928</v>
      </c>
      <c r="O289" s="81">
        <v>215.61244447459936</v>
      </c>
      <c r="P289" s="81">
        <v>171.22026661733813</v>
      </c>
      <c r="Q289" s="81">
        <v>29.356526996882984</v>
      </c>
      <c r="R289" s="81">
        <v>6.048436310168479</v>
      </c>
      <c r="S289" s="81">
        <v>67.859151340482015</v>
      </c>
      <c r="T289" s="82"/>
      <c r="U289" s="81">
        <v>144976326</v>
      </c>
      <c r="V289" s="81">
        <v>12313</v>
      </c>
      <c r="W289" s="81">
        <v>297</v>
      </c>
      <c r="X289" s="81">
        <v>151816</v>
      </c>
      <c r="Y289" s="81">
        <v>233411</v>
      </c>
      <c r="Z289" s="81">
        <v>131381</v>
      </c>
      <c r="AA289" s="81">
        <v>35821</v>
      </c>
      <c r="AB289" s="81">
        <v>463186</v>
      </c>
      <c r="AC289" s="81">
        <v>1049381.666666667</v>
      </c>
      <c r="AD289" s="81">
        <v>67.859151340482015</v>
      </c>
      <c r="AE289" s="82"/>
      <c r="AF289" s="81">
        <v>1130343872.1763639</v>
      </c>
      <c r="AG289" s="81">
        <v>17639192.08089292</v>
      </c>
      <c r="AH289" s="81">
        <v>2310350.2369582658</v>
      </c>
      <c r="AI289" s="81">
        <v>949647490.79156804</v>
      </c>
      <c r="AJ289" s="81">
        <v>800662052.48623562</v>
      </c>
      <c r="AK289" s="81">
        <v>0</v>
      </c>
      <c r="AL289" s="81">
        <v>0</v>
      </c>
      <c r="AM289" s="81">
        <v>63758067.36608579</v>
      </c>
      <c r="AN289" s="81">
        <v>0</v>
      </c>
      <c r="AO289" s="81">
        <v>0</v>
      </c>
      <c r="AP289" s="82"/>
      <c r="AQ289" s="81">
        <v>4189</v>
      </c>
      <c r="AR289" s="81">
        <v>519</v>
      </c>
      <c r="AS289" s="81">
        <v>0</v>
      </c>
      <c r="AT289" s="81">
        <v>0</v>
      </c>
      <c r="AU289" s="81">
        <v>0</v>
      </c>
      <c r="AV289" s="81">
        <v>2</v>
      </c>
      <c r="AW289" s="81" t="s">
        <v>564</v>
      </c>
      <c r="AX289" s="82"/>
      <c r="AY289" s="81">
        <v>15056.4</v>
      </c>
      <c r="AZ289" s="81">
        <v>24690</v>
      </c>
      <c r="BA289" s="81">
        <v>0</v>
      </c>
      <c r="BB289" s="81">
        <v>0</v>
      </c>
      <c r="BC289" s="81">
        <v>0</v>
      </c>
      <c r="BD289" s="81">
        <v>9018</v>
      </c>
      <c r="BE289" s="81" t="s">
        <v>564</v>
      </c>
      <c r="BF289" s="82"/>
      <c r="BG289" s="81">
        <v>0</v>
      </c>
      <c r="BH289" s="81">
        <v>0</v>
      </c>
      <c r="BI289" s="81">
        <v>1068.954</v>
      </c>
      <c r="BJ289" s="81">
        <v>9.3729999999999993</v>
      </c>
      <c r="BK289" s="81">
        <v>207.19000000000003</v>
      </c>
      <c r="BL289" s="81">
        <v>0</v>
      </c>
      <c r="BM289" s="82"/>
      <c r="BN289" s="81">
        <v>0</v>
      </c>
      <c r="BO289" s="81">
        <v>0</v>
      </c>
      <c r="BP289" s="81">
        <v>41</v>
      </c>
      <c r="BQ289" s="81">
        <v>1</v>
      </c>
      <c r="BR289" s="81">
        <v>19</v>
      </c>
      <c r="BS289" s="81">
        <v>0</v>
      </c>
      <c r="BT289"/>
      <c r="BU289" s="80">
        <v>1171.9939999999999</v>
      </c>
      <c r="BV289" s="80">
        <v>59.155000000000001</v>
      </c>
      <c r="BW289" s="80">
        <v>4.0380000000000003</v>
      </c>
      <c r="BX289" s="80">
        <v>0</v>
      </c>
      <c r="BY289" s="80">
        <v>31.036000000000001</v>
      </c>
      <c r="BZ289" s="80">
        <v>0</v>
      </c>
      <c r="CA289" s="80">
        <v>0</v>
      </c>
      <c r="CB289" s="80">
        <v>19.294</v>
      </c>
      <c r="CC289" s="80">
        <v>0</v>
      </c>
    </row>
    <row r="290" spans="1:81">
      <c r="A290" s="80" t="s">
        <v>2069</v>
      </c>
      <c r="B290" s="80">
        <v>237</v>
      </c>
      <c r="C290" s="80">
        <v>16</v>
      </c>
      <c r="D290" s="80">
        <v>14</v>
      </c>
      <c r="E290" s="80">
        <v>2019</v>
      </c>
      <c r="F290" s="80" t="s">
        <v>73</v>
      </c>
      <c r="G290" s="80" t="s">
        <v>2053</v>
      </c>
      <c r="H290" s="80" t="s">
        <v>2054</v>
      </c>
      <c r="I290" s="177"/>
      <c r="J290" s="81">
        <v>2448.7248318423999</v>
      </c>
      <c r="K290" s="81">
        <v>20.545496000741867</v>
      </c>
      <c r="L290" s="81">
        <v>11.571951987742327</v>
      </c>
      <c r="M290" s="81">
        <v>470.96646749579645</v>
      </c>
      <c r="N290" s="81">
        <v>465.04855770525256</v>
      </c>
      <c r="O290" s="81">
        <v>209.84444249609444</v>
      </c>
      <c r="P290" s="81">
        <v>170.28164396061527</v>
      </c>
      <c r="Q290" s="81">
        <v>28.587337436285779</v>
      </c>
      <c r="R290" s="81">
        <v>5.7212070906864092</v>
      </c>
      <c r="S290" s="81">
        <v>69.578133033200004</v>
      </c>
      <c r="T290" s="82"/>
      <c r="U290" s="81">
        <v>146133448</v>
      </c>
      <c r="V290" s="81">
        <v>12313</v>
      </c>
      <c r="W290" s="81">
        <v>297</v>
      </c>
      <c r="X290" s="81">
        <v>151816</v>
      </c>
      <c r="Y290" s="81">
        <v>235684</v>
      </c>
      <c r="Z290" s="81">
        <v>131377</v>
      </c>
      <c r="AA290" s="81">
        <v>35358</v>
      </c>
      <c r="AB290" s="81">
        <v>463262</v>
      </c>
      <c r="AC290" s="81">
        <v>1008866.333333333</v>
      </c>
      <c r="AD290" s="81">
        <v>69.578133033200004</v>
      </c>
      <c r="AE290" s="82"/>
      <c r="AF290" s="81">
        <v>1079802591.642035</v>
      </c>
      <c r="AG290" s="81">
        <v>17786527.275702961</v>
      </c>
      <c r="AH290" s="81">
        <v>2472885.3009572281</v>
      </c>
      <c r="AI290" s="81">
        <v>967993687.72337091</v>
      </c>
      <c r="AJ290" s="81">
        <v>864446672.81054962</v>
      </c>
      <c r="AK290" s="81">
        <v>0</v>
      </c>
      <c r="AL290" s="81">
        <v>0</v>
      </c>
      <c r="AM290" s="81">
        <v>63092796.965531163</v>
      </c>
      <c r="AN290" s="81">
        <v>0</v>
      </c>
      <c r="AO290" s="81">
        <v>0</v>
      </c>
      <c r="AP290" s="82"/>
      <c r="AQ290" s="81">
        <v>4419</v>
      </c>
      <c r="AR290" s="81">
        <v>554</v>
      </c>
      <c r="AS290" s="81">
        <v>0</v>
      </c>
      <c r="AT290" s="81">
        <v>0</v>
      </c>
      <c r="AU290" s="81">
        <v>0</v>
      </c>
      <c r="AV290" s="81">
        <v>2</v>
      </c>
      <c r="AW290" s="81" t="s">
        <v>564</v>
      </c>
      <c r="AX290" s="82"/>
      <c r="AY290" s="81">
        <v>16055.2</v>
      </c>
      <c r="AZ290" s="81">
        <v>25244.599999999991</v>
      </c>
      <c r="BA290" s="81">
        <v>0</v>
      </c>
      <c r="BB290" s="81">
        <v>0</v>
      </c>
      <c r="BC290" s="81">
        <v>0</v>
      </c>
      <c r="BD290" s="81">
        <v>9018</v>
      </c>
      <c r="BE290" s="81" t="s">
        <v>564</v>
      </c>
      <c r="BF290" s="82"/>
      <c r="BG290" s="81">
        <v>0</v>
      </c>
      <c r="BH290" s="81">
        <v>0</v>
      </c>
      <c r="BI290" s="81">
        <v>1057.683</v>
      </c>
      <c r="BJ290" s="81">
        <v>8.6910000000000007</v>
      </c>
      <c r="BK290" s="81">
        <v>186.821</v>
      </c>
      <c r="BL290" s="81">
        <v>0</v>
      </c>
      <c r="BM290" s="82"/>
      <c r="BN290" s="81">
        <v>0</v>
      </c>
      <c r="BO290" s="81">
        <v>0</v>
      </c>
      <c r="BP290" s="81">
        <v>41</v>
      </c>
      <c r="BQ290" s="81">
        <v>1</v>
      </c>
      <c r="BR290" s="81">
        <v>19</v>
      </c>
      <c r="BS290" s="81">
        <v>0</v>
      </c>
      <c r="BT290"/>
      <c r="BU290" s="80">
        <v>1139.8969999999999</v>
      </c>
      <c r="BV290" s="80">
        <v>61.088999999999999</v>
      </c>
      <c r="BW290" s="80">
        <v>0</v>
      </c>
      <c r="BX290" s="80">
        <v>0</v>
      </c>
      <c r="BY290" s="80">
        <v>29.835999999999999</v>
      </c>
      <c r="BZ290" s="80">
        <v>0</v>
      </c>
      <c r="CA290" s="80">
        <v>0</v>
      </c>
      <c r="CB290" s="80">
        <v>22.373000000000001</v>
      </c>
      <c r="CC290" s="80">
        <v>0</v>
      </c>
    </row>
    <row r="291" spans="1:81">
      <c r="A291" s="80" t="s">
        <v>2070</v>
      </c>
      <c r="B291" s="80">
        <v>238</v>
      </c>
      <c r="C291" s="80">
        <v>17</v>
      </c>
      <c r="D291" s="80">
        <v>14</v>
      </c>
      <c r="E291" s="80">
        <v>2020</v>
      </c>
      <c r="F291" s="80" t="s">
        <v>218</v>
      </c>
      <c r="G291" s="80" t="s">
        <v>2053</v>
      </c>
      <c r="H291" s="80" t="s">
        <v>2054</v>
      </c>
      <c r="I291" s="177"/>
      <c r="J291" s="81">
        <v>2256.353181799996</v>
      </c>
      <c r="K291" s="81">
        <v>23.917185121282504</v>
      </c>
      <c r="L291" s="81">
        <v>5.6578261804275138</v>
      </c>
      <c r="M291" s="81">
        <v>469.66376083462717</v>
      </c>
      <c r="N291" s="81">
        <v>465.99239126227536</v>
      </c>
      <c r="O291" s="81">
        <v>184.94918166167085</v>
      </c>
      <c r="P291" s="81">
        <v>162.24594635570861</v>
      </c>
      <c r="Q291" s="81">
        <v>27.289334826378301</v>
      </c>
      <c r="R291" s="81">
        <v>9.3640889367079492</v>
      </c>
      <c r="S291" s="81">
        <v>70.985062488324999</v>
      </c>
      <c r="T291" s="82"/>
      <c r="U291" s="81">
        <v>130703049</v>
      </c>
      <c r="V291" s="81">
        <v>12685</v>
      </c>
      <c r="W291" s="81">
        <v>185</v>
      </c>
      <c r="X291" s="81">
        <v>153510</v>
      </c>
      <c r="Y291" s="81">
        <v>237808</v>
      </c>
      <c r="Z291" s="81">
        <v>132160</v>
      </c>
      <c r="AA291" s="81">
        <v>36603</v>
      </c>
      <c r="AB291" s="81">
        <v>462820</v>
      </c>
      <c r="AC291" s="81">
        <v>1659859.3333333333</v>
      </c>
      <c r="AD291" s="81">
        <v>70.985062488324999</v>
      </c>
      <c r="AE291" s="82"/>
      <c r="AF291" s="81">
        <v>1029538962.2636991</v>
      </c>
      <c r="AG291" s="81">
        <v>18756517.792712662</v>
      </c>
      <c r="AH291" s="81">
        <v>1236626.203423379</v>
      </c>
      <c r="AI291" s="81">
        <v>920396585.63070345</v>
      </c>
      <c r="AJ291" s="81">
        <v>827643385.66989672</v>
      </c>
      <c r="AK291" s="81"/>
      <c r="AL291" s="81"/>
      <c r="AM291" s="81">
        <v>60403152.037447713</v>
      </c>
      <c r="AN291" s="81"/>
      <c r="AO291" s="81"/>
      <c r="AP291" s="82"/>
      <c r="AQ291" s="81">
        <v>4685</v>
      </c>
      <c r="AR291" s="81">
        <v>571</v>
      </c>
      <c r="AS291" s="81">
        <v>0</v>
      </c>
      <c r="AT291" s="81">
        <v>0</v>
      </c>
      <c r="AU291" s="81">
        <v>0</v>
      </c>
      <c r="AV291" s="81">
        <v>2</v>
      </c>
      <c r="AW291" s="81">
        <v>0</v>
      </c>
      <c r="AX291" s="82"/>
      <c r="AY291" s="81">
        <v>17274.699999999979</v>
      </c>
      <c r="AZ291" s="81">
        <v>29437.500000000029</v>
      </c>
      <c r="BA291" s="81">
        <v>0</v>
      </c>
      <c r="BB291" s="81">
        <v>0</v>
      </c>
      <c r="BC291" s="81">
        <v>0</v>
      </c>
      <c r="BD291" s="81">
        <v>9018</v>
      </c>
      <c r="BE291" s="81">
        <v>0</v>
      </c>
      <c r="BF291" s="82"/>
      <c r="BG291" s="81">
        <v>0</v>
      </c>
      <c r="BH291" s="81">
        <v>0</v>
      </c>
      <c r="BI291" s="81">
        <v>849.04600000000005</v>
      </c>
      <c r="BJ291" s="81">
        <v>8.4890000000000008</v>
      </c>
      <c r="BK291" s="81">
        <v>180.18</v>
      </c>
      <c r="BL291" s="81">
        <v>0</v>
      </c>
      <c r="BM291" s="82"/>
      <c r="BN291" s="81">
        <v>0</v>
      </c>
      <c r="BO291" s="81">
        <v>0</v>
      </c>
      <c r="BP291" s="81">
        <v>40</v>
      </c>
      <c r="BQ291" s="81">
        <v>1</v>
      </c>
      <c r="BR291" s="81">
        <v>18</v>
      </c>
      <c r="BS291" s="81">
        <v>0</v>
      </c>
      <c r="BT291"/>
      <c r="BU291" s="80">
        <v>935.14200000000005</v>
      </c>
      <c r="BV291" s="80">
        <v>61.353000000000002</v>
      </c>
      <c r="BW291" s="80">
        <v>0</v>
      </c>
      <c r="BX291" s="80">
        <v>0</v>
      </c>
      <c r="BY291" s="80">
        <v>28.646000000000001</v>
      </c>
      <c r="BZ291" s="80">
        <v>0</v>
      </c>
      <c r="CA291" s="80">
        <v>0</v>
      </c>
      <c r="CB291" s="80">
        <v>12.574</v>
      </c>
      <c r="CC291" s="80">
        <v>0</v>
      </c>
    </row>
    <row r="292" spans="1:81">
      <c r="A292" s="80" t="s">
        <v>2071</v>
      </c>
      <c r="B292" s="80">
        <v>238</v>
      </c>
      <c r="C292" s="80">
        <v>18</v>
      </c>
      <c r="D292" s="80">
        <v>14</v>
      </c>
      <c r="E292" s="80">
        <v>2021</v>
      </c>
      <c r="F292" s="80" t="s">
        <v>75</v>
      </c>
      <c r="G292" s="174" t="s">
        <v>2053</v>
      </c>
      <c r="H292" s="80" t="s">
        <v>2054</v>
      </c>
      <c r="I292" s="177"/>
      <c r="J292" s="81">
        <v>2361.2357511586297</v>
      </c>
      <c r="K292" s="81">
        <v>24.425894718750769</v>
      </c>
      <c r="L292" s="81">
        <v>5.9167188175055543</v>
      </c>
      <c r="M292" s="81">
        <v>440.63731067060814</v>
      </c>
      <c r="N292" s="81">
        <v>414.63862656568796</v>
      </c>
      <c r="O292" s="81">
        <v>180.18121387218233</v>
      </c>
      <c r="P292" s="81">
        <v>168.66669226235507</v>
      </c>
      <c r="Q292" s="81">
        <v>27.457388657229519</v>
      </c>
      <c r="R292" s="81">
        <v>10.032914860192223</v>
      </c>
      <c r="S292" s="81">
        <v>72.716059280319996</v>
      </c>
      <c r="T292" s="82"/>
      <c r="U292" s="81">
        <v>145952483</v>
      </c>
      <c r="V292" s="81">
        <v>12685</v>
      </c>
      <c r="W292" s="81">
        <v>185</v>
      </c>
      <c r="X292" s="81">
        <v>153510</v>
      </c>
      <c r="Y292" s="81">
        <v>238356</v>
      </c>
      <c r="Z292" s="81">
        <v>132575</v>
      </c>
      <c r="AA292" s="81">
        <v>37108</v>
      </c>
      <c r="AB292" s="81">
        <v>460148</v>
      </c>
      <c r="AC292" s="81">
        <v>1723752.333333333</v>
      </c>
      <c r="AD292" s="81">
        <v>72.716059280319996</v>
      </c>
      <c r="AE292" s="82"/>
      <c r="AF292" s="81">
        <v>1082296070.6942637</v>
      </c>
      <c r="AG292" s="81">
        <v>20030140.220993906</v>
      </c>
      <c r="AH292" s="81">
        <v>1250561.2370065595</v>
      </c>
      <c r="AI292" s="81">
        <v>993469100.04237986</v>
      </c>
      <c r="AJ292" s="81">
        <v>847941768.50468326</v>
      </c>
      <c r="AK292" s="81">
        <v>0</v>
      </c>
      <c r="AL292" s="81">
        <v>0</v>
      </c>
      <c r="AM292" s="81">
        <v>60400815.446984902</v>
      </c>
      <c r="AN292" s="81">
        <v>0</v>
      </c>
      <c r="AO292" s="81">
        <v>0</v>
      </c>
      <c r="AP292" s="82"/>
      <c r="AQ292" s="81">
        <v>4973</v>
      </c>
      <c r="AR292" s="81">
        <v>574</v>
      </c>
      <c r="AS292" s="81">
        <v>0</v>
      </c>
      <c r="AT292" s="81">
        <v>0</v>
      </c>
      <c r="AU292" s="81">
        <v>0</v>
      </c>
      <c r="AV292" s="81">
        <v>2</v>
      </c>
      <c r="AW292" s="81"/>
      <c r="AX292" s="82"/>
      <c r="AY292" s="81">
        <v>18695.899999999969</v>
      </c>
      <c r="AZ292" s="81">
        <v>31103.500000000029</v>
      </c>
      <c r="BA292" s="81">
        <v>0</v>
      </c>
      <c r="BB292" s="81">
        <v>0</v>
      </c>
      <c r="BC292" s="81">
        <v>0</v>
      </c>
      <c r="BD292" s="81">
        <v>9018</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2072</v>
      </c>
      <c r="B293" s="80">
        <v>238</v>
      </c>
      <c r="C293" s="80">
        <v>19</v>
      </c>
      <c r="D293" s="80">
        <v>14</v>
      </c>
      <c r="E293" s="80">
        <v>2022</v>
      </c>
      <c r="F293" s="80" t="s">
        <v>568</v>
      </c>
      <c r="G293" s="174" t="s">
        <v>2053</v>
      </c>
      <c r="H293" s="80" t="s">
        <v>2054</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5318</v>
      </c>
      <c r="AR293" s="81">
        <v>582</v>
      </c>
      <c r="AS293" s="81">
        <v>0</v>
      </c>
      <c r="AT293" s="81">
        <v>0</v>
      </c>
      <c r="AU293" s="81">
        <v>0</v>
      </c>
      <c r="AV293" s="81">
        <v>2</v>
      </c>
      <c r="AW293" s="81"/>
      <c r="AX293" s="82"/>
      <c r="AY293" s="81">
        <v>20445.899999999954</v>
      </c>
      <c r="AZ293" s="81">
        <v>32402.100000000028</v>
      </c>
      <c r="BA293" s="81">
        <v>0</v>
      </c>
      <c r="BB293" s="81">
        <v>0</v>
      </c>
      <c r="BC293" s="81">
        <v>0</v>
      </c>
      <c r="BD293" s="81">
        <v>9018</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2073</v>
      </c>
      <c r="B294" s="80">
        <v>256</v>
      </c>
      <c r="C294" s="80">
        <v>1</v>
      </c>
      <c r="D294" s="80">
        <v>16</v>
      </c>
      <c r="E294" s="80">
        <v>1990</v>
      </c>
      <c r="F294" s="80" t="s">
        <v>562</v>
      </c>
      <c r="G294" s="80" t="s">
        <v>2074</v>
      </c>
      <c r="H294" s="80" t="s">
        <v>2075</v>
      </c>
      <c r="I294" s="177"/>
      <c r="J294" s="81">
        <v>544.6033758969844</v>
      </c>
      <c r="K294" s="81">
        <v>72.083541984444224</v>
      </c>
      <c r="L294" s="81">
        <v>29.999467814602266</v>
      </c>
      <c r="M294" s="81">
        <v>541.49179543623154</v>
      </c>
      <c r="N294" s="81">
        <v>512.80544944019664</v>
      </c>
      <c r="O294" s="81">
        <v>367.29809120085423</v>
      </c>
      <c r="P294" s="81">
        <v>356.74234970634063</v>
      </c>
      <c r="Q294" s="81">
        <v>27.275902143037897</v>
      </c>
      <c r="R294" s="81">
        <v>14.744552317114344</v>
      </c>
      <c r="S294" s="81">
        <v>31.809337822102851</v>
      </c>
      <c r="T294" s="82"/>
      <c r="U294" s="81">
        <v>68418324</v>
      </c>
      <c r="V294" s="81">
        <v>25581</v>
      </c>
      <c r="W294" s="81">
        <v>260</v>
      </c>
      <c r="X294" s="81">
        <v>202990</v>
      </c>
      <c r="Y294" s="81">
        <v>154257</v>
      </c>
      <c r="Z294" s="81">
        <v>151074</v>
      </c>
      <c r="AA294" s="81">
        <v>86621</v>
      </c>
      <c r="AB294" s="81">
        <v>442868</v>
      </c>
      <c r="AC294" s="81">
        <v>2553783</v>
      </c>
      <c r="AD294" s="81">
        <v>31.809337822102851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2076</v>
      </c>
      <c r="B295" s="80">
        <v>257</v>
      </c>
      <c r="C295" s="80">
        <v>2</v>
      </c>
      <c r="D295" s="80">
        <v>16</v>
      </c>
      <c r="E295" s="80">
        <v>2005</v>
      </c>
      <c r="F295" s="80" t="s">
        <v>565</v>
      </c>
      <c r="G295" s="80" t="s">
        <v>2074</v>
      </c>
      <c r="H295" s="80" t="s">
        <v>2075</v>
      </c>
      <c r="I295" s="177"/>
      <c r="J295" s="81">
        <v>393.22190562067698</v>
      </c>
      <c r="K295" s="81">
        <v>54.0802415297292</v>
      </c>
      <c r="L295" s="81">
        <v>31.117257646423518</v>
      </c>
      <c r="M295" s="81">
        <v>911.18233118136311</v>
      </c>
      <c r="N295" s="81">
        <v>783.29056851517657</v>
      </c>
      <c r="O295" s="81">
        <v>533.4582110979153</v>
      </c>
      <c r="P295" s="81">
        <v>314.9200521906431</v>
      </c>
      <c r="Q295" s="81">
        <v>25.993918014275813</v>
      </c>
      <c r="R295" s="81">
        <v>16.984770623216136</v>
      </c>
      <c r="S295" s="81">
        <v>31.863235985679996</v>
      </c>
      <c r="T295" s="82"/>
      <c r="U295" s="81">
        <v>54339238</v>
      </c>
      <c r="V295" s="81">
        <v>23389</v>
      </c>
      <c r="W295" s="81">
        <v>221</v>
      </c>
      <c r="X295" s="81">
        <v>182254</v>
      </c>
      <c r="Y295" s="81">
        <v>178308</v>
      </c>
      <c r="Z295" s="81">
        <v>253908</v>
      </c>
      <c r="AA295" s="81">
        <v>62625</v>
      </c>
      <c r="AB295" s="81">
        <v>441212</v>
      </c>
      <c r="AC295" s="81">
        <v>3003405</v>
      </c>
      <c r="AD295" s="81">
        <v>31.863235985679996</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2077</v>
      </c>
      <c r="B296" s="80">
        <v>258</v>
      </c>
      <c r="C296" s="80">
        <v>3</v>
      </c>
      <c r="D296" s="80">
        <v>16</v>
      </c>
      <c r="E296" s="80">
        <v>2006</v>
      </c>
      <c r="F296" s="80" t="s">
        <v>566</v>
      </c>
      <c r="G296" s="80" t="s">
        <v>2074</v>
      </c>
      <c r="H296" s="80" t="s">
        <v>2075</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2078</v>
      </c>
      <c r="B297" s="80">
        <v>259</v>
      </c>
      <c r="C297" s="80">
        <v>4</v>
      </c>
      <c r="D297" s="80">
        <v>16</v>
      </c>
      <c r="E297" s="80">
        <v>2007</v>
      </c>
      <c r="F297" s="80" t="s">
        <v>567</v>
      </c>
      <c r="G297" s="80" t="s">
        <v>2074</v>
      </c>
      <c r="H297" s="80" t="s">
        <v>2075</v>
      </c>
      <c r="I297" s="177"/>
      <c r="J297" s="81">
        <v>509.19485316205026</v>
      </c>
      <c r="K297" s="81">
        <v>63.268396299955469</v>
      </c>
      <c r="L297" s="81">
        <v>27.548664345710293</v>
      </c>
      <c r="M297" s="81">
        <v>1217.6463453452193</v>
      </c>
      <c r="N297" s="81">
        <v>1094.6188268785997</v>
      </c>
      <c r="O297" s="81">
        <v>519.62314299350749</v>
      </c>
      <c r="P297" s="81">
        <v>311.24636746454581</v>
      </c>
      <c r="Q297" s="81">
        <v>27.50701945336229</v>
      </c>
      <c r="R297" s="81">
        <v>13.814056152758127</v>
      </c>
      <c r="S297" s="81">
        <v>31.837861401950004</v>
      </c>
      <c r="T297" s="82"/>
      <c r="U297" s="81">
        <v>56573911</v>
      </c>
      <c r="V297" s="81">
        <v>21873</v>
      </c>
      <c r="W297" s="81">
        <v>228</v>
      </c>
      <c r="X297" s="81">
        <v>211938</v>
      </c>
      <c r="Y297" s="81">
        <v>182120</v>
      </c>
      <c r="Z297" s="81">
        <v>257105</v>
      </c>
      <c r="AA297" s="81">
        <v>60951</v>
      </c>
      <c r="AB297" s="81">
        <v>442203</v>
      </c>
      <c r="AC297" s="81">
        <v>2512818</v>
      </c>
      <c r="AD297" s="81">
        <v>31.837861401950004</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2079</v>
      </c>
      <c r="B298" s="80">
        <v>260</v>
      </c>
      <c r="C298" s="80">
        <v>5</v>
      </c>
      <c r="D298" s="80">
        <v>16</v>
      </c>
      <c r="E298" s="80">
        <v>2008</v>
      </c>
      <c r="F298" s="80" t="s">
        <v>84</v>
      </c>
      <c r="G298" s="80" t="s">
        <v>2074</v>
      </c>
      <c r="H298" s="80" t="s">
        <v>2075</v>
      </c>
      <c r="I298" s="177"/>
      <c r="J298" s="81">
        <v>370.4663532366697</v>
      </c>
      <c r="K298" s="81">
        <v>43.735205421242419</v>
      </c>
      <c r="L298" s="81">
        <v>22.215852770419023</v>
      </c>
      <c r="M298" s="81">
        <v>1148.8662428534622</v>
      </c>
      <c r="N298" s="81">
        <v>892.28013571330428</v>
      </c>
      <c r="O298" s="81">
        <v>504.35648458509041</v>
      </c>
      <c r="P298" s="81">
        <v>303.00090141918338</v>
      </c>
      <c r="Q298" s="81">
        <v>27.098128181423508</v>
      </c>
      <c r="R298" s="81">
        <v>14.269186503626388</v>
      </c>
      <c r="S298" s="81">
        <v>36.500365070080001</v>
      </c>
      <c r="T298" s="82"/>
      <c r="U298" s="81">
        <v>51569436</v>
      </c>
      <c r="V298" s="81">
        <v>21873</v>
      </c>
      <c r="W298" s="81">
        <v>228</v>
      </c>
      <c r="X298" s="81">
        <v>211938</v>
      </c>
      <c r="Y298" s="81">
        <v>183951</v>
      </c>
      <c r="Z298" s="81">
        <v>258310</v>
      </c>
      <c r="AA298" s="81">
        <v>59404</v>
      </c>
      <c r="AB298" s="81">
        <v>442788</v>
      </c>
      <c r="AC298" s="81">
        <v>2695253</v>
      </c>
      <c r="AD298" s="81">
        <v>36.500365070080001</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2080</v>
      </c>
      <c r="B299" s="80">
        <v>261</v>
      </c>
      <c r="C299" s="80">
        <v>6</v>
      </c>
      <c r="D299" s="80">
        <v>16</v>
      </c>
      <c r="E299" s="80">
        <v>2009</v>
      </c>
      <c r="F299" s="80" t="s">
        <v>85</v>
      </c>
      <c r="G299" s="80" t="s">
        <v>2074</v>
      </c>
      <c r="H299" s="80" t="s">
        <v>2075</v>
      </c>
      <c r="I299" s="177"/>
      <c r="J299" s="81">
        <v>242.44787705884048</v>
      </c>
      <c r="K299" s="81">
        <v>36.626411904195429</v>
      </c>
      <c r="L299" s="81">
        <v>35.907584910197585</v>
      </c>
      <c r="M299" s="81">
        <v>922.6151954457348</v>
      </c>
      <c r="N299" s="81">
        <v>681.5443257785688</v>
      </c>
      <c r="O299" s="81">
        <v>514.40244547862778</v>
      </c>
      <c r="P299" s="81">
        <v>288.88098827958862</v>
      </c>
      <c r="Q299" s="81">
        <v>25.891695917245698</v>
      </c>
      <c r="R299" s="81">
        <v>13.93831807339361</v>
      </c>
      <c r="S299" s="81">
        <v>25.183543137259999</v>
      </c>
      <c r="T299" s="82"/>
      <c r="U299" s="81">
        <v>34150850</v>
      </c>
      <c r="V299" s="81">
        <v>21847</v>
      </c>
      <c r="W299" s="81">
        <v>551</v>
      </c>
      <c r="X299" s="81">
        <v>231367</v>
      </c>
      <c r="Y299" s="81">
        <v>186210</v>
      </c>
      <c r="Z299" s="81">
        <v>260043</v>
      </c>
      <c r="AA299" s="81">
        <v>58143</v>
      </c>
      <c r="AB299" s="81">
        <v>444125</v>
      </c>
      <c r="AC299" s="81">
        <v>2568465</v>
      </c>
      <c r="AD299" s="81">
        <v>25.183543137259999</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127.16900000000001</v>
      </c>
      <c r="BJ299" s="81">
        <v>0</v>
      </c>
      <c r="BK299" s="81">
        <v>194.476</v>
      </c>
      <c r="BL299" s="81">
        <v>0</v>
      </c>
      <c r="BM299" s="82"/>
      <c r="BN299" s="81">
        <v>0</v>
      </c>
      <c r="BO299" s="81">
        <v>0</v>
      </c>
      <c r="BP299" s="81">
        <v>9</v>
      </c>
      <c r="BQ299" s="81">
        <v>0</v>
      </c>
      <c r="BR299" s="81">
        <v>26</v>
      </c>
      <c r="BS299" s="81">
        <v>0</v>
      </c>
      <c r="BT299"/>
      <c r="BU299" s="80"/>
      <c r="BV299" s="80"/>
      <c r="BW299" s="80"/>
      <c r="BX299" s="80"/>
      <c r="BY299" s="80"/>
      <c r="BZ299" s="80"/>
      <c r="CA299" s="80"/>
      <c r="CB299" s="80"/>
      <c r="CC299" s="80"/>
    </row>
    <row r="300" spans="1:81">
      <c r="A300" s="80" t="s">
        <v>2081</v>
      </c>
      <c r="B300" s="80">
        <v>262</v>
      </c>
      <c r="C300" s="80">
        <v>7</v>
      </c>
      <c r="D300" s="80">
        <v>16</v>
      </c>
      <c r="E300" s="80">
        <v>2010</v>
      </c>
      <c r="F300" s="80" t="s">
        <v>86</v>
      </c>
      <c r="G300" s="80" t="s">
        <v>2074</v>
      </c>
      <c r="H300" s="80" t="s">
        <v>2075</v>
      </c>
      <c r="I300" s="177"/>
      <c r="J300" s="81">
        <v>255.93781119706199</v>
      </c>
      <c r="K300" s="81">
        <v>41.598212667206418</v>
      </c>
      <c r="L300" s="81">
        <v>32.274769163342228</v>
      </c>
      <c r="M300" s="81">
        <v>1013.1791149699731</v>
      </c>
      <c r="N300" s="81">
        <v>855.14575366741167</v>
      </c>
      <c r="O300" s="81">
        <v>516.19941326390096</v>
      </c>
      <c r="P300" s="81">
        <v>290.3436891593098</v>
      </c>
      <c r="Q300" s="81">
        <v>27.080450870681876</v>
      </c>
      <c r="R300" s="81">
        <v>14.445437303514106</v>
      </c>
      <c r="S300" s="81">
        <v>31.41724589008</v>
      </c>
      <c r="T300" s="82"/>
      <c r="U300" s="81">
        <v>37544759</v>
      </c>
      <c r="V300" s="81">
        <v>21847</v>
      </c>
      <c r="W300" s="81">
        <v>551</v>
      </c>
      <c r="X300" s="81">
        <v>231367</v>
      </c>
      <c r="Y300" s="81">
        <v>188561</v>
      </c>
      <c r="Z300" s="81">
        <v>262164</v>
      </c>
      <c r="AA300" s="81">
        <v>56978</v>
      </c>
      <c r="AB300" s="81">
        <v>445100</v>
      </c>
      <c r="AC300" s="81">
        <v>2522586</v>
      </c>
      <c r="AD300" s="81">
        <v>31.41724589008</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100.178</v>
      </c>
      <c r="BJ300" s="81">
        <v>0</v>
      </c>
      <c r="BK300" s="81">
        <v>172.41399999999999</v>
      </c>
      <c r="BL300" s="81">
        <v>0</v>
      </c>
      <c r="BM300" s="82"/>
      <c r="BN300" s="81">
        <v>0</v>
      </c>
      <c r="BO300" s="81">
        <v>0</v>
      </c>
      <c r="BP300" s="81">
        <v>10</v>
      </c>
      <c r="BQ300" s="81">
        <v>0</v>
      </c>
      <c r="BR300" s="81">
        <v>26</v>
      </c>
      <c r="BS300" s="81">
        <v>0</v>
      </c>
      <c r="BT300"/>
      <c r="BU300" s="80">
        <v>218.52</v>
      </c>
      <c r="BV300" s="80">
        <v>54.072000000000003</v>
      </c>
      <c r="BW300" s="80">
        <v>0</v>
      </c>
      <c r="BX300" s="80">
        <v>0</v>
      </c>
      <c r="BY300" s="80">
        <v>0</v>
      </c>
      <c r="BZ300" s="80">
        <v>0</v>
      </c>
      <c r="CA300" s="80">
        <v>0</v>
      </c>
      <c r="CB300" s="80">
        <v>0</v>
      </c>
      <c r="CC300" s="80">
        <v>0</v>
      </c>
    </row>
    <row r="301" spans="1:81">
      <c r="A301" s="80" t="s">
        <v>2082</v>
      </c>
      <c r="B301" s="80">
        <v>263</v>
      </c>
      <c r="C301" s="80">
        <v>8</v>
      </c>
      <c r="D301" s="80">
        <v>16</v>
      </c>
      <c r="E301" s="80">
        <v>2011</v>
      </c>
      <c r="F301" s="80" t="s">
        <v>87</v>
      </c>
      <c r="G301" s="80" t="s">
        <v>2074</v>
      </c>
      <c r="H301" s="80" t="s">
        <v>2075</v>
      </c>
      <c r="I301" s="177"/>
      <c r="J301" s="81">
        <v>316.57122167130109</v>
      </c>
      <c r="K301" s="81">
        <v>60.853431017404901</v>
      </c>
      <c r="L301" s="81">
        <v>38.492191521641608</v>
      </c>
      <c r="M301" s="81">
        <v>1373.5468727440168</v>
      </c>
      <c r="N301" s="81">
        <v>1195.8431050186732</v>
      </c>
      <c r="O301" s="81">
        <v>512.84907544563441</v>
      </c>
      <c r="P301" s="81">
        <v>280.03815744744526</v>
      </c>
      <c r="Q301" s="81">
        <v>31.259667550549501</v>
      </c>
      <c r="R301" s="81">
        <v>15.045134405145278</v>
      </c>
      <c r="S301" s="81">
        <v>31.341931737680003</v>
      </c>
      <c r="T301" s="82"/>
      <c r="U301" s="81">
        <v>39976599</v>
      </c>
      <c r="V301" s="81">
        <v>21847</v>
      </c>
      <c r="W301" s="81">
        <v>551</v>
      </c>
      <c r="X301" s="81">
        <v>231367</v>
      </c>
      <c r="Y301" s="81">
        <v>190327</v>
      </c>
      <c r="Z301" s="81">
        <v>266121</v>
      </c>
      <c r="AA301" s="81">
        <v>56591</v>
      </c>
      <c r="AB301" s="81">
        <v>445432</v>
      </c>
      <c r="AC301" s="81">
        <v>2622965</v>
      </c>
      <c r="AD301" s="81">
        <v>31.341931737680003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92.861999999999995</v>
      </c>
      <c r="BJ301" s="81">
        <v>0</v>
      </c>
      <c r="BK301" s="81">
        <v>189.33200000000002</v>
      </c>
      <c r="BL301" s="81">
        <v>0</v>
      </c>
      <c r="BM301" s="82"/>
      <c r="BN301" s="81">
        <v>0</v>
      </c>
      <c r="BO301" s="81">
        <v>0</v>
      </c>
      <c r="BP301" s="81">
        <v>10</v>
      </c>
      <c r="BQ301" s="81">
        <v>0</v>
      </c>
      <c r="BR301" s="81">
        <v>28</v>
      </c>
      <c r="BS301" s="81">
        <v>0</v>
      </c>
      <c r="BT301"/>
      <c r="BU301" s="80">
        <v>223.47300000000001</v>
      </c>
      <c r="BV301" s="80">
        <v>58.720999999999997</v>
      </c>
      <c r="BW301" s="80">
        <v>0</v>
      </c>
      <c r="BX301" s="80">
        <v>0</v>
      </c>
      <c r="BY301" s="80">
        <v>0</v>
      </c>
      <c r="BZ301" s="80">
        <v>0</v>
      </c>
      <c r="CA301" s="80">
        <v>0</v>
      </c>
      <c r="CB301" s="80">
        <v>0</v>
      </c>
      <c r="CC301" s="80">
        <v>0</v>
      </c>
    </row>
    <row r="302" spans="1:81">
      <c r="A302" s="80" t="s">
        <v>2083</v>
      </c>
      <c r="B302" s="80">
        <v>264</v>
      </c>
      <c r="C302" s="80">
        <v>9</v>
      </c>
      <c r="D302" s="80">
        <v>16</v>
      </c>
      <c r="E302" s="80">
        <v>2012</v>
      </c>
      <c r="F302" s="80" t="s">
        <v>88</v>
      </c>
      <c r="G302" s="80" t="s">
        <v>2074</v>
      </c>
      <c r="H302" s="80" t="s">
        <v>2075</v>
      </c>
      <c r="I302" s="177"/>
      <c r="J302" s="81">
        <v>314.74310311987</v>
      </c>
      <c r="K302" s="81">
        <v>55.107548422419029</v>
      </c>
      <c r="L302" s="81">
        <v>37.026632429407165</v>
      </c>
      <c r="M302" s="81">
        <v>1376.8187430530791</v>
      </c>
      <c r="N302" s="81">
        <v>1276.770605964088</v>
      </c>
      <c r="O302" s="81">
        <v>515.78247078753134</v>
      </c>
      <c r="P302" s="81">
        <v>277.58548366326261</v>
      </c>
      <c r="Q302" s="81">
        <v>34.338627153076224</v>
      </c>
      <c r="R302" s="81">
        <v>14.492003117557042</v>
      </c>
      <c r="S302" s="81">
        <v>41.178647482400002</v>
      </c>
      <c r="T302" s="82"/>
      <c r="U302" s="81">
        <v>40400722</v>
      </c>
      <c r="V302" s="81">
        <v>21847</v>
      </c>
      <c r="W302" s="81">
        <v>551</v>
      </c>
      <c r="X302" s="81">
        <v>231367</v>
      </c>
      <c r="Y302" s="81">
        <v>195245</v>
      </c>
      <c r="Z302" s="81">
        <v>269766</v>
      </c>
      <c r="AA302" s="81">
        <v>55778</v>
      </c>
      <c r="AB302" s="81">
        <v>450360</v>
      </c>
      <c r="AC302" s="81">
        <v>2461093</v>
      </c>
      <c r="AD302" s="81">
        <v>41.178647482400002</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102.93300000000001</v>
      </c>
      <c r="BJ302" s="81">
        <v>0</v>
      </c>
      <c r="BK302" s="81">
        <v>249.684</v>
      </c>
      <c r="BL302" s="81">
        <v>0</v>
      </c>
      <c r="BM302" s="82"/>
      <c r="BN302" s="81">
        <v>0</v>
      </c>
      <c r="BO302" s="81">
        <v>0</v>
      </c>
      <c r="BP302" s="81">
        <v>10</v>
      </c>
      <c r="BQ302" s="81">
        <v>0</v>
      </c>
      <c r="BR302" s="81">
        <v>30</v>
      </c>
      <c r="BS302" s="81">
        <v>0</v>
      </c>
      <c r="BT302"/>
      <c r="BU302" s="80">
        <v>283.815</v>
      </c>
      <c r="BV302" s="80">
        <v>68.802000000000007</v>
      </c>
      <c r="BW302" s="80">
        <v>0</v>
      </c>
      <c r="BX302" s="80">
        <v>0</v>
      </c>
      <c r="BY302" s="80">
        <v>0</v>
      </c>
      <c r="BZ302" s="80">
        <v>0</v>
      </c>
      <c r="CA302" s="80">
        <v>0</v>
      </c>
      <c r="CB302" s="80">
        <v>0</v>
      </c>
      <c r="CC302" s="80">
        <v>0</v>
      </c>
    </row>
    <row r="303" spans="1:81">
      <c r="A303" s="80" t="s">
        <v>2084</v>
      </c>
      <c r="B303" s="80">
        <v>265</v>
      </c>
      <c r="C303" s="80">
        <v>10</v>
      </c>
      <c r="D303" s="80">
        <v>16</v>
      </c>
      <c r="E303" s="80">
        <v>2013</v>
      </c>
      <c r="F303" s="80" t="s">
        <v>89</v>
      </c>
      <c r="G303" s="80" t="s">
        <v>2074</v>
      </c>
      <c r="H303" s="80" t="s">
        <v>2075</v>
      </c>
      <c r="I303" s="177"/>
      <c r="J303" s="81">
        <v>317.624796365897</v>
      </c>
      <c r="K303" s="81">
        <v>42.479960831140552</v>
      </c>
      <c r="L303" s="81">
        <v>33.680957653203393</v>
      </c>
      <c r="M303" s="81">
        <v>1396.5923056123536</v>
      </c>
      <c r="N303" s="81">
        <v>1110.973379853943</v>
      </c>
      <c r="O303" s="81">
        <v>500.68925008101252</v>
      </c>
      <c r="P303" s="81">
        <v>277.65230462606149</v>
      </c>
      <c r="Q303" s="81">
        <v>34.976148760186966</v>
      </c>
      <c r="R303" s="81">
        <v>16.74493995427849</v>
      </c>
      <c r="S303" s="81">
        <v>50.534433571999998</v>
      </c>
      <c r="T303" s="82"/>
      <c r="U303" s="81">
        <v>40144973</v>
      </c>
      <c r="V303" s="81">
        <v>21847</v>
      </c>
      <c r="W303" s="81">
        <v>551</v>
      </c>
      <c r="X303" s="81">
        <v>231367</v>
      </c>
      <c r="Y303" s="81">
        <v>197250</v>
      </c>
      <c r="Z303" s="81">
        <v>273564</v>
      </c>
      <c r="AA303" s="81">
        <v>55582</v>
      </c>
      <c r="AB303" s="81">
        <v>452144</v>
      </c>
      <c r="AC303" s="81">
        <v>2775839</v>
      </c>
      <c r="AD303" s="81">
        <v>50.534433571999998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103.003</v>
      </c>
      <c r="BJ303" s="81">
        <v>0</v>
      </c>
      <c r="BK303" s="81">
        <v>261.24700000000001</v>
      </c>
      <c r="BL303" s="81">
        <v>0</v>
      </c>
      <c r="BM303" s="82"/>
      <c r="BN303" s="81">
        <v>0</v>
      </c>
      <c r="BO303" s="81">
        <v>0</v>
      </c>
      <c r="BP303" s="81">
        <v>10</v>
      </c>
      <c r="BQ303" s="81">
        <v>0</v>
      </c>
      <c r="BR303" s="81">
        <v>29</v>
      </c>
      <c r="BS303" s="81">
        <v>0</v>
      </c>
      <c r="BT303"/>
      <c r="BU303" s="80">
        <v>281.654</v>
      </c>
      <c r="BV303" s="80">
        <v>82.596000000000004</v>
      </c>
      <c r="BW303" s="80">
        <v>0</v>
      </c>
      <c r="BX303" s="80">
        <v>0</v>
      </c>
      <c r="BY303" s="80">
        <v>0</v>
      </c>
      <c r="BZ303" s="80">
        <v>0</v>
      </c>
      <c r="CA303" s="80">
        <v>0</v>
      </c>
      <c r="CB303" s="80">
        <v>0</v>
      </c>
      <c r="CC303" s="80">
        <v>0</v>
      </c>
    </row>
    <row r="304" spans="1:81">
      <c r="A304" s="80" t="s">
        <v>2085</v>
      </c>
      <c r="B304" s="80">
        <v>266</v>
      </c>
      <c r="C304" s="80">
        <v>11</v>
      </c>
      <c r="D304" s="80">
        <v>16</v>
      </c>
      <c r="E304" s="80">
        <v>2014</v>
      </c>
      <c r="F304" s="80" t="s">
        <v>90</v>
      </c>
      <c r="G304" s="80" t="s">
        <v>2074</v>
      </c>
      <c r="H304" s="80" t="s">
        <v>2075</v>
      </c>
      <c r="I304" s="177"/>
      <c r="J304" s="81">
        <v>291.52610216593172</v>
      </c>
      <c r="K304" s="81">
        <v>45.462601723322791</v>
      </c>
      <c r="L304" s="81">
        <v>33.145875508500239</v>
      </c>
      <c r="M304" s="81">
        <v>1331.7367867082144</v>
      </c>
      <c r="N304" s="81">
        <v>1090.8603464817743</v>
      </c>
      <c r="O304" s="81">
        <v>482.31457031284555</v>
      </c>
      <c r="P304" s="81">
        <v>277.04266772119496</v>
      </c>
      <c r="Q304" s="81">
        <v>33.62757930924878</v>
      </c>
      <c r="R304" s="81">
        <v>15.204801834257815</v>
      </c>
      <c r="S304" s="81">
        <v>52.39084534461999</v>
      </c>
      <c r="T304" s="82"/>
      <c r="U304" s="81">
        <v>41840650</v>
      </c>
      <c r="V304" s="81">
        <v>18945</v>
      </c>
      <c r="W304" s="81">
        <v>588</v>
      </c>
      <c r="X304" s="81">
        <v>226063</v>
      </c>
      <c r="Y304" s="81">
        <v>199650</v>
      </c>
      <c r="Z304" s="81">
        <v>277547</v>
      </c>
      <c r="AA304" s="81">
        <v>55173</v>
      </c>
      <c r="AB304" s="81">
        <v>453081</v>
      </c>
      <c r="AC304" s="81">
        <v>2528453</v>
      </c>
      <c r="AD304" s="81">
        <v>52.39084534461999</v>
      </c>
      <c r="AE304" s="82"/>
      <c r="AF304" s="81">
        <v>324394316.17969108</v>
      </c>
      <c r="AG304" s="81">
        <v>35593559.949819438</v>
      </c>
      <c r="AH304" s="81">
        <v>3095531.0585609702</v>
      </c>
      <c r="AI304" s="81">
        <v>1389983148.0567777</v>
      </c>
      <c r="AJ304" s="81">
        <v>1396114977.2142661</v>
      </c>
      <c r="AK304" s="81">
        <v>0</v>
      </c>
      <c r="AL304" s="81">
        <v>0</v>
      </c>
      <c r="AM304" s="81">
        <v>62201250.813219294</v>
      </c>
      <c r="AN304" s="81">
        <v>0</v>
      </c>
      <c r="AO304" s="81">
        <v>0</v>
      </c>
      <c r="AP304" s="82"/>
      <c r="AQ304" s="81">
        <v>2788</v>
      </c>
      <c r="AR304" s="81">
        <v>403</v>
      </c>
      <c r="AS304" s="81">
        <v>0</v>
      </c>
      <c r="AT304" s="81">
        <v>0</v>
      </c>
      <c r="AU304" s="81">
        <v>0</v>
      </c>
      <c r="AV304" s="81">
        <v>2</v>
      </c>
      <c r="AW304" s="81" t="s">
        <v>564</v>
      </c>
      <c r="AX304" s="82"/>
      <c r="AY304" s="81">
        <v>11211.807000000001</v>
      </c>
      <c r="AZ304" s="81">
        <v>13459.052</v>
      </c>
      <c r="BA304" s="81">
        <v>0</v>
      </c>
      <c r="BB304" s="81">
        <v>0</v>
      </c>
      <c r="BC304" s="81">
        <v>0</v>
      </c>
      <c r="BD304" s="81">
        <v>5060</v>
      </c>
      <c r="BE304" s="81" t="s">
        <v>564</v>
      </c>
      <c r="BF304" s="82"/>
      <c r="BG304" s="81">
        <v>0</v>
      </c>
      <c r="BH304" s="81">
        <v>0</v>
      </c>
      <c r="BI304" s="81">
        <v>88.873000000000005</v>
      </c>
      <c r="BJ304" s="81">
        <v>0</v>
      </c>
      <c r="BK304" s="81">
        <v>270.286</v>
      </c>
      <c r="BL304" s="81">
        <v>0</v>
      </c>
      <c r="BM304" s="82"/>
      <c r="BN304" s="81">
        <v>0</v>
      </c>
      <c r="BO304" s="81">
        <v>0</v>
      </c>
      <c r="BP304" s="81">
        <v>10</v>
      </c>
      <c r="BQ304" s="81">
        <v>0</v>
      </c>
      <c r="BR304" s="81">
        <v>30</v>
      </c>
      <c r="BS304" s="81">
        <v>0</v>
      </c>
      <c r="BT304"/>
      <c r="BU304" s="80">
        <v>265.11500000000001</v>
      </c>
      <c r="BV304" s="80">
        <v>81.543999999999997</v>
      </c>
      <c r="BW304" s="80">
        <v>0</v>
      </c>
      <c r="BX304" s="80">
        <v>4.085</v>
      </c>
      <c r="BY304" s="80">
        <v>8.4149999999999991</v>
      </c>
      <c r="BZ304" s="80">
        <v>0</v>
      </c>
      <c r="CA304" s="80">
        <v>0</v>
      </c>
      <c r="CB304" s="80">
        <v>0</v>
      </c>
      <c r="CC304" s="80">
        <v>0</v>
      </c>
    </row>
    <row r="305" spans="1:81">
      <c r="A305" s="80" t="s">
        <v>2086</v>
      </c>
      <c r="B305" s="80">
        <v>267</v>
      </c>
      <c r="C305" s="80">
        <v>12</v>
      </c>
      <c r="D305" s="80">
        <v>16</v>
      </c>
      <c r="E305" s="80">
        <v>2015</v>
      </c>
      <c r="F305" s="80" t="s">
        <v>91</v>
      </c>
      <c r="G305" s="80" t="s">
        <v>2074</v>
      </c>
      <c r="H305" s="80" t="s">
        <v>2075</v>
      </c>
      <c r="I305" s="177"/>
      <c r="J305" s="81">
        <v>345.04405131034412</v>
      </c>
      <c r="K305" s="81">
        <v>45.34663981857048</v>
      </c>
      <c r="L305" s="81">
        <v>35.902229177000997</v>
      </c>
      <c r="M305" s="81">
        <v>1297.4171826050124</v>
      </c>
      <c r="N305" s="81">
        <v>1077.7896631598496</v>
      </c>
      <c r="O305" s="81">
        <v>482.79117046571236</v>
      </c>
      <c r="P305" s="81">
        <v>276.55208282250351</v>
      </c>
      <c r="Q305" s="81">
        <v>33.0123690613853</v>
      </c>
      <c r="R305" s="81">
        <v>15.87054668056145</v>
      </c>
      <c r="S305" s="81">
        <v>52.576972252619996</v>
      </c>
      <c r="T305" s="82"/>
      <c r="U305" s="81">
        <v>45838073</v>
      </c>
      <c r="V305" s="81">
        <v>18945</v>
      </c>
      <c r="W305" s="81">
        <v>588</v>
      </c>
      <c r="X305" s="81">
        <v>226063</v>
      </c>
      <c r="Y305" s="81">
        <v>202170</v>
      </c>
      <c r="Z305" s="81">
        <v>280498</v>
      </c>
      <c r="AA305" s="81">
        <v>55032</v>
      </c>
      <c r="AB305" s="81">
        <v>454356</v>
      </c>
      <c r="AC305" s="81">
        <v>2718669</v>
      </c>
      <c r="AD305" s="81">
        <v>52.576972252619996</v>
      </c>
      <c r="AE305" s="82"/>
      <c r="AF305" s="81">
        <v>383679663.85977268</v>
      </c>
      <c r="AG305" s="81">
        <v>32726471.192966565</v>
      </c>
      <c r="AH305" s="81">
        <v>3004569.0991880251</v>
      </c>
      <c r="AI305" s="81">
        <v>1479165568.1237173</v>
      </c>
      <c r="AJ305" s="81">
        <v>1436103571.5789585</v>
      </c>
      <c r="AK305" s="81">
        <v>0</v>
      </c>
      <c r="AL305" s="81">
        <v>0</v>
      </c>
      <c r="AM305" s="81">
        <v>62267583.84826421</v>
      </c>
      <c r="AN305" s="81">
        <v>0</v>
      </c>
      <c r="AO305" s="81">
        <v>0</v>
      </c>
      <c r="AP305" s="82"/>
      <c r="AQ305" s="81">
        <v>3162</v>
      </c>
      <c r="AR305" s="81">
        <v>562</v>
      </c>
      <c r="AS305" s="81">
        <v>0</v>
      </c>
      <c r="AT305" s="81">
        <v>1</v>
      </c>
      <c r="AU305" s="81">
        <v>0</v>
      </c>
      <c r="AV305" s="81">
        <v>2</v>
      </c>
      <c r="AW305" s="81" t="s">
        <v>564</v>
      </c>
      <c r="AX305" s="82"/>
      <c r="AY305" s="81">
        <v>12856.152</v>
      </c>
      <c r="AZ305" s="81">
        <v>17046.352000000003</v>
      </c>
      <c r="BA305" s="81">
        <v>0</v>
      </c>
      <c r="BB305" s="81">
        <v>198</v>
      </c>
      <c r="BC305" s="81">
        <v>0</v>
      </c>
      <c r="BD305" s="81">
        <v>5060</v>
      </c>
      <c r="BE305" s="81" t="s">
        <v>564</v>
      </c>
      <c r="BF305" s="82"/>
      <c r="BG305" s="81">
        <v>0</v>
      </c>
      <c r="BH305" s="81">
        <v>0</v>
      </c>
      <c r="BI305" s="81">
        <v>90.710999999999999</v>
      </c>
      <c r="BJ305" s="81">
        <v>0</v>
      </c>
      <c r="BK305" s="81">
        <v>270.69499999999999</v>
      </c>
      <c r="BL305" s="81">
        <v>0</v>
      </c>
      <c r="BM305" s="82"/>
      <c r="BN305" s="81">
        <v>0</v>
      </c>
      <c r="BO305" s="81">
        <v>0</v>
      </c>
      <c r="BP305" s="81">
        <v>10</v>
      </c>
      <c r="BQ305" s="81">
        <v>0</v>
      </c>
      <c r="BR305" s="81">
        <v>29</v>
      </c>
      <c r="BS305" s="81">
        <v>0</v>
      </c>
      <c r="BT305"/>
      <c r="BU305" s="80">
        <v>255.822</v>
      </c>
      <c r="BV305" s="80">
        <v>91.685000000000002</v>
      </c>
      <c r="BW305" s="80">
        <v>0</v>
      </c>
      <c r="BX305" s="80">
        <v>3.968</v>
      </c>
      <c r="BY305" s="80">
        <v>9.9309999999999992</v>
      </c>
      <c r="BZ305" s="80">
        <v>0</v>
      </c>
      <c r="CA305" s="80">
        <v>0</v>
      </c>
      <c r="CB305" s="80">
        <v>0</v>
      </c>
      <c r="CC305" s="80">
        <v>0</v>
      </c>
    </row>
    <row r="306" spans="1:81">
      <c r="A306" s="80" t="s">
        <v>2087</v>
      </c>
      <c r="B306" s="80">
        <v>268</v>
      </c>
      <c r="C306" s="80">
        <v>13</v>
      </c>
      <c r="D306" s="80">
        <v>16</v>
      </c>
      <c r="E306" s="80">
        <v>2016</v>
      </c>
      <c r="F306" s="80" t="s">
        <v>92</v>
      </c>
      <c r="G306" s="80" t="s">
        <v>2074</v>
      </c>
      <c r="H306" s="80" t="s">
        <v>2075</v>
      </c>
      <c r="I306" s="177"/>
      <c r="J306" s="81">
        <v>388.75605589882326</v>
      </c>
      <c r="K306" s="81">
        <v>45.455814737677819</v>
      </c>
      <c r="L306" s="81">
        <v>37.780902352816774</v>
      </c>
      <c r="M306" s="81">
        <v>1220.4692558829615</v>
      </c>
      <c r="N306" s="81">
        <v>1018.2146543420713</v>
      </c>
      <c r="O306" s="81">
        <v>482.8233329079975</v>
      </c>
      <c r="P306" s="81">
        <v>274.03677580295857</v>
      </c>
      <c r="Q306" s="81">
        <v>32.102044762335062</v>
      </c>
      <c r="R306" s="81">
        <v>15.617479255974038</v>
      </c>
      <c r="S306" s="81">
        <v>48.327907415399999</v>
      </c>
      <c r="T306" s="82"/>
      <c r="U306" s="81">
        <v>52919294.999999993</v>
      </c>
      <c r="V306" s="81">
        <v>18945</v>
      </c>
      <c r="W306" s="81">
        <v>588</v>
      </c>
      <c r="X306" s="81">
        <v>226063</v>
      </c>
      <c r="Y306" s="81">
        <v>203790</v>
      </c>
      <c r="Z306" s="81">
        <v>283965</v>
      </c>
      <c r="AA306" s="81">
        <v>56401</v>
      </c>
      <c r="AB306" s="81">
        <v>454497</v>
      </c>
      <c r="AC306" s="81">
        <v>2667311.7265749178</v>
      </c>
      <c r="AD306" s="81">
        <v>48.327907415399999</v>
      </c>
      <c r="AE306" s="82"/>
      <c r="AF306" s="81">
        <v>444053552.12309378</v>
      </c>
      <c r="AG306" s="81">
        <v>31029561.483655319</v>
      </c>
      <c r="AH306" s="81">
        <v>2557336.323367517</v>
      </c>
      <c r="AI306" s="81">
        <v>1507129581.08132</v>
      </c>
      <c r="AJ306" s="81">
        <v>1338269946.3700769</v>
      </c>
      <c r="AK306" s="81">
        <v>0</v>
      </c>
      <c r="AL306" s="81">
        <v>0</v>
      </c>
      <c r="AM306" s="81">
        <v>62335298.122232273</v>
      </c>
      <c r="AN306" s="81">
        <v>0</v>
      </c>
      <c r="AO306" s="81">
        <v>0</v>
      </c>
      <c r="AP306" s="82"/>
      <c r="AQ306" s="81">
        <v>3567</v>
      </c>
      <c r="AR306" s="81">
        <v>667</v>
      </c>
      <c r="AS306" s="81">
        <v>0</v>
      </c>
      <c r="AT306" s="81">
        <v>1</v>
      </c>
      <c r="AU306" s="81">
        <v>0</v>
      </c>
      <c r="AV306" s="81">
        <v>2</v>
      </c>
      <c r="AW306" s="81" t="s">
        <v>564</v>
      </c>
      <c r="AX306" s="82"/>
      <c r="AY306" s="81">
        <v>14764.582</v>
      </c>
      <c r="AZ306" s="81">
        <v>19286.252</v>
      </c>
      <c r="BA306" s="81">
        <v>0</v>
      </c>
      <c r="BB306" s="81">
        <v>198</v>
      </c>
      <c r="BC306" s="81">
        <v>0</v>
      </c>
      <c r="BD306" s="81">
        <v>5060</v>
      </c>
      <c r="BE306" s="81" t="s">
        <v>564</v>
      </c>
      <c r="BF306" s="82"/>
      <c r="BG306" s="81">
        <v>0</v>
      </c>
      <c r="BH306" s="81">
        <v>0</v>
      </c>
      <c r="BI306" s="81">
        <v>123.089</v>
      </c>
      <c r="BJ306" s="81">
        <v>0</v>
      </c>
      <c r="BK306" s="81">
        <v>265.166</v>
      </c>
      <c r="BL306" s="81">
        <v>0</v>
      </c>
      <c r="BM306" s="82"/>
      <c r="BN306" s="81">
        <v>0</v>
      </c>
      <c r="BO306" s="81">
        <v>0</v>
      </c>
      <c r="BP306" s="81">
        <v>12</v>
      </c>
      <c r="BQ306" s="81">
        <v>0</v>
      </c>
      <c r="BR306" s="81">
        <v>29</v>
      </c>
      <c r="BS306" s="81">
        <v>0</v>
      </c>
      <c r="BT306"/>
      <c r="BU306" s="80">
        <v>258.27100000000002</v>
      </c>
      <c r="BV306" s="80">
        <v>88.819000000000003</v>
      </c>
      <c r="BW306" s="80">
        <v>13.489000000000001</v>
      </c>
      <c r="BX306" s="80">
        <v>4.3970000000000002</v>
      </c>
      <c r="BY306" s="80">
        <v>7.319</v>
      </c>
      <c r="BZ306" s="80">
        <v>0</v>
      </c>
      <c r="CA306" s="80">
        <v>0</v>
      </c>
      <c r="CB306" s="80">
        <v>15.96</v>
      </c>
      <c r="CC306" s="80">
        <v>0</v>
      </c>
    </row>
    <row r="307" spans="1:81">
      <c r="A307" s="80" t="s">
        <v>2088</v>
      </c>
      <c r="B307" s="80">
        <v>269</v>
      </c>
      <c r="C307" s="80">
        <v>14</v>
      </c>
      <c r="D307" s="80">
        <v>16</v>
      </c>
      <c r="E307" s="80">
        <v>2017</v>
      </c>
      <c r="F307" s="80" t="s">
        <v>71</v>
      </c>
      <c r="G307" s="80" t="s">
        <v>2074</v>
      </c>
      <c r="H307" s="80" t="s">
        <v>2075</v>
      </c>
      <c r="I307" s="177"/>
      <c r="J307" s="81">
        <v>351.50316991288895</v>
      </c>
      <c r="K307" s="81">
        <v>43.688798363816311</v>
      </c>
      <c r="L307" s="81">
        <v>36.226219857253007</v>
      </c>
      <c r="M307" s="81">
        <v>1075.4057151390755</v>
      </c>
      <c r="N307" s="81">
        <v>1073.9657057476788</v>
      </c>
      <c r="O307" s="81">
        <v>480.22838250671367</v>
      </c>
      <c r="P307" s="81">
        <v>271.80840042935239</v>
      </c>
      <c r="Q307" s="81">
        <v>31.036912199002188</v>
      </c>
      <c r="R307" s="81">
        <v>15.955282658083716</v>
      </c>
      <c r="S307" s="81">
        <v>52.713152190448596</v>
      </c>
      <c r="T307" s="82"/>
      <c r="U307" s="81">
        <v>54669910</v>
      </c>
      <c r="V307" s="81">
        <v>18945</v>
      </c>
      <c r="W307" s="81">
        <v>588</v>
      </c>
      <c r="X307" s="81">
        <v>226063</v>
      </c>
      <c r="Y307" s="81">
        <v>205355</v>
      </c>
      <c r="Z307" s="81">
        <v>287124</v>
      </c>
      <c r="AA307" s="81">
        <v>56299</v>
      </c>
      <c r="AB307" s="81">
        <v>454416</v>
      </c>
      <c r="AC307" s="81">
        <v>2779075</v>
      </c>
      <c r="AD307" s="81">
        <v>52.713152190448596</v>
      </c>
      <c r="AE307" s="82"/>
      <c r="AF307" s="81">
        <v>414211199.42734247</v>
      </c>
      <c r="AG307" s="81">
        <v>30775992.07616955</v>
      </c>
      <c r="AH307" s="81">
        <v>3764322.5263060611</v>
      </c>
      <c r="AI307" s="81">
        <v>1421790024.526525</v>
      </c>
      <c r="AJ307" s="81">
        <v>1473464014.3397601</v>
      </c>
      <c r="AK307" s="81">
        <v>0</v>
      </c>
      <c r="AL307" s="81">
        <v>0</v>
      </c>
      <c r="AM307" s="81">
        <v>62421709.130629793</v>
      </c>
      <c r="AN307" s="81">
        <v>0</v>
      </c>
      <c r="AO307" s="81">
        <v>0</v>
      </c>
      <c r="AP307" s="82"/>
      <c r="AQ307" s="81">
        <v>3875</v>
      </c>
      <c r="AR307" s="81">
        <v>747</v>
      </c>
      <c r="AS307" s="81">
        <v>0</v>
      </c>
      <c r="AT307" s="81">
        <v>1</v>
      </c>
      <c r="AU307" s="81">
        <v>0</v>
      </c>
      <c r="AV307" s="81">
        <v>2</v>
      </c>
      <c r="AW307" s="81" t="s">
        <v>564</v>
      </c>
      <c r="AX307" s="82"/>
      <c r="AY307" s="81">
        <v>16240.553</v>
      </c>
      <c r="AZ307" s="81">
        <v>21135.351999999999</v>
      </c>
      <c r="BA307" s="81">
        <v>0</v>
      </c>
      <c r="BB307" s="81">
        <v>198</v>
      </c>
      <c r="BC307" s="81">
        <v>0</v>
      </c>
      <c r="BD307" s="81">
        <v>5060</v>
      </c>
      <c r="BE307" s="81" t="s">
        <v>564</v>
      </c>
      <c r="BF307" s="82"/>
      <c r="BG307" s="81">
        <v>0</v>
      </c>
      <c r="BH307" s="81">
        <v>0</v>
      </c>
      <c r="BI307" s="81">
        <v>111.233</v>
      </c>
      <c r="BJ307" s="81">
        <v>0</v>
      </c>
      <c r="BK307" s="81">
        <v>271.43</v>
      </c>
      <c r="BL307" s="81">
        <v>0</v>
      </c>
      <c r="BM307" s="82"/>
      <c r="BN307" s="81">
        <v>0</v>
      </c>
      <c r="BO307" s="81">
        <v>0</v>
      </c>
      <c r="BP307" s="81">
        <v>11</v>
      </c>
      <c r="BQ307" s="81">
        <v>0</v>
      </c>
      <c r="BR307" s="81">
        <v>29</v>
      </c>
      <c r="BS307" s="81">
        <v>0</v>
      </c>
      <c r="BT307"/>
      <c r="BU307" s="80">
        <v>260.64999999999998</v>
      </c>
      <c r="BV307" s="80">
        <v>94.143000000000001</v>
      </c>
      <c r="BW307" s="80">
        <v>13.46</v>
      </c>
      <c r="BX307" s="80">
        <v>2.7989999999999999</v>
      </c>
      <c r="BY307" s="80">
        <v>11.611000000000001</v>
      </c>
      <c r="BZ307" s="80">
        <v>0</v>
      </c>
      <c r="CA307" s="80">
        <v>0</v>
      </c>
      <c r="CB307" s="80">
        <v>0</v>
      </c>
      <c r="CC307" s="80">
        <v>0</v>
      </c>
    </row>
    <row r="308" spans="1:81">
      <c r="A308" s="80" t="s">
        <v>2089</v>
      </c>
      <c r="B308" s="80">
        <v>270</v>
      </c>
      <c r="C308" s="80">
        <v>15</v>
      </c>
      <c r="D308" s="80">
        <v>16</v>
      </c>
      <c r="E308" s="80">
        <v>2018</v>
      </c>
      <c r="F308" s="80" t="s">
        <v>93</v>
      </c>
      <c r="G308" s="80" t="s">
        <v>2074</v>
      </c>
      <c r="H308" s="80" t="s">
        <v>2075</v>
      </c>
      <c r="I308" s="177"/>
      <c r="J308" s="81">
        <v>349.67983507029413</v>
      </c>
      <c r="K308" s="81">
        <v>39.881684396347218</v>
      </c>
      <c r="L308" s="81">
        <v>33.400125043995786</v>
      </c>
      <c r="M308" s="81">
        <v>1024.7950978834658</v>
      </c>
      <c r="N308" s="81">
        <v>920.02245510908369</v>
      </c>
      <c r="O308" s="81">
        <v>475.09211968123782</v>
      </c>
      <c r="P308" s="81">
        <v>270.42200340235905</v>
      </c>
      <c r="Q308" s="81">
        <v>28.75239298736135</v>
      </c>
      <c r="R308" s="81">
        <v>15.91072022661967</v>
      </c>
      <c r="S308" s="81">
        <v>51.047005273681592</v>
      </c>
      <c r="T308" s="82"/>
      <c r="U308" s="81">
        <v>57536400</v>
      </c>
      <c r="V308" s="81">
        <v>18945</v>
      </c>
      <c r="W308" s="81">
        <v>588</v>
      </c>
      <c r="X308" s="81">
        <v>226063</v>
      </c>
      <c r="Y308" s="81">
        <v>206477</v>
      </c>
      <c r="Z308" s="81">
        <v>289492</v>
      </c>
      <c r="AA308" s="81">
        <v>56575</v>
      </c>
      <c r="AB308" s="81">
        <v>453654</v>
      </c>
      <c r="AC308" s="81">
        <v>2760452</v>
      </c>
      <c r="AD308" s="81">
        <v>51.047005273681592</v>
      </c>
      <c r="AE308" s="82"/>
      <c r="AF308" s="81">
        <v>445103290.54267108</v>
      </c>
      <c r="AG308" s="81">
        <v>27361129.3762343</v>
      </c>
      <c r="AH308" s="81">
        <v>3616408.8288927278</v>
      </c>
      <c r="AI308" s="81">
        <v>1410439170.0801511</v>
      </c>
      <c r="AJ308" s="81">
        <v>1331496540.359226</v>
      </c>
      <c r="AK308" s="81">
        <v>0</v>
      </c>
      <c r="AL308" s="81">
        <v>0</v>
      </c>
      <c r="AM308" s="81">
        <v>62445976.978782363</v>
      </c>
      <c r="AN308" s="81">
        <v>0</v>
      </c>
      <c r="AO308" s="81">
        <v>0</v>
      </c>
      <c r="AP308" s="82"/>
      <c r="AQ308" s="81">
        <v>4151</v>
      </c>
      <c r="AR308" s="81">
        <v>791</v>
      </c>
      <c r="AS308" s="81">
        <v>0</v>
      </c>
      <c r="AT308" s="81">
        <v>1</v>
      </c>
      <c r="AU308" s="81">
        <v>0</v>
      </c>
      <c r="AV308" s="81">
        <v>2</v>
      </c>
      <c r="AW308" s="81" t="s">
        <v>564</v>
      </c>
      <c r="AX308" s="82"/>
      <c r="AY308" s="81">
        <v>17559.253000000001</v>
      </c>
      <c r="AZ308" s="81">
        <v>23903.952000000001</v>
      </c>
      <c r="BA308" s="81">
        <v>0</v>
      </c>
      <c r="BB308" s="81">
        <v>198</v>
      </c>
      <c r="BC308" s="81">
        <v>0</v>
      </c>
      <c r="BD308" s="81">
        <v>5060</v>
      </c>
      <c r="BE308" s="81" t="s">
        <v>564</v>
      </c>
      <c r="BF308" s="82"/>
      <c r="BG308" s="81">
        <v>0</v>
      </c>
      <c r="BH308" s="81">
        <v>0</v>
      </c>
      <c r="BI308" s="81">
        <v>106.13800000000001</v>
      </c>
      <c r="BJ308" s="81">
        <v>0</v>
      </c>
      <c r="BK308" s="81">
        <v>259.29300000000001</v>
      </c>
      <c r="BL308" s="81">
        <v>0</v>
      </c>
      <c r="BM308" s="82"/>
      <c r="BN308" s="81">
        <v>0</v>
      </c>
      <c r="BO308" s="81">
        <v>0</v>
      </c>
      <c r="BP308" s="81">
        <v>11</v>
      </c>
      <c r="BQ308" s="81">
        <v>0</v>
      </c>
      <c r="BR308" s="81">
        <v>29</v>
      </c>
      <c r="BS308" s="81">
        <v>0</v>
      </c>
      <c r="BT308"/>
      <c r="BU308" s="80">
        <v>238.804</v>
      </c>
      <c r="BV308" s="80">
        <v>98.816999999999993</v>
      </c>
      <c r="BW308" s="80">
        <v>14.119</v>
      </c>
      <c r="BX308" s="80">
        <v>2.056</v>
      </c>
      <c r="BY308" s="80">
        <v>11.635</v>
      </c>
      <c r="BZ308" s="80">
        <v>0</v>
      </c>
      <c r="CA308" s="80">
        <v>0</v>
      </c>
      <c r="CB308" s="80">
        <v>0</v>
      </c>
      <c r="CC308" s="80">
        <v>0</v>
      </c>
    </row>
    <row r="309" spans="1:81">
      <c r="A309" s="80" t="s">
        <v>2090</v>
      </c>
      <c r="B309" s="80">
        <v>271</v>
      </c>
      <c r="C309" s="80">
        <v>16</v>
      </c>
      <c r="D309" s="80">
        <v>16</v>
      </c>
      <c r="E309" s="80">
        <v>2019</v>
      </c>
      <c r="F309" s="80" t="s">
        <v>73</v>
      </c>
      <c r="G309" s="80" t="s">
        <v>2074</v>
      </c>
      <c r="H309" s="80" t="s">
        <v>2075</v>
      </c>
      <c r="I309" s="177"/>
      <c r="J309" s="81">
        <v>325.16640045724318</v>
      </c>
      <c r="K309" s="81">
        <v>35.999704028534644</v>
      </c>
      <c r="L309" s="81">
        <v>33.647567734451037</v>
      </c>
      <c r="M309" s="81">
        <v>959.54060217006929</v>
      </c>
      <c r="N309" s="81">
        <v>793.91371993867585</v>
      </c>
      <c r="O309" s="81">
        <v>463.8517825357049</v>
      </c>
      <c r="P309" s="81">
        <v>265.70929187847236</v>
      </c>
      <c r="Q309" s="81">
        <v>27.905948977980398</v>
      </c>
      <c r="R309" s="81">
        <v>14.728065974662622</v>
      </c>
      <c r="S309" s="81">
        <v>59.433538172108797</v>
      </c>
      <c r="T309" s="82"/>
      <c r="U309" s="81">
        <v>57813747</v>
      </c>
      <c r="V309" s="81">
        <v>18945</v>
      </c>
      <c r="W309" s="81">
        <v>588</v>
      </c>
      <c r="X309" s="81">
        <v>226063</v>
      </c>
      <c r="Y309" s="81">
        <v>208049</v>
      </c>
      <c r="Z309" s="81">
        <v>290403</v>
      </c>
      <c r="AA309" s="81">
        <v>55173</v>
      </c>
      <c r="AB309" s="81">
        <v>452220</v>
      </c>
      <c r="AC309" s="81">
        <v>2597118</v>
      </c>
      <c r="AD309" s="81">
        <v>59.433538172108797</v>
      </c>
      <c r="AE309" s="82"/>
      <c r="AF309" s="81">
        <v>434313109.71503299</v>
      </c>
      <c r="AG309" s="81">
        <v>26436953.073368751</v>
      </c>
      <c r="AH309" s="81">
        <v>3827395.6944190701</v>
      </c>
      <c r="AI309" s="81">
        <v>1406957343.648777</v>
      </c>
      <c r="AJ309" s="81">
        <v>1243098226.9561763</v>
      </c>
      <c r="AK309" s="81">
        <v>0</v>
      </c>
      <c r="AL309" s="81">
        <v>0</v>
      </c>
      <c r="AM309" s="81">
        <v>61588959.689662658</v>
      </c>
      <c r="AN309" s="81">
        <v>0</v>
      </c>
      <c r="AO309" s="81">
        <v>0</v>
      </c>
      <c r="AP309" s="82"/>
      <c r="AQ309" s="81">
        <v>4621</v>
      </c>
      <c r="AR309" s="81">
        <v>858</v>
      </c>
      <c r="AS309" s="81">
        <v>0</v>
      </c>
      <c r="AT309" s="81">
        <v>1</v>
      </c>
      <c r="AU309" s="81">
        <v>0</v>
      </c>
      <c r="AV309" s="81">
        <v>3</v>
      </c>
      <c r="AW309" s="81" t="s">
        <v>564</v>
      </c>
      <c r="AX309" s="82"/>
      <c r="AY309" s="81">
        <v>19849.12999999999</v>
      </c>
      <c r="AZ309" s="81">
        <v>27073.652000000009</v>
      </c>
      <c r="BA309" s="81">
        <v>0</v>
      </c>
      <c r="BB309" s="81">
        <v>198</v>
      </c>
      <c r="BC309" s="81">
        <v>0</v>
      </c>
      <c r="BD309" s="81">
        <v>5420</v>
      </c>
      <c r="BE309" s="81" t="s">
        <v>564</v>
      </c>
      <c r="BF309" s="82"/>
      <c r="BG309" s="81">
        <v>0</v>
      </c>
      <c r="BH309" s="81">
        <v>0</v>
      </c>
      <c r="BI309" s="81">
        <v>99.308999999999997</v>
      </c>
      <c r="BJ309" s="81">
        <v>0</v>
      </c>
      <c r="BK309" s="81">
        <v>238.41500000000002</v>
      </c>
      <c r="BL309" s="81">
        <v>0</v>
      </c>
      <c r="BM309" s="82"/>
      <c r="BN309" s="81">
        <v>0</v>
      </c>
      <c r="BO309" s="81">
        <v>0</v>
      </c>
      <c r="BP309" s="81">
        <v>11</v>
      </c>
      <c r="BQ309" s="81">
        <v>0</v>
      </c>
      <c r="BR309" s="81">
        <v>27</v>
      </c>
      <c r="BS309" s="81">
        <v>0</v>
      </c>
      <c r="BT309"/>
      <c r="BU309" s="80">
        <v>218.29300000000001</v>
      </c>
      <c r="BV309" s="80">
        <v>95.177000000000007</v>
      </c>
      <c r="BW309" s="80">
        <v>12.935</v>
      </c>
      <c r="BX309" s="80">
        <v>0</v>
      </c>
      <c r="BY309" s="80">
        <v>11.319000000000001</v>
      </c>
      <c r="BZ309" s="80">
        <v>0</v>
      </c>
      <c r="CA309" s="80">
        <v>0</v>
      </c>
      <c r="CB309" s="80">
        <v>0</v>
      </c>
      <c r="CC309" s="80">
        <v>0</v>
      </c>
    </row>
    <row r="310" spans="1:81">
      <c r="A310" s="80" t="s">
        <v>2091</v>
      </c>
      <c r="B310" s="80">
        <v>272</v>
      </c>
      <c r="C310" s="80">
        <v>17</v>
      </c>
      <c r="D310" s="80">
        <v>16</v>
      </c>
      <c r="E310" s="80">
        <v>2020</v>
      </c>
      <c r="F310" s="80" t="s">
        <v>218</v>
      </c>
      <c r="G310" s="80" t="s">
        <v>2074</v>
      </c>
      <c r="H310" s="80" t="s">
        <v>2075</v>
      </c>
      <c r="I310" s="177"/>
      <c r="J310" s="81">
        <v>305.40147434584628</v>
      </c>
      <c r="K310" s="81">
        <v>39.561516817140905</v>
      </c>
      <c r="L310" s="81">
        <v>45.605512042584643</v>
      </c>
      <c r="M310" s="81">
        <v>876.36872864389727</v>
      </c>
      <c r="N310" s="81">
        <v>749.99532356583654</v>
      </c>
      <c r="O310" s="81">
        <v>407.30802981985943</v>
      </c>
      <c r="P310" s="81">
        <v>252.27176856930973</v>
      </c>
      <c r="Q310" s="81">
        <v>26.59345148162026</v>
      </c>
      <c r="R310" s="81">
        <v>12.502230976852188</v>
      </c>
      <c r="S310" s="81">
        <v>45.685366820316013</v>
      </c>
      <c r="T310" s="82"/>
      <c r="U310" s="81">
        <v>49397669</v>
      </c>
      <c r="V310" s="81">
        <v>19008</v>
      </c>
      <c r="W310" s="81">
        <v>782</v>
      </c>
      <c r="X310" s="81">
        <v>225956</v>
      </c>
      <c r="Y310" s="81">
        <v>209636</v>
      </c>
      <c r="Z310" s="81">
        <v>291052</v>
      </c>
      <c r="AA310" s="81">
        <v>56913</v>
      </c>
      <c r="AB310" s="81">
        <v>451018</v>
      </c>
      <c r="AC310" s="81">
        <v>2216120</v>
      </c>
      <c r="AD310" s="81">
        <v>45.685366820316013</v>
      </c>
      <c r="AE310" s="82"/>
      <c r="AF310" s="81">
        <v>444759579.00382769</v>
      </c>
      <c r="AG310" s="81">
        <v>28000855.081278939</v>
      </c>
      <c r="AH310" s="81">
        <v>4800721.4486299912</v>
      </c>
      <c r="AI310" s="81">
        <v>1389883838.312016</v>
      </c>
      <c r="AJ310" s="81">
        <v>1247570209.4413698</v>
      </c>
      <c r="AK310" s="81"/>
      <c r="AL310" s="81"/>
      <c r="AM310" s="81">
        <v>58862859.914492875</v>
      </c>
      <c r="AN310" s="81"/>
      <c r="AO310" s="81"/>
      <c r="AP310" s="82"/>
      <c r="AQ310" s="81">
        <v>4975</v>
      </c>
      <c r="AR310" s="81">
        <v>875</v>
      </c>
      <c r="AS310" s="81">
        <v>0</v>
      </c>
      <c r="AT310" s="81">
        <v>1</v>
      </c>
      <c r="AU310" s="81">
        <v>0</v>
      </c>
      <c r="AV310" s="81">
        <v>3</v>
      </c>
      <c r="AW310" s="81">
        <v>0</v>
      </c>
      <c r="AX310" s="82"/>
      <c r="AY310" s="81">
        <v>21500.78599999996</v>
      </c>
      <c r="AZ310" s="81">
        <v>29679.651999999969</v>
      </c>
      <c r="BA310" s="81">
        <v>0</v>
      </c>
      <c r="BB310" s="81">
        <v>198</v>
      </c>
      <c r="BC310" s="81">
        <v>0</v>
      </c>
      <c r="BD310" s="81">
        <v>5420</v>
      </c>
      <c r="BE310" s="81">
        <v>0</v>
      </c>
      <c r="BF310" s="82"/>
      <c r="BG310" s="81">
        <v>0</v>
      </c>
      <c r="BH310" s="81">
        <v>0</v>
      </c>
      <c r="BI310" s="81">
        <v>81.994</v>
      </c>
      <c r="BJ310" s="81">
        <v>0</v>
      </c>
      <c r="BK310" s="81">
        <v>217.97899999999998</v>
      </c>
      <c r="BL310" s="81">
        <v>0</v>
      </c>
      <c r="BM310" s="82"/>
      <c r="BN310" s="81">
        <v>0</v>
      </c>
      <c r="BO310" s="81">
        <v>0</v>
      </c>
      <c r="BP310" s="81">
        <v>11</v>
      </c>
      <c r="BQ310" s="81">
        <v>0</v>
      </c>
      <c r="BR310" s="81">
        <v>27</v>
      </c>
      <c r="BS310" s="81">
        <v>0</v>
      </c>
      <c r="BT310"/>
      <c r="BU310" s="80">
        <v>191.904</v>
      </c>
      <c r="BV310" s="80">
        <v>91.134</v>
      </c>
      <c r="BW310" s="80">
        <v>10.257999999999999</v>
      </c>
      <c r="BX310" s="80">
        <v>0</v>
      </c>
      <c r="BY310" s="80">
        <v>6.6769999999999996</v>
      </c>
      <c r="BZ310" s="80">
        <v>0</v>
      </c>
      <c r="CA310" s="80">
        <v>0</v>
      </c>
      <c r="CB310" s="80">
        <v>0</v>
      </c>
      <c r="CC310" s="80">
        <v>0</v>
      </c>
    </row>
    <row r="311" spans="1:81">
      <c r="A311" s="80" t="s">
        <v>2092</v>
      </c>
      <c r="B311" s="80">
        <v>272</v>
      </c>
      <c r="C311" s="80">
        <v>18</v>
      </c>
      <c r="D311" s="80">
        <v>16</v>
      </c>
      <c r="E311" s="80">
        <v>2021</v>
      </c>
      <c r="F311" s="80" t="s">
        <v>75</v>
      </c>
      <c r="G311" s="174" t="s">
        <v>2074</v>
      </c>
      <c r="H311" s="80" t="s">
        <v>2075</v>
      </c>
      <c r="I311" s="177"/>
      <c r="J311" s="81">
        <v>332.54513678860565</v>
      </c>
      <c r="K311" s="81">
        <v>41.936291603609781</v>
      </c>
      <c r="L311" s="81">
        <v>45.007132822740907</v>
      </c>
      <c r="M311" s="81">
        <v>919.56387605266275</v>
      </c>
      <c r="N311" s="81">
        <v>753.98468492666518</v>
      </c>
      <c r="O311" s="81">
        <v>396.71397914877167</v>
      </c>
      <c r="P311" s="81">
        <v>260.09069377591038</v>
      </c>
      <c r="Q311" s="81">
        <v>26.774396944626947</v>
      </c>
      <c r="R311" s="81">
        <v>14.126301719652393</v>
      </c>
      <c r="S311" s="81">
        <v>59.39444544909999</v>
      </c>
      <c r="T311" s="82"/>
      <c r="U311" s="81">
        <v>45137912</v>
      </c>
      <c r="V311" s="81">
        <v>19008</v>
      </c>
      <c r="W311" s="81">
        <v>782</v>
      </c>
      <c r="X311" s="81">
        <v>225956</v>
      </c>
      <c r="Y311" s="81">
        <v>210632</v>
      </c>
      <c r="Z311" s="81">
        <v>291897</v>
      </c>
      <c r="AA311" s="81">
        <v>57222</v>
      </c>
      <c r="AB311" s="81">
        <v>448702</v>
      </c>
      <c r="AC311" s="81">
        <v>2427036</v>
      </c>
      <c r="AD311" s="81">
        <v>59.39444544909999</v>
      </c>
      <c r="AE311" s="82"/>
      <c r="AF311" s="81">
        <v>505520619.81052387</v>
      </c>
      <c r="AG311" s="81">
        <v>29552893.3592491</v>
      </c>
      <c r="AH311" s="81">
        <v>4473838.9084290275</v>
      </c>
      <c r="AI311" s="81">
        <v>1453003210.7663052</v>
      </c>
      <c r="AJ311" s="81">
        <v>1214454074.5504248</v>
      </c>
      <c r="AK311" s="81">
        <v>0</v>
      </c>
      <c r="AL311" s="81">
        <v>0</v>
      </c>
      <c r="AM311" s="81">
        <v>58898368.987136781</v>
      </c>
      <c r="AN311" s="81">
        <v>0</v>
      </c>
      <c r="AO311" s="81">
        <v>0</v>
      </c>
      <c r="AP311" s="82"/>
      <c r="AQ311" s="81">
        <v>5320</v>
      </c>
      <c r="AR311" s="81">
        <v>881</v>
      </c>
      <c r="AS311" s="81">
        <v>0</v>
      </c>
      <c r="AT311" s="81">
        <v>1</v>
      </c>
      <c r="AU311" s="81">
        <v>0</v>
      </c>
      <c r="AV311" s="81">
        <v>3</v>
      </c>
      <c r="AW311" s="81"/>
      <c r="AX311" s="82"/>
      <c r="AY311" s="81">
        <v>23036.28799999995</v>
      </c>
      <c r="AZ311" s="81">
        <v>29866.251999999971</v>
      </c>
      <c r="BA311" s="81">
        <v>0</v>
      </c>
      <c r="BB311" s="81">
        <v>198</v>
      </c>
      <c r="BC311" s="81">
        <v>0</v>
      </c>
      <c r="BD311" s="81">
        <v>5420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2093</v>
      </c>
      <c r="B312" s="80">
        <v>272</v>
      </c>
      <c r="C312" s="80">
        <v>19</v>
      </c>
      <c r="D312" s="80">
        <v>16</v>
      </c>
      <c r="E312" s="80">
        <v>2022</v>
      </c>
      <c r="F312" s="80" t="s">
        <v>568</v>
      </c>
      <c r="G312" s="174" t="s">
        <v>2074</v>
      </c>
      <c r="H312" s="80" t="s">
        <v>2075</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5755</v>
      </c>
      <c r="AR312" s="81">
        <v>886</v>
      </c>
      <c r="AS312" s="81">
        <v>0</v>
      </c>
      <c r="AT312" s="81">
        <v>2</v>
      </c>
      <c r="AU312" s="81">
        <v>0</v>
      </c>
      <c r="AV312" s="81">
        <v>3</v>
      </c>
      <c r="AW312" s="81"/>
      <c r="AX312" s="82"/>
      <c r="AY312" s="81">
        <v>24858.842000000026</v>
      </c>
      <c r="AZ312" s="81">
        <v>30201.951999999972</v>
      </c>
      <c r="BA312" s="81">
        <v>0</v>
      </c>
      <c r="BB312" s="81">
        <v>358</v>
      </c>
      <c r="BC312" s="81">
        <v>0</v>
      </c>
      <c r="BD312" s="81">
        <v>5420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2094</v>
      </c>
      <c r="B313" s="80">
        <v>273</v>
      </c>
      <c r="C313" s="80">
        <v>1</v>
      </c>
      <c r="D313" s="80">
        <v>17</v>
      </c>
      <c r="E313" s="80">
        <v>1990</v>
      </c>
      <c r="F313" s="80" t="s">
        <v>562</v>
      </c>
      <c r="G313" s="80" t="s">
        <v>2095</v>
      </c>
      <c r="H313" s="80" t="s">
        <v>2096</v>
      </c>
      <c r="I313" s="177"/>
      <c r="J313" s="81">
        <v>2807.6031498300786</v>
      </c>
      <c r="K313" s="81">
        <v>22.875436543231391</v>
      </c>
      <c r="L313" s="81">
        <v>35.881765567229344</v>
      </c>
      <c r="M313" s="81">
        <v>277.85857350135882</v>
      </c>
      <c r="N313" s="81">
        <v>312.7954730269559</v>
      </c>
      <c r="O313" s="81">
        <v>245.35164337758582</v>
      </c>
      <c r="P313" s="81">
        <v>149.15298757766399</v>
      </c>
      <c r="Q313" s="81">
        <v>21.5765573438823</v>
      </c>
      <c r="R313" s="81">
        <v>0.23494559539331805</v>
      </c>
      <c r="S313" s="81">
        <v>31.855879002908509</v>
      </c>
      <c r="T313" s="82"/>
      <c r="U313" s="81">
        <v>230147367</v>
      </c>
      <c r="V313" s="81">
        <v>9577</v>
      </c>
      <c r="W313" s="81">
        <v>327</v>
      </c>
      <c r="X313" s="81">
        <v>94781</v>
      </c>
      <c r="Y313" s="81">
        <v>124261</v>
      </c>
      <c r="Z313" s="81">
        <v>100916</v>
      </c>
      <c r="AA313" s="81">
        <v>36216</v>
      </c>
      <c r="AB313" s="81">
        <v>350330</v>
      </c>
      <c r="AC313" s="81">
        <v>40693</v>
      </c>
      <c r="AD313" s="81">
        <v>31.855879002908509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2097</v>
      </c>
      <c r="B314" s="80">
        <v>274</v>
      </c>
      <c r="C314" s="80">
        <v>2</v>
      </c>
      <c r="D314" s="80">
        <v>17</v>
      </c>
      <c r="E314" s="80">
        <v>2005</v>
      </c>
      <c r="F314" s="80" t="s">
        <v>565</v>
      </c>
      <c r="G314" s="80" t="s">
        <v>2095</v>
      </c>
      <c r="H314" s="80" t="s">
        <v>2096</v>
      </c>
      <c r="I314" s="177"/>
      <c r="J314" s="81">
        <v>1811.4488347804809</v>
      </c>
      <c r="K314" s="81">
        <v>16.409820312181182</v>
      </c>
      <c r="L314" s="81">
        <v>16.529498668366685</v>
      </c>
      <c r="M314" s="81">
        <v>492.45002446544703</v>
      </c>
      <c r="N314" s="81">
        <v>466.33501859768182</v>
      </c>
      <c r="O314" s="81">
        <v>312.51598423910082</v>
      </c>
      <c r="P314" s="81">
        <v>143.51805651929666</v>
      </c>
      <c r="Q314" s="81">
        <v>23.149334586165789</v>
      </c>
      <c r="R314" s="81">
        <v>2.5386065258470716E-2</v>
      </c>
      <c r="S314" s="81">
        <v>21.138618538000003</v>
      </c>
      <c r="T314" s="82"/>
      <c r="U314" s="81">
        <v>121652343</v>
      </c>
      <c r="V314" s="81">
        <v>8306</v>
      </c>
      <c r="W314" s="81">
        <v>183</v>
      </c>
      <c r="X314" s="81">
        <v>93821</v>
      </c>
      <c r="Y314" s="81">
        <v>164151</v>
      </c>
      <c r="Z314" s="81">
        <v>148747</v>
      </c>
      <c r="AA314" s="81">
        <v>28540</v>
      </c>
      <c r="AB314" s="81">
        <v>392929</v>
      </c>
      <c r="AC314" s="81">
        <v>4489</v>
      </c>
      <c r="AD314" s="81">
        <v>21.138618538000003</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2098</v>
      </c>
      <c r="B315" s="80">
        <v>275</v>
      </c>
      <c r="C315" s="80">
        <v>3</v>
      </c>
      <c r="D315" s="80">
        <v>17</v>
      </c>
      <c r="E315" s="80">
        <v>2006</v>
      </c>
      <c r="F315" s="80" t="s">
        <v>566</v>
      </c>
      <c r="G315" s="80" t="s">
        <v>2095</v>
      </c>
      <c r="H315" s="80" t="s">
        <v>2096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2099</v>
      </c>
      <c r="B316" s="80">
        <v>276</v>
      </c>
      <c r="C316" s="80">
        <v>4</v>
      </c>
      <c r="D316" s="80">
        <v>17</v>
      </c>
      <c r="E316" s="80">
        <v>2007</v>
      </c>
      <c r="F316" s="80" t="s">
        <v>567</v>
      </c>
      <c r="G316" s="80" t="s">
        <v>2095</v>
      </c>
      <c r="H316" s="80" t="s">
        <v>2096</v>
      </c>
      <c r="I316" s="177"/>
      <c r="J316" s="81">
        <v>2019.4715280142314</v>
      </c>
      <c r="K316" s="81">
        <v>17.824548036938655</v>
      </c>
      <c r="L316" s="81">
        <v>4.3220332265401984</v>
      </c>
      <c r="M316" s="81">
        <v>553.63831447729535</v>
      </c>
      <c r="N316" s="81">
        <v>516.90555237298145</v>
      </c>
      <c r="O316" s="81">
        <v>300.78541404932514</v>
      </c>
      <c r="P316" s="81">
        <v>143.51311563753831</v>
      </c>
      <c r="Q316" s="81">
        <v>24.846657113031267</v>
      </c>
      <c r="R316" s="81">
        <v>1.9477415773534752E-2</v>
      </c>
      <c r="S316" s="81">
        <v>34.624576611000002</v>
      </c>
      <c r="T316" s="82"/>
      <c r="U316" s="81">
        <v>136262413</v>
      </c>
      <c r="V316" s="81">
        <v>8470</v>
      </c>
      <c r="W316" s="81">
        <v>44</v>
      </c>
      <c r="X316" s="81">
        <v>122221</v>
      </c>
      <c r="Y316" s="81">
        <v>170006</v>
      </c>
      <c r="Z316" s="81">
        <v>148826</v>
      </c>
      <c r="AA316" s="81">
        <v>28104</v>
      </c>
      <c r="AB316" s="81">
        <v>399435</v>
      </c>
      <c r="AC316" s="81">
        <v>3543</v>
      </c>
      <c r="AD316" s="81">
        <v>34.624576611000002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2100</v>
      </c>
      <c r="B317" s="80">
        <v>277</v>
      </c>
      <c r="C317" s="80">
        <v>5</v>
      </c>
      <c r="D317" s="80">
        <v>17</v>
      </c>
      <c r="E317" s="80">
        <v>2008</v>
      </c>
      <c r="F317" s="80" t="s">
        <v>84</v>
      </c>
      <c r="G317" s="80" t="s">
        <v>2095</v>
      </c>
      <c r="H317" s="80" t="s">
        <v>2096</v>
      </c>
      <c r="I317" s="177"/>
      <c r="J317" s="81">
        <v>1885.9576356178457</v>
      </c>
      <c r="K317" s="81">
        <v>13.506852948832455</v>
      </c>
      <c r="L317" s="81">
        <v>19.133627146958638</v>
      </c>
      <c r="M317" s="81">
        <v>579.08594372903167</v>
      </c>
      <c r="N317" s="81">
        <v>502.49569048670952</v>
      </c>
      <c r="O317" s="81">
        <v>290.23684086609086</v>
      </c>
      <c r="P317" s="81">
        <v>139.71787576045841</v>
      </c>
      <c r="Q317" s="81">
        <v>24.619940871517723</v>
      </c>
      <c r="R317" s="81">
        <v>4.2189414963047504E-2</v>
      </c>
      <c r="S317" s="81">
        <v>33.245292933199998</v>
      </c>
      <c r="T317" s="82"/>
      <c r="U317" s="81">
        <v>133519420</v>
      </c>
      <c r="V317" s="81">
        <v>8470</v>
      </c>
      <c r="W317" s="81">
        <v>245</v>
      </c>
      <c r="X317" s="81">
        <v>122221</v>
      </c>
      <c r="Y317" s="81">
        <v>172483</v>
      </c>
      <c r="Z317" s="81">
        <v>148647</v>
      </c>
      <c r="AA317" s="81">
        <v>27392</v>
      </c>
      <c r="AB317" s="81">
        <v>402294</v>
      </c>
      <c r="AC317" s="81">
        <v>7969</v>
      </c>
      <c r="AD317" s="81">
        <v>33.245292933199998</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2101</v>
      </c>
      <c r="B318" s="80">
        <v>278</v>
      </c>
      <c r="C318" s="80">
        <v>6</v>
      </c>
      <c r="D318" s="80">
        <v>17</v>
      </c>
      <c r="E318" s="80">
        <v>2009</v>
      </c>
      <c r="F318" s="80" t="s">
        <v>85</v>
      </c>
      <c r="G318" s="80" t="s">
        <v>2095</v>
      </c>
      <c r="H318" s="80" t="s">
        <v>2096</v>
      </c>
      <c r="I318" s="177"/>
      <c r="J318" s="81">
        <v>1546.5951795731526</v>
      </c>
      <c r="K318" s="81">
        <v>11.284375464636078</v>
      </c>
      <c r="L318" s="81">
        <v>18.983452101471091</v>
      </c>
      <c r="M318" s="81">
        <v>497.77346174791245</v>
      </c>
      <c r="N318" s="81">
        <v>433.74417360420443</v>
      </c>
      <c r="O318" s="81">
        <v>294.34581774850443</v>
      </c>
      <c r="P318" s="81">
        <v>134.12349343184036</v>
      </c>
      <c r="Q318" s="81">
        <v>23.599584893596166</v>
      </c>
      <c r="R318" s="81">
        <v>7.7623678625880516E-2</v>
      </c>
      <c r="S318" s="81">
        <v>34.187562538079995</v>
      </c>
      <c r="T318" s="82"/>
      <c r="U318" s="81">
        <v>86524852</v>
      </c>
      <c r="V318" s="81">
        <v>8634</v>
      </c>
      <c r="W318" s="81">
        <v>359</v>
      </c>
      <c r="X318" s="81">
        <v>122653</v>
      </c>
      <c r="Y318" s="81">
        <v>174322</v>
      </c>
      <c r="Z318" s="81">
        <v>148799</v>
      </c>
      <c r="AA318" s="81">
        <v>26995</v>
      </c>
      <c r="AB318" s="81">
        <v>404808</v>
      </c>
      <c r="AC318" s="81">
        <v>14304</v>
      </c>
      <c r="AD318" s="81">
        <v>34.187562538079995</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325.71999999999997</v>
      </c>
      <c r="BJ318" s="81">
        <v>0</v>
      </c>
      <c r="BK318" s="81">
        <v>88.47</v>
      </c>
      <c r="BL318" s="81">
        <v>0</v>
      </c>
      <c r="BM318" s="82"/>
      <c r="BN318" s="81">
        <v>0</v>
      </c>
      <c r="BO318" s="81">
        <v>0</v>
      </c>
      <c r="BP318" s="81">
        <v>19</v>
      </c>
      <c r="BQ318" s="81">
        <v>0</v>
      </c>
      <c r="BR318" s="81">
        <v>15</v>
      </c>
      <c r="BS318" s="81">
        <v>0</v>
      </c>
      <c r="BT318"/>
      <c r="BU318" s="80"/>
      <c r="BV318" s="80"/>
      <c r="BW318" s="80"/>
      <c r="BX318" s="80"/>
      <c r="BY318" s="80"/>
      <c r="BZ318" s="80"/>
      <c r="CA318" s="80"/>
      <c r="CB318" s="80"/>
      <c r="CC318" s="80"/>
    </row>
    <row r="319" spans="1:81">
      <c r="A319" s="80" t="s">
        <v>2102</v>
      </c>
      <c r="B319" s="80">
        <v>279</v>
      </c>
      <c r="C319" s="80">
        <v>7</v>
      </c>
      <c r="D319" s="80">
        <v>17</v>
      </c>
      <c r="E319" s="80">
        <v>2010</v>
      </c>
      <c r="F319" s="80" t="s">
        <v>86</v>
      </c>
      <c r="G319" s="80" t="s">
        <v>2095</v>
      </c>
      <c r="H319" s="80" t="s">
        <v>2096</v>
      </c>
      <c r="I319" s="177"/>
      <c r="J319" s="81">
        <v>1630.245696388251</v>
      </c>
      <c r="K319" s="81">
        <v>12.064541022657867</v>
      </c>
      <c r="L319" s="81">
        <v>17.58905982759709</v>
      </c>
      <c r="M319" s="81">
        <v>504.04624315368676</v>
      </c>
      <c r="N319" s="81">
        <v>466.70522671861482</v>
      </c>
      <c r="O319" s="81">
        <v>293.33092106845197</v>
      </c>
      <c r="P319" s="81">
        <v>136.12185349630812</v>
      </c>
      <c r="Q319" s="81">
        <v>24.877570878152603</v>
      </c>
      <c r="R319" s="81">
        <v>7.3189629283684984E-2</v>
      </c>
      <c r="S319" s="81">
        <v>31.918724834799999</v>
      </c>
      <c r="T319" s="82"/>
      <c r="U319" s="81">
        <v>107090488</v>
      </c>
      <c r="V319" s="81">
        <v>8634</v>
      </c>
      <c r="W319" s="81">
        <v>359</v>
      </c>
      <c r="X319" s="81">
        <v>122653</v>
      </c>
      <c r="Y319" s="81">
        <v>177199</v>
      </c>
      <c r="Z319" s="81">
        <v>148975</v>
      </c>
      <c r="AA319" s="81">
        <v>26713</v>
      </c>
      <c r="AB319" s="81">
        <v>408893</v>
      </c>
      <c r="AC319" s="81">
        <v>12781</v>
      </c>
      <c r="AD319" s="81">
        <v>31.918724834799999</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323.89699999999999</v>
      </c>
      <c r="BJ319" s="81">
        <v>0</v>
      </c>
      <c r="BK319" s="81">
        <v>116.13300000000001</v>
      </c>
      <c r="BL319" s="81">
        <v>0</v>
      </c>
      <c r="BM319" s="82"/>
      <c r="BN319" s="81">
        <v>0</v>
      </c>
      <c r="BO319" s="81">
        <v>0</v>
      </c>
      <c r="BP319" s="81">
        <v>19</v>
      </c>
      <c r="BQ319" s="81">
        <v>0</v>
      </c>
      <c r="BR319" s="81">
        <v>19</v>
      </c>
      <c r="BS319" s="81">
        <v>0</v>
      </c>
      <c r="BT319"/>
      <c r="BU319" s="80">
        <v>393.99900000000002</v>
      </c>
      <c r="BV319" s="80">
        <v>31.068000000000001</v>
      </c>
      <c r="BW319" s="80">
        <v>0</v>
      </c>
      <c r="BX319" s="80">
        <v>0</v>
      </c>
      <c r="BY319" s="80">
        <v>14.962999999999999</v>
      </c>
      <c r="BZ319" s="80">
        <v>0</v>
      </c>
      <c r="CA319" s="80">
        <v>0</v>
      </c>
      <c r="CB319" s="80">
        <v>0</v>
      </c>
      <c r="CC319" s="80">
        <v>0</v>
      </c>
    </row>
    <row r="320" spans="1:81">
      <c r="A320" s="80" t="s">
        <v>2103</v>
      </c>
      <c r="B320" s="80">
        <v>280</v>
      </c>
      <c r="C320" s="80">
        <v>8</v>
      </c>
      <c r="D320" s="80">
        <v>17</v>
      </c>
      <c r="E320" s="80">
        <v>2011</v>
      </c>
      <c r="F320" s="80" t="s">
        <v>87</v>
      </c>
      <c r="G320" s="80" t="s">
        <v>2095</v>
      </c>
      <c r="H320" s="80" t="s">
        <v>2096</v>
      </c>
      <c r="I320" s="177"/>
      <c r="J320" s="81">
        <v>1796.7176356648424</v>
      </c>
      <c r="K320" s="81">
        <v>18.877809816600674</v>
      </c>
      <c r="L320" s="81">
        <v>16.121048724855346</v>
      </c>
      <c r="M320" s="81">
        <v>636.85055052677569</v>
      </c>
      <c r="N320" s="81">
        <v>499.09289129960848</v>
      </c>
      <c r="O320" s="81">
        <v>289.26760673383933</v>
      </c>
      <c r="P320" s="81">
        <v>133.03927944327836</v>
      </c>
      <c r="Q320" s="81">
        <v>28.98813582567076</v>
      </c>
      <c r="R320" s="81">
        <v>3.3297053228643278E-2</v>
      </c>
      <c r="S320" s="81">
        <v>28.088180268659997</v>
      </c>
      <c r="T320" s="82"/>
      <c r="U320" s="81">
        <v>118714505</v>
      </c>
      <c r="V320" s="81">
        <v>8634</v>
      </c>
      <c r="W320" s="81">
        <v>359</v>
      </c>
      <c r="X320" s="81">
        <v>122653</v>
      </c>
      <c r="Y320" s="81">
        <v>180323</v>
      </c>
      <c r="Z320" s="81">
        <v>150103</v>
      </c>
      <c r="AA320" s="81">
        <v>26885</v>
      </c>
      <c r="AB320" s="81">
        <v>413064</v>
      </c>
      <c r="AC320" s="81">
        <v>5805</v>
      </c>
      <c r="AD320" s="81">
        <v>28.088180268659997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380.82900000000001</v>
      </c>
      <c r="BJ320" s="81">
        <v>0</v>
      </c>
      <c r="BK320" s="81">
        <v>108.27100000000002</v>
      </c>
      <c r="BL320" s="81">
        <v>0</v>
      </c>
      <c r="BM320" s="82"/>
      <c r="BN320" s="81">
        <v>0</v>
      </c>
      <c r="BO320" s="81">
        <v>0</v>
      </c>
      <c r="BP320" s="81">
        <v>20</v>
      </c>
      <c r="BQ320" s="81">
        <v>0</v>
      </c>
      <c r="BR320" s="81">
        <v>19</v>
      </c>
      <c r="BS320" s="81">
        <v>0</v>
      </c>
      <c r="BT320"/>
      <c r="BU320" s="80">
        <v>446.08800000000002</v>
      </c>
      <c r="BV320" s="80">
        <v>30.594000000000001</v>
      </c>
      <c r="BW320" s="80">
        <v>0</v>
      </c>
      <c r="BX320" s="80">
        <v>0</v>
      </c>
      <c r="BY320" s="80">
        <v>12.417999999999999</v>
      </c>
      <c r="BZ320" s="80">
        <v>0</v>
      </c>
      <c r="CA320" s="80">
        <v>0</v>
      </c>
      <c r="CB320" s="80">
        <v>0</v>
      </c>
      <c r="CC320" s="80">
        <v>0</v>
      </c>
    </row>
    <row r="321" spans="1:81">
      <c r="A321" s="80" t="s">
        <v>2104</v>
      </c>
      <c r="B321" s="80">
        <v>281</v>
      </c>
      <c r="C321" s="80">
        <v>9</v>
      </c>
      <c r="D321" s="80">
        <v>17</v>
      </c>
      <c r="E321" s="80">
        <v>2012</v>
      </c>
      <c r="F321" s="80" t="s">
        <v>88</v>
      </c>
      <c r="G321" s="80" t="s">
        <v>2095</v>
      </c>
      <c r="H321" s="80" t="s">
        <v>2096</v>
      </c>
      <c r="I321" s="177"/>
      <c r="J321" s="81">
        <v>1934.8055908243421</v>
      </c>
      <c r="K321" s="81">
        <v>17.898393156962541</v>
      </c>
      <c r="L321" s="81">
        <v>15.896897175790103</v>
      </c>
      <c r="M321" s="81">
        <v>655.05660958687986</v>
      </c>
      <c r="N321" s="81">
        <v>532.97542815827751</v>
      </c>
      <c r="O321" s="81">
        <v>288.77516535762692</v>
      </c>
      <c r="P321" s="81">
        <v>134.04505364964641</v>
      </c>
      <c r="Q321" s="81">
        <v>32.03916823647068</v>
      </c>
      <c r="R321" s="81">
        <v>4.3633354408426535E-2</v>
      </c>
      <c r="S321" s="81">
        <v>42.182765763775997</v>
      </c>
      <c r="T321" s="82"/>
      <c r="U321" s="81">
        <v>125163435</v>
      </c>
      <c r="V321" s="81">
        <v>8634</v>
      </c>
      <c r="W321" s="81">
        <v>359</v>
      </c>
      <c r="X321" s="81">
        <v>122653</v>
      </c>
      <c r="Y321" s="81">
        <v>184339</v>
      </c>
      <c r="Z321" s="81">
        <v>151036</v>
      </c>
      <c r="AA321" s="81">
        <v>26935</v>
      </c>
      <c r="AB321" s="81">
        <v>420202</v>
      </c>
      <c r="AC321" s="81">
        <v>7410</v>
      </c>
      <c r="AD321" s="81">
        <v>42.182765763775997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421.10199999999998</v>
      </c>
      <c r="BJ321" s="81">
        <v>0</v>
      </c>
      <c r="BK321" s="81">
        <v>131.76900000000001</v>
      </c>
      <c r="BL321" s="81">
        <v>0</v>
      </c>
      <c r="BM321" s="82"/>
      <c r="BN321" s="81">
        <v>0</v>
      </c>
      <c r="BO321" s="81">
        <v>0</v>
      </c>
      <c r="BP321" s="81">
        <v>20</v>
      </c>
      <c r="BQ321" s="81">
        <v>0</v>
      </c>
      <c r="BR321" s="81">
        <v>19</v>
      </c>
      <c r="BS321" s="81">
        <v>0</v>
      </c>
      <c r="BT321"/>
      <c r="BU321" s="80">
        <v>498.39499999999998</v>
      </c>
      <c r="BV321" s="80">
        <v>45.901000000000003</v>
      </c>
      <c r="BW321" s="80">
        <v>0</v>
      </c>
      <c r="BX321" s="80">
        <v>0</v>
      </c>
      <c r="BY321" s="80">
        <v>8.5749999999999993</v>
      </c>
      <c r="BZ321" s="80">
        <v>0</v>
      </c>
      <c r="CA321" s="80">
        <v>0</v>
      </c>
      <c r="CB321" s="80">
        <v>0</v>
      </c>
      <c r="CC321" s="80">
        <v>0</v>
      </c>
    </row>
    <row r="322" spans="1:81">
      <c r="A322" s="80" t="s">
        <v>2105</v>
      </c>
      <c r="B322" s="80">
        <v>282</v>
      </c>
      <c r="C322" s="80">
        <v>10</v>
      </c>
      <c r="D322" s="80">
        <v>17</v>
      </c>
      <c r="E322" s="80">
        <v>2013</v>
      </c>
      <c r="F322" s="80" t="s">
        <v>89</v>
      </c>
      <c r="G322" s="80" t="s">
        <v>2095</v>
      </c>
      <c r="H322" s="80" t="s">
        <v>2096</v>
      </c>
      <c r="I322" s="177"/>
      <c r="J322" s="81">
        <v>2072.2465294376771</v>
      </c>
      <c r="K322" s="81">
        <v>16.05793733554107</v>
      </c>
      <c r="L322" s="81">
        <v>14.542679364210002</v>
      </c>
      <c r="M322" s="81">
        <v>692.03854228576597</v>
      </c>
      <c r="N322" s="81">
        <v>565.14738585973919</v>
      </c>
      <c r="O322" s="81">
        <v>279.51690632401312</v>
      </c>
      <c r="P322" s="81">
        <v>134.71496799603517</v>
      </c>
      <c r="Q322" s="81">
        <v>32.591488700935308</v>
      </c>
      <c r="R322" s="81">
        <v>3.4432874982670683E-2</v>
      </c>
      <c r="S322" s="81">
        <v>34.762769298269994</v>
      </c>
      <c r="T322" s="82"/>
      <c r="U322" s="81">
        <v>124846325</v>
      </c>
      <c r="V322" s="81">
        <v>8634</v>
      </c>
      <c r="W322" s="81">
        <v>359</v>
      </c>
      <c r="X322" s="81">
        <v>122653</v>
      </c>
      <c r="Y322" s="81">
        <v>185369</v>
      </c>
      <c r="Z322" s="81">
        <v>152721</v>
      </c>
      <c r="AA322" s="81">
        <v>26968</v>
      </c>
      <c r="AB322" s="81">
        <v>421317</v>
      </c>
      <c r="AC322" s="81">
        <v>5708</v>
      </c>
      <c r="AD322" s="81">
        <v>34.762769298269994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433.03699999999998</v>
      </c>
      <c r="BJ322" s="81">
        <v>0</v>
      </c>
      <c r="BK322" s="81">
        <v>122.63800000000001</v>
      </c>
      <c r="BL322" s="81">
        <v>0</v>
      </c>
      <c r="BM322" s="82"/>
      <c r="BN322" s="81">
        <v>0</v>
      </c>
      <c r="BO322" s="81">
        <v>0</v>
      </c>
      <c r="BP322" s="81">
        <v>20</v>
      </c>
      <c r="BQ322" s="81">
        <v>0</v>
      </c>
      <c r="BR322" s="81">
        <v>18</v>
      </c>
      <c r="BS322" s="81">
        <v>0</v>
      </c>
      <c r="BT322"/>
      <c r="BU322" s="80">
        <v>512.65300000000002</v>
      </c>
      <c r="BV322" s="80">
        <v>35.792000000000002</v>
      </c>
      <c r="BW322" s="80">
        <v>0</v>
      </c>
      <c r="BX322" s="80">
        <v>0</v>
      </c>
      <c r="BY322" s="80">
        <v>7.23</v>
      </c>
      <c r="BZ322" s="80">
        <v>0</v>
      </c>
      <c r="CA322" s="80">
        <v>0</v>
      </c>
      <c r="CB322" s="80">
        <v>0</v>
      </c>
      <c r="CC322" s="80">
        <v>0</v>
      </c>
    </row>
    <row r="323" spans="1:81">
      <c r="A323" s="80" t="s">
        <v>2106</v>
      </c>
      <c r="B323" s="80">
        <v>283</v>
      </c>
      <c r="C323" s="80">
        <v>11</v>
      </c>
      <c r="D323" s="80">
        <v>17</v>
      </c>
      <c r="E323" s="80">
        <v>2014</v>
      </c>
      <c r="F323" s="80" t="s">
        <v>90</v>
      </c>
      <c r="G323" s="80" t="s">
        <v>2095</v>
      </c>
      <c r="H323" s="80" t="s">
        <v>2096</v>
      </c>
      <c r="I323" s="177"/>
      <c r="J323" s="81">
        <v>2119.6232396531568</v>
      </c>
      <c r="K323" s="81">
        <v>16.038999133206712</v>
      </c>
      <c r="L323" s="81">
        <v>15.184711403492274</v>
      </c>
      <c r="M323" s="81">
        <v>660.21779920572044</v>
      </c>
      <c r="N323" s="81">
        <v>567.16674299794533</v>
      </c>
      <c r="O323" s="81">
        <v>266.7590729874351</v>
      </c>
      <c r="P323" s="81">
        <v>135.55120829270945</v>
      </c>
      <c r="Q323" s="81">
        <v>31.413231701003372</v>
      </c>
      <c r="R323" s="81">
        <v>5.1649780697699488E-2</v>
      </c>
      <c r="S323" s="81">
        <v>42.682976413579993</v>
      </c>
      <c r="T323" s="82"/>
      <c r="U323" s="81">
        <v>138759697</v>
      </c>
      <c r="V323" s="81">
        <v>7743</v>
      </c>
      <c r="W323" s="81">
        <v>237</v>
      </c>
      <c r="X323" s="81">
        <v>135572</v>
      </c>
      <c r="Y323" s="81">
        <v>187360</v>
      </c>
      <c r="Z323" s="81">
        <v>153506</v>
      </c>
      <c r="AA323" s="81">
        <v>26995</v>
      </c>
      <c r="AB323" s="81">
        <v>423246</v>
      </c>
      <c r="AC323" s="81">
        <v>8589</v>
      </c>
      <c r="AD323" s="81">
        <v>42.682976413579993</v>
      </c>
      <c r="AE323" s="82"/>
      <c r="AF323" s="81">
        <v>1067115104.2452042</v>
      </c>
      <c r="AG323" s="81">
        <v>15272230.051462634</v>
      </c>
      <c r="AH323" s="81">
        <v>3398717.5785090807</v>
      </c>
      <c r="AI323" s="81">
        <v>929147580.44027781</v>
      </c>
      <c r="AJ323" s="81">
        <v>817741253.89599693</v>
      </c>
      <c r="AK323" s="81">
        <v>0</v>
      </c>
      <c r="AL323" s="81">
        <v>0</v>
      </c>
      <c r="AM323" s="81">
        <v>58105351.14403785</v>
      </c>
      <c r="AN323" s="81">
        <v>0</v>
      </c>
      <c r="AO323" s="81">
        <v>0</v>
      </c>
      <c r="AP323" s="82"/>
      <c r="AQ323" s="81">
        <v>5010</v>
      </c>
      <c r="AR323" s="81">
        <v>296</v>
      </c>
      <c r="AS323" s="81">
        <v>0</v>
      </c>
      <c r="AT323" s="81">
        <v>0</v>
      </c>
      <c r="AU323" s="81">
        <v>0</v>
      </c>
      <c r="AV323" s="81">
        <v>1</v>
      </c>
      <c r="AW323" s="81" t="s">
        <v>564</v>
      </c>
      <c r="AX323" s="82"/>
      <c r="AY323" s="81">
        <v>18286.900000000001</v>
      </c>
      <c r="AZ323" s="81">
        <v>7048.4000000000005</v>
      </c>
      <c r="BA323" s="81">
        <v>0</v>
      </c>
      <c r="BB323" s="81">
        <v>0</v>
      </c>
      <c r="BC323" s="81">
        <v>0</v>
      </c>
      <c r="BD323" s="81">
        <v>2600</v>
      </c>
      <c r="BE323" s="81" t="s">
        <v>564</v>
      </c>
      <c r="BF323" s="82"/>
      <c r="BG323" s="81">
        <v>0</v>
      </c>
      <c r="BH323" s="81">
        <v>0</v>
      </c>
      <c r="BI323" s="81">
        <v>411.358</v>
      </c>
      <c r="BJ323" s="81">
        <v>0</v>
      </c>
      <c r="BK323" s="81">
        <v>132.05700000000002</v>
      </c>
      <c r="BL323" s="81">
        <v>0</v>
      </c>
      <c r="BM323" s="82"/>
      <c r="BN323" s="81">
        <v>0</v>
      </c>
      <c r="BO323" s="81">
        <v>0</v>
      </c>
      <c r="BP323" s="81">
        <v>19</v>
      </c>
      <c r="BQ323" s="81">
        <v>0</v>
      </c>
      <c r="BR323" s="81">
        <v>17</v>
      </c>
      <c r="BS323" s="81">
        <v>0</v>
      </c>
      <c r="BT323"/>
      <c r="BU323" s="80">
        <v>486.60500000000002</v>
      </c>
      <c r="BV323" s="80">
        <v>47.491</v>
      </c>
      <c r="BW323" s="80">
        <v>0</v>
      </c>
      <c r="BX323" s="80">
        <v>0</v>
      </c>
      <c r="BY323" s="80">
        <v>9.3190000000000008</v>
      </c>
      <c r="BZ323" s="80">
        <v>0</v>
      </c>
      <c r="CA323" s="80">
        <v>0</v>
      </c>
      <c r="CB323" s="80">
        <v>0</v>
      </c>
      <c r="CC323" s="80">
        <v>0</v>
      </c>
    </row>
    <row r="324" spans="1:81">
      <c r="A324" s="80" t="s">
        <v>2107</v>
      </c>
      <c r="B324" s="80">
        <v>284</v>
      </c>
      <c r="C324" s="80">
        <v>12</v>
      </c>
      <c r="D324" s="80">
        <v>17</v>
      </c>
      <c r="E324" s="80">
        <v>2015</v>
      </c>
      <c r="F324" s="80" t="s">
        <v>91</v>
      </c>
      <c r="G324" s="80" t="s">
        <v>2095</v>
      </c>
      <c r="H324" s="80" t="s">
        <v>2096</v>
      </c>
      <c r="I324" s="177"/>
      <c r="J324" s="81">
        <v>2237.2054674444139</v>
      </c>
      <c r="K324" s="81">
        <v>15.31484907491245</v>
      </c>
      <c r="L324" s="81">
        <v>16.774191467391816</v>
      </c>
      <c r="M324" s="81">
        <v>663.71090463785117</v>
      </c>
      <c r="N324" s="81">
        <v>508.12464192226861</v>
      </c>
      <c r="O324" s="81">
        <v>266.2100234983846</v>
      </c>
      <c r="P324" s="81">
        <v>136.808655014534</v>
      </c>
      <c r="Q324" s="81">
        <v>30.953836896635259</v>
      </c>
      <c r="R324" s="81">
        <v>2.4628903498472507E-2</v>
      </c>
      <c r="S324" s="81">
        <v>42.85926430123844</v>
      </c>
      <c r="T324" s="82"/>
      <c r="U324" s="81">
        <v>148447921</v>
      </c>
      <c r="V324" s="81">
        <v>7743</v>
      </c>
      <c r="W324" s="81">
        <v>237</v>
      </c>
      <c r="X324" s="81">
        <v>135572</v>
      </c>
      <c r="Y324" s="81">
        <v>190070</v>
      </c>
      <c r="Z324" s="81">
        <v>154666</v>
      </c>
      <c r="AA324" s="81">
        <v>27224</v>
      </c>
      <c r="AB324" s="81">
        <v>426024</v>
      </c>
      <c r="AC324" s="81">
        <v>4219</v>
      </c>
      <c r="AD324" s="81">
        <v>42.85926430123844</v>
      </c>
      <c r="AE324" s="82"/>
      <c r="AF324" s="81">
        <v>1059164859.950148</v>
      </c>
      <c r="AG324" s="81">
        <v>12993682.238869144</v>
      </c>
      <c r="AH324" s="81">
        <v>3205119.5484572989</v>
      </c>
      <c r="AI324" s="81">
        <v>955610932.95804083</v>
      </c>
      <c r="AJ324" s="81">
        <v>711343491.72402942</v>
      </c>
      <c r="AK324" s="81">
        <v>0</v>
      </c>
      <c r="AL324" s="81">
        <v>0</v>
      </c>
      <c r="AM324" s="81">
        <v>58384802.096534245</v>
      </c>
      <c r="AN324" s="81">
        <v>0</v>
      </c>
      <c r="AO324" s="81">
        <v>0</v>
      </c>
      <c r="AP324" s="82"/>
      <c r="AQ324" s="81">
        <v>5652</v>
      </c>
      <c r="AR324" s="81">
        <v>391</v>
      </c>
      <c r="AS324" s="81">
        <v>0</v>
      </c>
      <c r="AT324" s="81">
        <v>0</v>
      </c>
      <c r="AU324" s="81">
        <v>0</v>
      </c>
      <c r="AV324" s="81">
        <v>1</v>
      </c>
      <c r="AW324" s="81" t="s">
        <v>564</v>
      </c>
      <c r="AX324" s="82"/>
      <c r="AY324" s="81">
        <v>21052.6</v>
      </c>
      <c r="AZ324" s="81">
        <v>8417.6</v>
      </c>
      <c r="BA324" s="81">
        <v>0</v>
      </c>
      <c r="BB324" s="81">
        <v>0</v>
      </c>
      <c r="BC324" s="81">
        <v>0</v>
      </c>
      <c r="BD324" s="81">
        <v>2600</v>
      </c>
      <c r="BE324" s="81" t="s">
        <v>564</v>
      </c>
      <c r="BF324" s="82"/>
      <c r="BG324" s="81">
        <v>0</v>
      </c>
      <c r="BH324" s="81">
        <v>0</v>
      </c>
      <c r="BI324" s="81">
        <v>324.96100000000001</v>
      </c>
      <c r="BJ324" s="81">
        <v>0</v>
      </c>
      <c r="BK324" s="81">
        <v>204.941</v>
      </c>
      <c r="BL324" s="81">
        <v>0</v>
      </c>
      <c r="BM324" s="82"/>
      <c r="BN324" s="81">
        <v>0</v>
      </c>
      <c r="BO324" s="81">
        <v>0</v>
      </c>
      <c r="BP324" s="81">
        <v>18</v>
      </c>
      <c r="BQ324" s="81">
        <v>0</v>
      </c>
      <c r="BR324" s="81">
        <v>19</v>
      </c>
      <c r="BS324" s="81">
        <v>0</v>
      </c>
      <c r="BT324"/>
      <c r="BU324" s="80">
        <v>470.03800000000001</v>
      </c>
      <c r="BV324" s="80">
        <v>50.353000000000002</v>
      </c>
      <c r="BW324" s="80">
        <v>0</v>
      </c>
      <c r="BX324" s="80">
        <v>0</v>
      </c>
      <c r="BY324" s="80">
        <v>9.5109999999999992</v>
      </c>
      <c r="BZ324" s="80">
        <v>0</v>
      </c>
      <c r="CA324" s="80">
        <v>0</v>
      </c>
      <c r="CB324" s="80">
        <v>0</v>
      </c>
      <c r="CC324" s="80">
        <v>0</v>
      </c>
    </row>
    <row r="325" spans="1:81">
      <c r="A325" s="80" t="s">
        <v>2108</v>
      </c>
      <c r="B325" s="80">
        <v>285</v>
      </c>
      <c r="C325" s="80">
        <v>13</v>
      </c>
      <c r="D325" s="80">
        <v>17</v>
      </c>
      <c r="E325" s="80">
        <v>2016</v>
      </c>
      <c r="F325" s="80" t="s">
        <v>92</v>
      </c>
      <c r="G325" s="80" t="s">
        <v>2095</v>
      </c>
      <c r="H325" s="80" t="s">
        <v>2096</v>
      </c>
      <c r="I325" s="177"/>
      <c r="J325" s="81">
        <v>2256.8425782427298</v>
      </c>
      <c r="K325" s="81">
        <v>15.08302510364136</v>
      </c>
      <c r="L325" s="81">
        <v>18.404125594581256</v>
      </c>
      <c r="M325" s="81">
        <v>562.59932523119892</v>
      </c>
      <c r="N325" s="81">
        <v>493.37495414783893</v>
      </c>
      <c r="O325" s="81">
        <v>265.34582258478753</v>
      </c>
      <c r="P325" s="81">
        <v>136.64183695158957</v>
      </c>
      <c r="Q325" s="81">
        <v>30.273734721404004</v>
      </c>
      <c r="R325" s="81">
        <v>2.1593707645560029E-2</v>
      </c>
      <c r="S325" s="81">
        <v>39.751446184479995</v>
      </c>
      <c r="T325" s="82"/>
      <c r="U325" s="81">
        <v>142761225</v>
      </c>
      <c r="V325" s="81">
        <v>7743</v>
      </c>
      <c r="W325" s="81">
        <v>237</v>
      </c>
      <c r="X325" s="81">
        <v>135572</v>
      </c>
      <c r="Y325" s="81">
        <v>192583</v>
      </c>
      <c r="Z325" s="81">
        <v>156059</v>
      </c>
      <c r="AA325" s="81">
        <v>28123</v>
      </c>
      <c r="AB325" s="81">
        <v>428612</v>
      </c>
      <c r="AC325" s="81">
        <v>3687.9927086312941</v>
      </c>
      <c r="AD325" s="81">
        <v>39.751446184480002</v>
      </c>
      <c r="AE325" s="82"/>
      <c r="AF325" s="81">
        <v>1093678281.749017</v>
      </c>
      <c r="AG325" s="81">
        <v>12072065.617202999</v>
      </c>
      <c r="AH325" s="81">
        <v>3368477.5281855222</v>
      </c>
      <c r="AI325" s="81">
        <v>889414884.67027795</v>
      </c>
      <c r="AJ325" s="81">
        <v>705467047.5205512</v>
      </c>
      <c r="AK325" s="81">
        <v>0</v>
      </c>
      <c r="AL325" s="81">
        <v>0</v>
      </c>
      <c r="AM325" s="81">
        <v>58785111.450166278</v>
      </c>
      <c r="AN325" s="81">
        <v>0</v>
      </c>
      <c r="AO325" s="81">
        <v>0</v>
      </c>
      <c r="AP325" s="82"/>
      <c r="AQ325" s="81">
        <v>6192</v>
      </c>
      <c r="AR325" s="81">
        <v>463</v>
      </c>
      <c r="AS325" s="81">
        <v>0</v>
      </c>
      <c r="AT325" s="81">
        <v>0</v>
      </c>
      <c r="AU325" s="81">
        <v>0</v>
      </c>
      <c r="AV325" s="81">
        <v>1</v>
      </c>
      <c r="AW325" s="81" t="s">
        <v>564</v>
      </c>
      <c r="AX325" s="82"/>
      <c r="AY325" s="81">
        <v>23491.599999999999</v>
      </c>
      <c r="AZ325" s="81">
        <v>9757</v>
      </c>
      <c r="BA325" s="81">
        <v>0</v>
      </c>
      <c r="BB325" s="81">
        <v>0</v>
      </c>
      <c r="BC325" s="81">
        <v>0</v>
      </c>
      <c r="BD325" s="81">
        <v>2600</v>
      </c>
      <c r="BE325" s="81" t="s">
        <v>564</v>
      </c>
      <c r="BF325" s="82"/>
      <c r="BG325" s="81">
        <v>0</v>
      </c>
      <c r="BH325" s="81">
        <v>0</v>
      </c>
      <c r="BI325" s="81">
        <v>391.20600000000002</v>
      </c>
      <c r="BJ325" s="81">
        <v>0</v>
      </c>
      <c r="BK325" s="81">
        <v>81.905000000000001</v>
      </c>
      <c r="BL325" s="81">
        <v>0</v>
      </c>
      <c r="BM325" s="82"/>
      <c r="BN325" s="81">
        <v>0</v>
      </c>
      <c r="BO325" s="81">
        <v>0</v>
      </c>
      <c r="BP325" s="81">
        <v>21</v>
      </c>
      <c r="BQ325" s="81">
        <v>0</v>
      </c>
      <c r="BR325" s="81">
        <v>20</v>
      </c>
      <c r="BS325" s="81">
        <v>0</v>
      </c>
      <c r="BT325"/>
      <c r="BU325" s="80">
        <v>473.11099999999999</v>
      </c>
      <c r="BV325" s="80">
        <v>0</v>
      </c>
      <c r="BW325" s="80">
        <v>0</v>
      </c>
      <c r="BX325" s="80">
        <v>0</v>
      </c>
      <c r="BY325" s="80">
        <v>0</v>
      </c>
      <c r="BZ325" s="80">
        <v>0</v>
      </c>
      <c r="CA325" s="80">
        <v>0</v>
      </c>
      <c r="CB325" s="80">
        <v>0</v>
      </c>
      <c r="CC325" s="80">
        <v>0</v>
      </c>
    </row>
    <row r="326" spans="1:81">
      <c r="A326" s="80" t="s">
        <v>2109</v>
      </c>
      <c r="B326" s="80">
        <v>286</v>
      </c>
      <c r="C326" s="80">
        <v>14</v>
      </c>
      <c r="D326" s="80">
        <v>17</v>
      </c>
      <c r="E326" s="80">
        <v>2017</v>
      </c>
      <c r="F326" s="80" t="s">
        <v>71</v>
      </c>
      <c r="G326" s="80" t="s">
        <v>2095</v>
      </c>
      <c r="H326" s="80" t="s">
        <v>2096</v>
      </c>
      <c r="I326" s="177"/>
      <c r="J326" s="81">
        <v>2130.6465001038941</v>
      </c>
      <c r="K326" s="81">
        <v>15.566911273105106</v>
      </c>
      <c r="L326" s="81">
        <v>21.765917064187814</v>
      </c>
      <c r="M326" s="81">
        <v>561.22820202889295</v>
      </c>
      <c r="N326" s="81">
        <v>507.67648663204648</v>
      </c>
      <c r="O326" s="81">
        <v>262.72535403706098</v>
      </c>
      <c r="P326" s="81">
        <v>136.16732314445116</v>
      </c>
      <c r="Q326" s="81">
        <v>29.416069263466202</v>
      </c>
      <c r="R326" s="81">
        <v>2.0524863669620027E-2</v>
      </c>
      <c r="S326" s="81">
        <v>36.432684246419996</v>
      </c>
      <c r="T326" s="82"/>
      <c r="U326" s="81">
        <v>147376259</v>
      </c>
      <c r="V326" s="81">
        <v>7743</v>
      </c>
      <c r="W326" s="81">
        <v>237</v>
      </c>
      <c r="X326" s="81">
        <v>135572</v>
      </c>
      <c r="Y326" s="81">
        <v>194914</v>
      </c>
      <c r="Z326" s="81">
        <v>157081</v>
      </c>
      <c r="AA326" s="81">
        <v>28204</v>
      </c>
      <c r="AB326" s="81">
        <v>430685</v>
      </c>
      <c r="AC326" s="81">
        <v>3574.9999999999991</v>
      </c>
      <c r="AD326" s="81">
        <v>36.432684246420003</v>
      </c>
      <c r="AE326" s="82"/>
      <c r="AF326" s="81">
        <v>1060399852.090089</v>
      </c>
      <c r="AG326" s="81">
        <v>12553336.257919811</v>
      </c>
      <c r="AH326" s="81">
        <v>4795029.9168775491</v>
      </c>
      <c r="AI326" s="81">
        <v>921158965.06025982</v>
      </c>
      <c r="AJ326" s="81">
        <v>723799419.09271181</v>
      </c>
      <c r="AK326" s="81">
        <v>0</v>
      </c>
      <c r="AL326" s="81">
        <v>0</v>
      </c>
      <c r="AM326" s="81">
        <v>59161855.649724677</v>
      </c>
      <c r="AN326" s="81">
        <v>0</v>
      </c>
      <c r="AO326" s="81">
        <v>0</v>
      </c>
      <c r="AP326" s="82"/>
      <c r="AQ326" s="81">
        <v>6559</v>
      </c>
      <c r="AR326" s="81">
        <v>514</v>
      </c>
      <c r="AS326" s="81">
        <v>0</v>
      </c>
      <c r="AT326" s="81">
        <v>0</v>
      </c>
      <c r="AU326" s="81">
        <v>0</v>
      </c>
      <c r="AV326" s="81">
        <v>1</v>
      </c>
      <c r="AW326" s="81" t="s">
        <v>564</v>
      </c>
      <c r="AX326" s="82"/>
      <c r="AY326" s="81">
        <v>25180.9</v>
      </c>
      <c r="AZ326" s="81">
        <v>11791.3</v>
      </c>
      <c r="BA326" s="81">
        <v>0</v>
      </c>
      <c r="BB326" s="81">
        <v>0</v>
      </c>
      <c r="BC326" s="81">
        <v>0</v>
      </c>
      <c r="BD326" s="81">
        <v>2600</v>
      </c>
      <c r="BE326" s="81" t="s">
        <v>564</v>
      </c>
      <c r="BF326" s="82"/>
      <c r="BG326" s="81">
        <v>0</v>
      </c>
      <c r="BH326" s="81">
        <v>0</v>
      </c>
      <c r="BI326" s="81">
        <v>427.74299999999999</v>
      </c>
      <c r="BJ326" s="81">
        <v>0</v>
      </c>
      <c r="BK326" s="81">
        <v>138.64800000000002</v>
      </c>
      <c r="BL326" s="81">
        <v>0</v>
      </c>
      <c r="BM326" s="82"/>
      <c r="BN326" s="81">
        <v>0</v>
      </c>
      <c r="BO326" s="81">
        <v>0</v>
      </c>
      <c r="BP326" s="81">
        <v>19</v>
      </c>
      <c r="BQ326" s="81">
        <v>0</v>
      </c>
      <c r="BR326" s="81">
        <v>19</v>
      </c>
      <c r="BS326" s="81">
        <v>0</v>
      </c>
      <c r="BT326"/>
      <c r="BU326" s="80">
        <v>518.40300000000002</v>
      </c>
      <c r="BV326" s="80">
        <v>35.899000000000001</v>
      </c>
      <c r="BW326" s="80">
        <v>0</v>
      </c>
      <c r="BX326" s="80">
        <v>0</v>
      </c>
      <c r="BY326" s="80">
        <v>12.089</v>
      </c>
      <c r="BZ326" s="80">
        <v>0</v>
      </c>
      <c r="CA326" s="80">
        <v>0</v>
      </c>
      <c r="CB326" s="80">
        <v>0</v>
      </c>
      <c r="CC326" s="80">
        <v>0</v>
      </c>
    </row>
    <row r="327" spans="1:81">
      <c r="A327" s="80" t="s">
        <v>2110</v>
      </c>
      <c r="B327" s="80">
        <v>287</v>
      </c>
      <c r="C327" s="80">
        <v>15</v>
      </c>
      <c r="D327" s="80">
        <v>17</v>
      </c>
      <c r="E327" s="80">
        <v>2018</v>
      </c>
      <c r="F327" s="80" t="s">
        <v>93</v>
      </c>
      <c r="G327" s="80" t="s">
        <v>2095</v>
      </c>
      <c r="H327" s="80" t="s">
        <v>2096</v>
      </c>
      <c r="I327" s="177"/>
      <c r="J327" s="81">
        <v>2071.8550679198497</v>
      </c>
      <c r="K327" s="81">
        <v>14.539939705039153</v>
      </c>
      <c r="L327" s="81">
        <v>14.289869553779027</v>
      </c>
      <c r="M327" s="81">
        <v>553.09525577499744</v>
      </c>
      <c r="N327" s="81">
        <v>494.82326795781495</v>
      </c>
      <c r="O327" s="81">
        <v>258.73624626830656</v>
      </c>
      <c r="P327" s="81">
        <v>134.59678645703985</v>
      </c>
      <c r="Q327" s="81">
        <v>27.476689111611091</v>
      </c>
      <c r="R327" s="81">
        <v>8.4278426559720246E-2</v>
      </c>
      <c r="S327" s="81">
        <v>37.439183826483337</v>
      </c>
      <c r="T327" s="82"/>
      <c r="U327" s="81">
        <v>150560379</v>
      </c>
      <c r="V327" s="81">
        <v>7743</v>
      </c>
      <c r="W327" s="81">
        <v>237</v>
      </c>
      <c r="X327" s="81">
        <v>135572</v>
      </c>
      <c r="Y327" s="81">
        <v>197807</v>
      </c>
      <c r="Z327" s="81">
        <v>157658</v>
      </c>
      <c r="AA327" s="81">
        <v>28159</v>
      </c>
      <c r="AB327" s="81">
        <v>433526</v>
      </c>
      <c r="AC327" s="81">
        <v>14622</v>
      </c>
      <c r="AD327" s="81">
        <v>37.439183826483337</v>
      </c>
      <c r="AE327" s="82"/>
      <c r="AF327" s="81">
        <v>999782597.51005328</v>
      </c>
      <c r="AG327" s="81">
        <v>11146429.328027239</v>
      </c>
      <c r="AH327" s="81">
        <v>2856708.2163452101</v>
      </c>
      <c r="AI327" s="81">
        <v>893112828.94434762</v>
      </c>
      <c r="AJ327" s="81">
        <v>731755424.46222055</v>
      </c>
      <c r="AK327" s="81">
        <v>0</v>
      </c>
      <c r="AL327" s="81">
        <v>0</v>
      </c>
      <c r="AM327" s="81">
        <v>59675335.422378287</v>
      </c>
      <c r="AN327" s="81">
        <v>0</v>
      </c>
      <c r="AO327" s="81">
        <v>0</v>
      </c>
      <c r="AP327" s="82"/>
      <c r="AQ327" s="81">
        <v>7027</v>
      </c>
      <c r="AR327" s="81">
        <v>566</v>
      </c>
      <c r="AS327" s="81">
        <v>0</v>
      </c>
      <c r="AT327" s="81">
        <v>0</v>
      </c>
      <c r="AU327" s="81">
        <v>0</v>
      </c>
      <c r="AV327" s="81">
        <v>1</v>
      </c>
      <c r="AW327" s="81" t="s">
        <v>564</v>
      </c>
      <c r="AX327" s="82"/>
      <c r="AY327" s="81">
        <v>27191.20000000003</v>
      </c>
      <c r="AZ327" s="81">
        <v>12533.3</v>
      </c>
      <c r="BA327" s="81">
        <v>0</v>
      </c>
      <c r="BB327" s="81">
        <v>0</v>
      </c>
      <c r="BC327" s="81">
        <v>0</v>
      </c>
      <c r="BD327" s="81">
        <v>2600</v>
      </c>
      <c r="BE327" s="81" t="s">
        <v>564</v>
      </c>
      <c r="BF327" s="82"/>
      <c r="BG327" s="81">
        <v>0</v>
      </c>
      <c r="BH327" s="81">
        <v>0</v>
      </c>
      <c r="BI327" s="81">
        <v>372.55200000000002</v>
      </c>
      <c r="BJ327" s="81">
        <v>0</v>
      </c>
      <c r="BK327" s="81">
        <v>143.12700000000001</v>
      </c>
      <c r="BL327" s="81">
        <v>0</v>
      </c>
      <c r="BM327" s="82"/>
      <c r="BN327" s="81">
        <v>0</v>
      </c>
      <c r="BO327" s="81">
        <v>0</v>
      </c>
      <c r="BP327" s="81">
        <v>19</v>
      </c>
      <c r="BQ327" s="81">
        <v>0</v>
      </c>
      <c r="BR327" s="81">
        <v>19</v>
      </c>
      <c r="BS327" s="81">
        <v>0</v>
      </c>
      <c r="BT327"/>
      <c r="BU327" s="80">
        <v>464.38099999999997</v>
      </c>
      <c r="BV327" s="80">
        <v>40.283999999999999</v>
      </c>
      <c r="BW327" s="80">
        <v>0</v>
      </c>
      <c r="BX327" s="80">
        <v>0</v>
      </c>
      <c r="BY327" s="80">
        <v>11.013999999999999</v>
      </c>
      <c r="BZ327" s="80">
        <v>0</v>
      </c>
      <c r="CA327" s="80">
        <v>0</v>
      </c>
      <c r="CB327" s="80">
        <v>0</v>
      </c>
      <c r="CC327" s="80">
        <v>0</v>
      </c>
    </row>
    <row r="328" spans="1:81">
      <c r="A328" s="80" t="s">
        <v>2111</v>
      </c>
      <c r="B328" s="80">
        <v>288</v>
      </c>
      <c r="C328" s="80">
        <v>16</v>
      </c>
      <c r="D328" s="80">
        <v>17</v>
      </c>
      <c r="E328" s="80">
        <v>2019</v>
      </c>
      <c r="F328" s="80" t="s">
        <v>73</v>
      </c>
      <c r="G328" s="80" t="s">
        <v>2095</v>
      </c>
      <c r="H328" s="80" t="s">
        <v>2096</v>
      </c>
      <c r="I328" s="177"/>
      <c r="J328" s="81">
        <v>2016.5867095095387</v>
      </c>
      <c r="K328" s="81">
        <v>13.224411999517896</v>
      </c>
      <c r="L328" s="81">
        <v>14.411561993437443</v>
      </c>
      <c r="M328" s="81">
        <v>552.91518046154295</v>
      </c>
      <c r="N328" s="81">
        <v>510.88554885496524</v>
      </c>
      <c r="O328" s="81">
        <v>251.52837816078895</v>
      </c>
      <c r="P328" s="81">
        <v>134.21033016274751</v>
      </c>
      <c r="Q328" s="81">
        <v>26.917744416188842</v>
      </c>
      <c r="R328" s="81">
        <v>2.3880272601901145E-2</v>
      </c>
      <c r="S328" s="81">
        <v>42.780776608779405</v>
      </c>
      <c r="T328" s="82"/>
      <c r="U328" s="81">
        <v>147650630</v>
      </c>
      <c r="V328" s="81">
        <v>7743</v>
      </c>
      <c r="W328" s="81">
        <v>237</v>
      </c>
      <c r="X328" s="81">
        <v>135572</v>
      </c>
      <c r="Y328" s="81">
        <v>200595</v>
      </c>
      <c r="Z328" s="81">
        <v>157474</v>
      </c>
      <c r="AA328" s="81">
        <v>27868</v>
      </c>
      <c r="AB328" s="81">
        <v>436206</v>
      </c>
      <c r="AC328" s="81">
        <v>4211</v>
      </c>
      <c r="AD328" s="81">
        <v>42.780776608779412</v>
      </c>
      <c r="AE328" s="82"/>
      <c r="AF328" s="81">
        <v>1006435547.829741</v>
      </c>
      <c r="AG328" s="81">
        <v>10724627.66838639</v>
      </c>
      <c r="AH328" s="81">
        <v>3015122.8726216531</v>
      </c>
      <c r="AI328" s="81">
        <v>927442776.30246353</v>
      </c>
      <c r="AJ328" s="81">
        <v>744481535.79242671</v>
      </c>
      <c r="AK328" s="81">
        <v>0</v>
      </c>
      <c r="AL328" s="81">
        <v>0</v>
      </c>
      <c r="AM328" s="81">
        <v>59407973.442990109</v>
      </c>
      <c r="AN328" s="81">
        <v>0</v>
      </c>
      <c r="AO328" s="81">
        <v>0</v>
      </c>
      <c r="AP328" s="82"/>
      <c r="AQ328" s="81">
        <v>7513</v>
      </c>
      <c r="AR328" s="81">
        <v>625</v>
      </c>
      <c r="AS328" s="81">
        <v>0</v>
      </c>
      <c r="AT328" s="81">
        <v>0</v>
      </c>
      <c r="AU328" s="81">
        <v>0</v>
      </c>
      <c r="AV328" s="81">
        <v>1</v>
      </c>
      <c r="AW328" s="81" t="s">
        <v>564</v>
      </c>
      <c r="AX328" s="82"/>
      <c r="AY328" s="81">
        <v>29322.400000000031</v>
      </c>
      <c r="AZ328" s="81">
        <v>14049.100000000009</v>
      </c>
      <c r="BA328" s="81">
        <v>0</v>
      </c>
      <c r="BB328" s="81">
        <v>0</v>
      </c>
      <c r="BC328" s="81">
        <v>0</v>
      </c>
      <c r="BD328" s="81">
        <v>2600</v>
      </c>
      <c r="BE328" s="81" t="s">
        <v>564</v>
      </c>
      <c r="BF328" s="82"/>
      <c r="BG328" s="81">
        <v>0</v>
      </c>
      <c r="BH328" s="81">
        <v>0</v>
      </c>
      <c r="BI328" s="81">
        <v>344.77</v>
      </c>
      <c r="BJ328" s="81">
        <v>0</v>
      </c>
      <c r="BK328" s="81">
        <v>130.58199999999999</v>
      </c>
      <c r="BL328" s="81">
        <v>0</v>
      </c>
      <c r="BM328" s="82"/>
      <c r="BN328" s="81">
        <v>0</v>
      </c>
      <c r="BO328" s="81">
        <v>0</v>
      </c>
      <c r="BP328" s="81">
        <v>20</v>
      </c>
      <c r="BQ328" s="81">
        <v>0</v>
      </c>
      <c r="BR328" s="81">
        <v>17</v>
      </c>
      <c r="BS328" s="81">
        <v>0</v>
      </c>
      <c r="BT328"/>
      <c r="BU328" s="80">
        <v>420.42500000000001</v>
      </c>
      <c r="BV328" s="80">
        <v>45.472000000000001</v>
      </c>
      <c r="BW328" s="80">
        <v>0</v>
      </c>
      <c r="BX328" s="80">
        <v>0</v>
      </c>
      <c r="BY328" s="80">
        <v>9.4550000000000001</v>
      </c>
      <c r="BZ328" s="80">
        <v>0</v>
      </c>
      <c r="CA328" s="80">
        <v>0</v>
      </c>
      <c r="CB328" s="80">
        <v>0</v>
      </c>
      <c r="CC328" s="80">
        <v>0</v>
      </c>
    </row>
    <row r="329" spans="1:81">
      <c r="A329" s="80" t="s">
        <v>2112</v>
      </c>
      <c r="B329" s="80">
        <v>289</v>
      </c>
      <c r="C329" s="80">
        <v>17</v>
      </c>
      <c r="D329" s="80">
        <v>17</v>
      </c>
      <c r="E329" s="80">
        <v>2020</v>
      </c>
      <c r="F329" s="80" t="s">
        <v>218</v>
      </c>
      <c r="G329" s="174" t="s">
        <v>2095</v>
      </c>
      <c r="H329" s="80" t="s">
        <v>2096</v>
      </c>
      <c r="I329" s="177"/>
      <c r="J329" s="81">
        <v>1937.9310219854649</v>
      </c>
      <c r="K329" s="81">
        <v>13.896448897045492</v>
      </c>
      <c r="L329" s="81">
        <v>17.601329912385253</v>
      </c>
      <c r="M329" s="81">
        <v>498.60212339128009</v>
      </c>
      <c r="N329" s="81">
        <v>527.83276378411711</v>
      </c>
      <c r="O329" s="81">
        <v>222.86124492132828</v>
      </c>
      <c r="P329" s="81">
        <v>127.06894364339259</v>
      </c>
      <c r="Q329" s="81">
        <v>25.909360771072656</v>
      </c>
      <c r="R329" s="81">
        <v>3.2833503729617409E-3</v>
      </c>
      <c r="S329" s="81">
        <v>37.769036102900543</v>
      </c>
      <c r="T329" s="82"/>
      <c r="U329" s="81">
        <v>139330985</v>
      </c>
      <c r="V329" s="81">
        <v>7638</v>
      </c>
      <c r="W329" s="81">
        <v>299</v>
      </c>
      <c r="X329" s="81">
        <v>138715</v>
      </c>
      <c r="Y329" s="81">
        <v>204065</v>
      </c>
      <c r="Z329" s="81">
        <v>159251</v>
      </c>
      <c r="AA329" s="81">
        <v>28667</v>
      </c>
      <c r="AB329" s="81">
        <v>439416</v>
      </c>
      <c r="AC329" s="81">
        <v>582</v>
      </c>
      <c r="AD329" s="81">
        <v>37.769036102900543</v>
      </c>
      <c r="AE329" s="82"/>
      <c r="AF329" s="81">
        <v>970612788.77426493</v>
      </c>
      <c r="AG329" s="81">
        <v>10619455.087578768</v>
      </c>
      <c r="AH329" s="81">
        <v>3646141.7034345348</v>
      </c>
      <c r="AI329" s="81">
        <v>842237822.84523201</v>
      </c>
      <c r="AJ329" s="81">
        <v>820410148.31826437</v>
      </c>
      <c r="AK329" s="81"/>
      <c r="AL329" s="81"/>
      <c r="AM329" s="81">
        <v>57348670.013584383</v>
      </c>
      <c r="AN329" s="81"/>
      <c r="AO329" s="81"/>
      <c r="AP329" s="82"/>
      <c r="AQ329" s="81">
        <v>7945</v>
      </c>
      <c r="AR329" s="81">
        <v>628</v>
      </c>
      <c r="AS329" s="81">
        <v>0</v>
      </c>
      <c r="AT329" s="81">
        <v>0</v>
      </c>
      <c r="AU329" s="81">
        <v>0</v>
      </c>
      <c r="AV329" s="81">
        <v>1</v>
      </c>
      <c r="AW329" s="81">
        <v>0</v>
      </c>
      <c r="AX329" s="82"/>
      <c r="AY329" s="81">
        <v>31391.000000000051</v>
      </c>
      <c r="AZ329" s="81">
        <v>14149.900000000011</v>
      </c>
      <c r="BA329" s="81">
        <v>0</v>
      </c>
      <c r="BB329" s="81">
        <v>0</v>
      </c>
      <c r="BC329" s="81">
        <v>0</v>
      </c>
      <c r="BD329" s="81">
        <v>2600</v>
      </c>
      <c r="BE329" s="81">
        <v>0</v>
      </c>
      <c r="BF329" s="82"/>
      <c r="BG329" s="81">
        <v>0</v>
      </c>
      <c r="BH329" s="81">
        <v>0</v>
      </c>
      <c r="BI329" s="81">
        <v>313.613</v>
      </c>
      <c r="BJ329" s="81">
        <v>0</v>
      </c>
      <c r="BK329" s="81">
        <v>109.672</v>
      </c>
      <c r="BL329" s="81">
        <v>0</v>
      </c>
      <c r="BM329" s="82"/>
      <c r="BN329" s="81">
        <v>0</v>
      </c>
      <c r="BO329" s="81">
        <v>0</v>
      </c>
      <c r="BP329" s="81">
        <v>18</v>
      </c>
      <c r="BQ329" s="81">
        <v>0</v>
      </c>
      <c r="BR329" s="81">
        <v>15</v>
      </c>
      <c r="BS329" s="81">
        <v>0</v>
      </c>
      <c r="BT329"/>
      <c r="BU329" s="80">
        <v>379.31799999999998</v>
      </c>
      <c r="BV329" s="80">
        <v>34.6</v>
      </c>
      <c r="BW329" s="80">
        <v>0</v>
      </c>
      <c r="BX329" s="80">
        <v>0</v>
      </c>
      <c r="BY329" s="80">
        <v>9.3670000000000009</v>
      </c>
      <c r="BZ329" s="80">
        <v>0</v>
      </c>
      <c r="CA329" s="80">
        <v>0</v>
      </c>
      <c r="CB329" s="80">
        <v>0</v>
      </c>
      <c r="CC329" s="80">
        <v>0</v>
      </c>
    </row>
    <row r="330" spans="1:81">
      <c r="A330" s="80" t="s">
        <v>2113</v>
      </c>
      <c r="B330" s="80">
        <v>289</v>
      </c>
      <c r="C330" s="80">
        <v>18</v>
      </c>
      <c r="D330" s="80">
        <v>17</v>
      </c>
      <c r="E330" s="80">
        <v>2021</v>
      </c>
      <c r="F330" s="80" t="s">
        <v>75</v>
      </c>
      <c r="G330" s="174" t="s">
        <v>2095</v>
      </c>
      <c r="H330" s="80" t="s">
        <v>2096</v>
      </c>
      <c r="I330" s="177"/>
      <c r="J330" s="81">
        <v>2157.7257385605772</v>
      </c>
      <c r="K330" s="81">
        <v>17.452153045270894</v>
      </c>
      <c r="L330" s="81">
        <v>17.156351749094153</v>
      </c>
      <c r="M330" s="81">
        <v>534.54353003289464</v>
      </c>
      <c r="N330" s="81">
        <v>482.31477114584186</v>
      </c>
      <c r="O330" s="81">
        <v>217.80623159677214</v>
      </c>
      <c r="P330" s="81">
        <v>132.74979557546467</v>
      </c>
      <c r="Q330" s="81">
        <v>26.437316725817588</v>
      </c>
      <c r="R330" s="81">
        <v>0</v>
      </c>
      <c r="S330" s="81">
        <v>45.771809301717887</v>
      </c>
      <c r="T330" s="82"/>
      <c r="U330" s="81">
        <v>162219841</v>
      </c>
      <c r="V330" s="81">
        <v>7638</v>
      </c>
      <c r="W330" s="81">
        <v>299</v>
      </c>
      <c r="X330" s="81">
        <v>138715</v>
      </c>
      <c r="Y330" s="81">
        <v>207726</v>
      </c>
      <c r="Z330" s="81">
        <v>160259</v>
      </c>
      <c r="AA330" s="81">
        <v>29206</v>
      </c>
      <c r="AB330" s="81">
        <v>443053</v>
      </c>
      <c r="AC330" s="81">
        <v>0</v>
      </c>
      <c r="AD330" s="81">
        <v>45.771809301717887</v>
      </c>
      <c r="AE330" s="82"/>
      <c r="AF330" s="81">
        <v>998677276.02907979</v>
      </c>
      <c r="AG330" s="81">
        <v>13161666.904788578</v>
      </c>
      <c r="AH330" s="81">
        <v>3451347.5181458504</v>
      </c>
      <c r="AI330" s="81">
        <v>892202119.77618504</v>
      </c>
      <c r="AJ330" s="81">
        <v>698764752.52390409</v>
      </c>
      <c r="AK330" s="81">
        <v>0</v>
      </c>
      <c r="AL330" s="81">
        <v>0</v>
      </c>
      <c r="AM330" s="81">
        <v>58156859.284910508</v>
      </c>
      <c r="AN330" s="81">
        <v>0</v>
      </c>
      <c r="AO330" s="81">
        <v>0</v>
      </c>
      <c r="AP330" s="82"/>
      <c r="AQ330" s="81">
        <v>8398</v>
      </c>
      <c r="AR330" s="81">
        <v>629</v>
      </c>
      <c r="AS330" s="81">
        <v>0</v>
      </c>
      <c r="AT330" s="81">
        <v>0</v>
      </c>
      <c r="AU330" s="81">
        <v>0</v>
      </c>
      <c r="AV330" s="81">
        <v>1</v>
      </c>
      <c r="AW330" s="81"/>
      <c r="AX330" s="82"/>
      <c r="AY330" s="81">
        <v>33576.900000000103</v>
      </c>
      <c r="AZ330" s="81">
        <v>14161.80000000001</v>
      </c>
      <c r="BA330" s="81">
        <v>0</v>
      </c>
      <c r="BB330" s="81">
        <v>0</v>
      </c>
      <c r="BC330" s="81">
        <v>0</v>
      </c>
      <c r="BD330" s="81">
        <v>2600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2114</v>
      </c>
      <c r="B331" s="80">
        <v>289</v>
      </c>
      <c r="C331" s="80">
        <v>19</v>
      </c>
      <c r="D331" s="80">
        <v>17</v>
      </c>
      <c r="E331" s="80">
        <v>2022</v>
      </c>
      <c r="F331" s="80" t="s">
        <v>568</v>
      </c>
      <c r="G331" s="80" t="s">
        <v>2095</v>
      </c>
      <c r="H331" s="80" t="s">
        <v>2096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8976</v>
      </c>
      <c r="AR331" s="81">
        <v>632</v>
      </c>
      <c r="AS331" s="81">
        <v>0</v>
      </c>
      <c r="AT331" s="81">
        <v>0</v>
      </c>
      <c r="AU331" s="81">
        <v>0</v>
      </c>
      <c r="AV331" s="81">
        <v>1</v>
      </c>
      <c r="AW331" s="81"/>
      <c r="AX331" s="82"/>
      <c r="AY331" s="81">
        <v>36174.900000000147</v>
      </c>
      <c r="AZ331" s="81">
        <v>14352.100000000006</v>
      </c>
      <c r="BA331" s="81">
        <v>0</v>
      </c>
      <c r="BB331" s="81">
        <v>0</v>
      </c>
      <c r="BC331" s="81">
        <v>0</v>
      </c>
      <c r="BD331" s="81">
        <v>2600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2115</v>
      </c>
      <c r="B332" s="80">
        <v>358</v>
      </c>
      <c r="C332" s="80">
        <v>1</v>
      </c>
      <c r="D332" s="80">
        <v>22</v>
      </c>
      <c r="E332" s="80">
        <v>1990</v>
      </c>
      <c r="F332" s="80" t="s">
        <v>562</v>
      </c>
      <c r="G332" s="80" t="s">
        <v>2116</v>
      </c>
      <c r="H332" s="80" t="s">
        <v>2117</v>
      </c>
      <c r="I332" s="177"/>
      <c r="J332" s="81">
        <v>2277.360381699048</v>
      </c>
      <c r="K332" s="81">
        <v>29.804986076885879</v>
      </c>
      <c r="L332" s="81">
        <v>4.3427391836150067</v>
      </c>
      <c r="M332" s="81">
        <v>257.14230139183366</v>
      </c>
      <c r="N332" s="81">
        <v>248.45557867973301</v>
      </c>
      <c r="O332" s="81">
        <v>231.28931525027247</v>
      </c>
      <c r="P332" s="81">
        <v>133.40000056958567</v>
      </c>
      <c r="Q332" s="81">
        <v>21.37158836366239</v>
      </c>
      <c r="R332" s="81">
        <v>0</v>
      </c>
      <c r="S332" s="81">
        <v>22.81137852733605</v>
      </c>
      <c r="T332" s="82"/>
      <c r="U332" s="81">
        <v>55085086</v>
      </c>
      <c r="V332" s="81">
        <v>10126</v>
      </c>
      <c r="W332" s="81">
        <v>42</v>
      </c>
      <c r="X332" s="81">
        <v>86627</v>
      </c>
      <c r="Y332" s="81">
        <v>111820</v>
      </c>
      <c r="Z332" s="81">
        <v>95132</v>
      </c>
      <c r="AA332" s="81">
        <v>32391</v>
      </c>
      <c r="AB332" s="81">
        <v>347002</v>
      </c>
      <c r="AC332" s="81">
        <v>0</v>
      </c>
      <c r="AD332" s="81">
        <v>22.81137852733605</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2118</v>
      </c>
      <c r="B333" s="80">
        <v>359</v>
      </c>
      <c r="C333" s="80">
        <v>2</v>
      </c>
      <c r="D333" s="80">
        <v>22</v>
      </c>
      <c r="E333" s="80">
        <v>2005</v>
      </c>
      <c r="F333" s="80" t="s">
        <v>565</v>
      </c>
      <c r="G333" s="80" t="s">
        <v>2116</v>
      </c>
      <c r="H333" s="80" t="s">
        <v>2117</v>
      </c>
      <c r="I333" s="177"/>
      <c r="J333" s="81">
        <v>1443.9701555915217</v>
      </c>
      <c r="K333" s="81">
        <v>19.331766601884357</v>
      </c>
      <c r="L333" s="81">
        <v>7.3163752466637595</v>
      </c>
      <c r="M333" s="81">
        <v>461.59743775134399</v>
      </c>
      <c r="N333" s="81">
        <v>394.02721687118111</v>
      </c>
      <c r="O333" s="81">
        <v>315.23256452388745</v>
      </c>
      <c r="P333" s="81">
        <v>150.95544984767926</v>
      </c>
      <c r="Q333" s="81">
        <v>22.286055979366374</v>
      </c>
      <c r="R333" s="81">
        <v>0</v>
      </c>
      <c r="S333" s="81">
        <v>30.716077307511974</v>
      </c>
      <c r="T333" s="82"/>
      <c r="U333" s="81">
        <v>36654954</v>
      </c>
      <c r="V333" s="81">
        <v>8171</v>
      </c>
      <c r="W333" s="81">
        <v>78</v>
      </c>
      <c r="X333" s="81">
        <v>86403</v>
      </c>
      <c r="Y333" s="81">
        <v>150072</v>
      </c>
      <c r="Z333" s="81">
        <v>150040</v>
      </c>
      <c r="AA333" s="81">
        <v>30019</v>
      </c>
      <c r="AB333" s="81">
        <v>378276</v>
      </c>
      <c r="AC333" s="81">
        <v>0</v>
      </c>
      <c r="AD333" s="81">
        <v>30.716077307511974</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2119</v>
      </c>
      <c r="B334" s="80">
        <v>360</v>
      </c>
      <c r="C334" s="80">
        <v>3</v>
      </c>
      <c r="D334" s="80">
        <v>22</v>
      </c>
      <c r="E334" s="80">
        <v>2006</v>
      </c>
      <c r="F334" s="80" t="s">
        <v>566</v>
      </c>
      <c r="G334" s="80" t="s">
        <v>2116</v>
      </c>
      <c r="H334" s="80" t="s">
        <v>2117</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2120</v>
      </c>
      <c r="B335" s="80">
        <v>361</v>
      </c>
      <c r="C335" s="80">
        <v>4</v>
      </c>
      <c r="D335" s="80">
        <v>22</v>
      </c>
      <c r="E335" s="80">
        <v>2007</v>
      </c>
      <c r="F335" s="80" t="s">
        <v>567</v>
      </c>
      <c r="G335" s="80" t="s">
        <v>2116</v>
      </c>
      <c r="H335" s="80" t="s">
        <v>2117</v>
      </c>
      <c r="I335" s="177"/>
      <c r="J335" s="81">
        <v>1296.0251184328774</v>
      </c>
      <c r="K335" s="81">
        <v>18.761312023576203</v>
      </c>
      <c r="L335" s="81">
        <v>10.349104051318694</v>
      </c>
      <c r="M335" s="81">
        <v>483.90809219468309</v>
      </c>
      <c r="N335" s="81">
        <v>490.68812134440367</v>
      </c>
      <c r="O335" s="81">
        <v>310.53295851037291</v>
      </c>
      <c r="P335" s="81">
        <v>152.00012098160281</v>
      </c>
      <c r="Q335" s="81">
        <v>23.999929368535714</v>
      </c>
      <c r="R335" s="81">
        <v>0</v>
      </c>
      <c r="S335" s="81">
        <v>30.185314113194977</v>
      </c>
      <c r="T335" s="82"/>
      <c r="U335" s="81">
        <v>36964750</v>
      </c>
      <c r="V335" s="81">
        <v>7734</v>
      </c>
      <c r="W335" s="81">
        <v>127</v>
      </c>
      <c r="X335" s="81">
        <v>108459</v>
      </c>
      <c r="Y335" s="81">
        <v>156627</v>
      </c>
      <c r="Z335" s="81">
        <v>153649</v>
      </c>
      <c r="AA335" s="81">
        <v>29766</v>
      </c>
      <c r="AB335" s="81">
        <v>385823</v>
      </c>
      <c r="AC335" s="81">
        <v>0</v>
      </c>
      <c r="AD335" s="81">
        <v>30.185314113194977</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2121</v>
      </c>
      <c r="B336" s="80">
        <v>362</v>
      </c>
      <c r="C336" s="80">
        <v>5</v>
      </c>
      <c r="D336" s="80">
        <v>22</v>
      </c>
      <c r="E336" s="80">
        <v>2008</v>
      </c>
      <c r="F336" s="80" t="s">
        <v>84</v>
      </c>
      <c r="G336" s="80" t="s">
        <v>2116</v>
      </c>
      <c r="H336" s="80" t="s">
        <v>2117</v>
      </c>
      <c r="I336" s="177"/>
      <c r="J336" s="81">
        <v>994.35905429939885</v>
      </c>
      <c r="K336" s="81">
        <v>14.763938369709496</v>
      </c>
      <c r="L336" s="81">
        <v>9.0811157860274552</v>
      </c>
      <c r="M336" s="81">
        <v>546.27726015024462</v>
      </c>
      <c r="N336" s="81">
        <v>475.45493160830512</v>
      </c>
      <c r="O336" s="81">
        <v>300.22985889909961</v>
      </c>
      <c r="P336" s="81">
        <v>149.42447321855391</v>
      </c>
      <c r="Q336" s="81">
        <v>23.881454027327642</v>
      </c>
      <c r="R336" s="81">
        <v>0</v>
      </c>
      <c r="S336" s="81">
        <v>35.143555170690441</v>
      </c>
      <c r="T336" s="82"/>
      <c r="U336" s="81">
        <v>32762898</v>
      </c>
      <c r="V336" s="81">
        <v>7734</v>
      </c>
      <c r="W336" s="81">
        <v>127</v>
      </c>
      <c r="X336" s="81">
        <v>108459</v>
      </c>
      <c r="Y336" s="81">
        <v>160109</v>
      </c>
      <c r="Z336" s="81">
        <v>153765</v>
      </c>
      <c r="AA336" s="81">
        <v>29295</v>
      </c>
      <c r="AB336" s="81">
        <v>390227</v>
      </c>
      <c r="AC336" s="81">
        <v>0</v>
      </c>
      <c r="AD336" s="81">
        <v>35.143555170690441</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2122</v>
      </c>
      <c r="B337" s="80">
        <v>363</v>
      </c>
      <c r="C337" s="80">
        <v>6</v>
      </c>
      <c r="D337" s="80">
        <v>22</v>
      </c>
      <c r="E337" s="80">
        <v>2009</v>
      </c>
      <c r="F337" s="80" t="s">
        <v>85</v>
      </c>
      <c r="G337" s="80" t="s">
        <v>2116</v>
      </c>
      <c r="H337" s="80" t="s">
        <v>2117</v>
      </c>
      <c r="I337" s="177"/>
      <c r="J337" s="81">
        <v>1043.9519969811606</v>
      </c>
      <c r="K337" s="81">
        <v>13.852159603720235</v>
      </c>
      <c r="L337" s="81">
        <v>15.913276909112918</v>
      </c>
      <c r="M337" s="81">
        <v>549.79911587987181</v>
      </c>
      <c r="N337" s="81">
        <v>445.85294944566823</v>
      </c>
      <c r="O337" s="81">
        <v>307.63894401460806</v>
      </c>
      <c r="P337" s="81">
        <v>144.35851460130104</v>
      </c>
      <c r="Q337" s="81">
        <v>22.980457822070917</v>
      </c>
      <c r="R337" s="81">
        <v>0</v>
      </c>
      <c r="S337" s="81">
        <v>33.06361316275428</v>
      </c>
      <c r="T337" s="82"/>
      <c r="U337" s="81">
        <v>29722952</v>
      </c>
      <c r="V337" s="81">
        <v>9327</v>
      </c>
      <c r="W337" s="81">
        <v>287</v>
      </c>
      <c r="X337" s="81">
        <v>124244</v>
      </c>
      <c r="Y337" s="81">
        <v>162946</v>
      </c>
      <c r="Z337" s="81">
        <v>155519</v>
      </c>
      <c r="AA337" s="81">
        <v>29055</v>
      </c>
      <c r="AB337" s="81">
        <v>394188</v>
      </c>
      <c r="AC337" s="81">
        <v>0</v>
      </c>
      <c r="AD337" s="81">
        <v>33.06361316275428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213.54000000000002</v>
      </c>
      <c r="BJ337" s="81">
        <v>0</v>
      </c>
      <c r="BK337" s="81">
        <v>122.845612</v>
      </c>
      <c r="BL337" s="81">
        <v>0</v>
      </c>
      <c r="BM337" s="82"/>
      <c r="BN337" s="81">
        <v>0</v>
      </c>
      <c r="BO337" s="81">
        <v>0</v>
      </c>
      <c r="BP337" s="81">
        <v>17</v>
      </c>
      <c r="BQ337" s="81">
        <v>0</v>
      </c>
      <c r="BR337" s="81">
        <v>17</v>
      </c>
      <c r="BS337" s="81">
        <v>0</v>
      </c>
      <c r="BT337"/>
      <c r="BU337" s="80"/>
      <c r="BV337" s="80"/>
      <c r="BW337" s="80"/>
      <c r="BX337" s="80"/>
      <c r="BY337" s="80"/>
      <c r="BZ337" s="80"/>
      <c r="CA337" s="80"/>
      <c r="CB337" s="80"/>
      <c r="CC337" s="80"/>
    </row>
    <row r="338" spans="1:81">
      <c r="A338" s="80" t="s">
        <v>2123</v>
      </c>
      <c r="B338" s="80">
        <v>364</v>
      </c>
      <c r="C338" s="80">
        <v>7</v>
      </c>
      <c r="D338" s="80">
        <v>22</v>
      </c>
      <c r="E338" s="80">
        <v>2010</v>
      </c>
      <c r="F338" s="80" t="s">
        <v>86</v>
      </c>
      <c r="G338" s="80" t="s">
        <v>2116</v>
      </c>
      <c r="H338" s="80" t="s">
        <v>2117</v>
      </c>
      <c r="I338" s="177"/>
      <c r="J338" s="81">
        <v>1089.7704893485839</v>
      </c>
      <c r="K338" s="81">
        <v>14.762595897002114</v>
      </c>
      <c r="L338" s="81">
        <v>15.066000984014362</v>
      </c>
      <c r="M338" s="81">
        <v>548.81124371640647</v>
      </c>
      <c r="N338" s="81">
        <v>462.40039725709937</v>
      </c>
      <c r="O338" s="81">
        <v>308.84068891712587</v>
      </c>
      <c r="P338" s="81">
        <v>149.4369586206241</v>
      </c>
      <c r="Q338" s="81">
        <v>24.158061976789575</v>
      </c>
      <c r="R338" s="81">
        <v>0</v>
      </c>
      <c r="S338" s="81">
        <v>34.040007772713921</v>
      </c>
      <c r="T338" s="82"/>
      <c r="U338" s="81">
        <v>28156065</v>
      </c>
      <c r="V338" s="81">
        <v>9327</v>
      </c>
      <c r="W338" s="81">
        <v>287</v>
      </c>
      <c r="X338" s="81">
        <v>124244</v>
      </c>
      <c r="Y338" s="81">
        <v>165433</v>
      </c>
      <c r="Z338" s="81">
        <v>156852</v>
      </c>
      <c r="AA338" s="81">
        <v>29326</v>
      </c>
      <c r="AB338" s="81">
        <v>397067</v>
      </c>
      <c r="AC338" s="81">
        <v>0</v>
      </c>
      <c r="AD338" s="81">
        <v>34.040007772713921</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206.25700000000001</v>
      </c>
      <c r="BJ338" s="81">
        <v>0</v>
      </c>
      <c r="BK338" s="81">
        <v>164.35400000000001</v>
      </c>
      <c r="BL338" s="81">
        <v>0</v>
      </c>
      <c r="BM338" s="82"/>
      <c r="BN338" s="81">
        <v>0</v>
      </c>
      <c r="BO338" s="81">
        <v>0</v>
      </c>
      <c r="BP338" s="81">
        <v>18</v>
      </c>
      <c r="BQ338" s="81">
        <v>0</v>
      </c>
      <c r="BR338" s="81">
        <v>18</v>
      </c>
      <c r="BS338" s="81">
        <v>0</v>
      </c>
      <c r="BT338"/>
      <c r="BU338" s="80">
        <v>323.61099999999999</v>
      </c>
      <c r="BV338" s="80">
        <v>47</v>
      </c>
      <c r="BW338" s="80">
        <v>0</v>
      </c>
      <c r="BX338" s="80">
        <v>0</v>
      </c>
      <c r="BY338" s="80">
        <v>0</v>
      </c>
      <c r="BZ338" s="80">
        <v>0</v>
      </c>
      <c r="CA338" s="80">
        <v>0</v>
      </c>
      <c r="CB338" s="80">
        <v>0</v>
      </c>
      <c r="CC338" s="80">
        <v>0</v>
      </c>
    </row>
    <row r="339" spans="1:81">
      <c r="A339" s="80" t="s">
        <v>2124</v>
      </c>
      <c r="B339" s="80">
        <v>365</v>
      </c>
      <c r="C339" s="80">
        <v>8</v>
      </c>
      <c r="D339" s="80">
        <v>22</v>
      </c>
      <c r="E339" s="80">
        <v>2011</v>
      </c>
      <c r="F339" s="80" t="s">
        <v>87</v>
      </c>
      <c r="G339" s="80" t="s">
        <v>2116</v>
      </c>
      <c r="H339" s="80" t="s">
        <v>2117</v>
      </c>
      <c r="I339" s="177"/>
      <c r="J339" s="81">
        <v>1044.4229989233074</v>
      </c>
      <c r="K339" s="81">
        <v>23.304179763509175</v>
      </c>
      <c r="L339" s="81">
        <v>14.688474668021493</v>
      </c>
      <c r="M339" s="81">
        <v>635.82510048975473</v>
      </c>
      <c r="N339" s="81">
        <v>489.50779222988609</v>
      </c>
      <c r="O339" s="81">
        <v>306.2224737521156</v>
      </c>
      <c r="P339" s="81">
        <v>146.80588816231131</v>
      </c>
      <c r="Q339" s="81">
        <v>27.808227802611373</v>
      </c>
      <c r="R339" s="81">
        <v>0</v>
      </c>
      <c r="S339" s="81">
        <v>38.541559265332786</v>
      </c>
      <c r="T339" s="82"/>
      <c r="U339" s="81">
        <v>28251026</v>
      </c>
      <c r="V339" s="81">
        <v>9327</v>
      </c>
      <c r="W339" s="81">
        <v>287</v>
      </c>
      <c r="X339" s="81">
        <v>124244</v>
      </c>
      <c r="Y339" s="81">
        <v>166667</v>
      </c>
      <c r="Z339" s="81">
        <v>158901</v>
      </c>
      <c r="AA339" s="81">
        <v>29667</v>
      </c>
      <c r="AB339" s="81">
        <v>396251</v>
      </c>
      <c r="AC339" s="81">
        <v>0</v>
      </c>
      <c r="AD339" s="81">
        <v>38.541559265332786</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214.19</v>
      </c>
      <c r="BJ339" s="81">
        <v>0</v>
      </c>
      <c r="BK339" s="81">
        <v>103.175</v>
      </c>
      <c r="BL339" s="81">
        <v>0</v>
      </c>
      <c r="BM339" s="82"/>
      <c r="BN339" s="81">
        <v>0</v>
      </c>
      <c r="BO339" s="81">
        <v>0</v>
      </c>
      <c r="BP339" s="81">
        <v>16</v>
      </c>
      <c r="BQ339" s="81">
        <v>0</v>
      </c>
      <c r="BR339" s="81">
        <v>16</v>
      </c>
      <c r="BS339" s="81">
        <v>0</v>
      </c>
      <c r="BT339"/>
      <c r="BU339" s="80">
        <v>276.28399999999999</v>
      </c>
      <c r="BV339" s="80">
        <v>12.115</v>
      </c>
      <c r="BW339" s="80">
        <v>28.966000000000001</v>
      </c>
      <c r="BX339" s="80">
        <v>0</v>
      </c>
      <c r="BY339" s="80">
        <v>0</v>
      </c>
      <c r="BZ339" s="80">
        <v>0</v>
      </c>
      <c r="CA339" s="80">
        <v>0</v>
      </c>
      <c r="CB339" s="80">
        <v>0</v>
      </c>
      <c r="CC339" s="80">
        <v>0</v>
      </c>
    </row>
    <row r="340" spans="1:81">
      <c r="A340" s="80" t="s">
        <v>2125</v>
      </c>
      <c r="B340" s="80">
        <v>366</v>
      </c>
      <c r="C340" s="80">
        <v>9</v>
      </c>
      <c r="D340" s="80">
        <v>22</v>
      </c>
      <c r="E340" s="80">
        <v>2012</v>
      </c>
      <c r="F340" s="80" t="s">
        <v>88</v>
      </c>
      <c r="G340" s="80" t="s">
        <v>2116</v>
      </c>
      <c r="H340" s="80" t="s">
        <v>2117</v>
      </c>
      <c r="I340" s="177"/>
      <c r="J340" s="81">
        <v>922.18128265447785</v>
      </c>
      <c r="K340" s="81">
        <v>23.121803613984092</v>
      </c>
      <c r="L340" s="81">
        <v>14.747092587365124</v>
      </c>
      <c r="M340" s="81">
        <v>710.53633586677631</v>
      </c>
      <c r="N340" s="81">
        <v>551.47293756548686</v>
      </c>
      <c r="O340" s="81">
        <v>306.90248164484098</v>
      </c>
      <c r="P340" s="81">
        <v>148.27318835855078</v>
      </c>
      <c r="Q340" s="81">
        <v>30.677014461513519</v>
      </c>
      <c r="R340" s="81">
        <v>0</v>
      </c>
      <c r="S340" s="81">
        <v>47.283676345105548</v>
      </c>
      <c r="T340" s="82"/>
      <c r="U340" s="81">
        <v>25064455</v>
      </c>
      <c r="V340" s="81">
        <v>9327</v>
      </c>
      <c r="W340" s="81">
        <v>287</v>
      </c>
      <c r="X340" s="81">
        <v>124244</v>
      </c>
      <c r="Y340" s="81">
        <v>170799</v>
      </c>
      <c r="Z340" s="81">
        <v>160517</v>
      </c>
      <c r="AA340" s="81">
        <v>29794</v>
      </c>
      <c r="AB340" s="81">
        <v>402337</v>
      </c>
      <c r="AC340" s="81">
        <v>0</v>
      </c>
      <c r="AD340" s="81">
        <v>47.283676345105548</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215.727</v>
      </c>
      <c r="BJ340" s="81">
        <v>0</v>
      </c>
      <c r="BK340" s="81">
        <v>176.48099999999999</v>
      </c>
      <c r="BL340" s="81">
        <v>0</v>
      </c>
      <c r="BM340" s="82"/>
      <c r="BN340" s="81">
        <v>0</v>
      </c>
      <c r="BO340" s="81">
        <v>0</v>
      </c>
      <c r="BP340" s="81">
        <v>17</v>
      </c>
      <c r="BQ340" s="81">
        <v>0</v>
      </c>
      <c r="BR340" s="81">
        <v>18</v>
      </c>
      <c r="BS340" s="81">
        <v>0</v>
      </c>
      <c r="BT340"/>
      <c r="BU340" s="80">
        <v>311.584</v>
      </c>
      <c r="BV340" s="80">
        <v>50.905000000000001</v>
      </c>
      <c r="BW340" s="80">
        <v>29.719000000000001</v>
      </c>
      <c r="BX340" s="80">
        <v>0</v>
      </c>
      <c r="BY340" s="80">
        <v>0</v>
      </c>
      <c r="BZ340" s="80">
        <v>0</v>
      </c>
      <c r="CA340" s="80">
        <v>0</v>
      </c>
      <c r="CB340" s="80">
        <v>0</v>
      </c>
      <c r="CC340" s="80">
        <v>0</v>
      </c>
    </row>
    <row r="341" spans="1:81">
      <c r="A341" s="80" t="s">
        <v>2126</v>
      </c>
      <c r="B341" s="80">
        <v>367</v>
      </c>
      <c r="C341" s="80">
        <v>10</v>
      </c>
      <c r="D341" s="80">
        <v>22</v>
      </c>
      <c r="E341" s="80">
        <v>2013</v>
      </c>
      <c r="F341" s="80" t="s">
        <v>89</v>
      </c>
      <c r="G341" s="80" t="s">
        <v>2116</v>
      </c>
      <c r="H341" s="80" t="s">
        <v>2117</v>
      </c>
      <c r="I341" s="177"/>
      <c r="J341" s="81">
        <v>981.97238122999136</v>
      </c>
      <c r="K341" s="81">
        <v>20.608164784418069</v>
      </c>
      <c r="L341" s="81">
        <v>14.750837407804875</v>
      </c>
      <c r="M341" s="81">
        <v>704.48724561330641</v>
      </c>
      <c r="N341" s="81">
        <v>586.39467459033847</v>
      </c>
      <c r="O341" s="81">
        <v>297.89257004735884</v>
      </c>
      <c r="P341" s="81">
        <v>150.8649788062985</v>
      </c>
      <c r="Q341" s="81">
        <v>31.257635474812872</v>
      </c>
      <c r="R341" s="81">
        <v>0</v>
      </c>
      <c r="S341" s="81">
        <v>46.494799343451149</v>
      </c>
      <c r="T341" s="82"/>
      <c r="U341" s="81">
        <v>25998583</v>
      </c>
      <c r="V341" s="81">
        <v>9327</v>
      </c>
      <c r="W341" s="81">
        <v>287</v>
      </c>
      <c r="X341" s="81">
        <v>124244</v>
      </c>
      <c r="Y341" s="81">
        <v>172804</v>
      </c>
      <c r="Z341" s="81">
        <v>162761</v>
      </c>
      <c r="AA341" s="81">
        <v>30201</v>
      </c>
      <c r="AB341" s="81">
        <v>404074</v>
      </c>
      <c r="AC341" s="81">
        <v>0</v>
      </c>
      <c r="AD341" s="81">
        <v>46.494799343451149</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232.614</v>
      </c>
      <c r="BJ341" s="81">
        <v>0</v>
      </c>
      <c r="BK341" s="81">
        <v>193.87800000000001</v>
      </c>
      <c r="BL341" s="81">
        <v>0</v>
      </c>
      <c r="BM341" s="82"/>
      <c r="BN341" s="81">
        <v>0</v>
      </c>
      <c r="BO341" s="81">
        <v>0</v>
      </c>
      <c r="BP341" s="81">
        <v>16</v>
      </c>
      <c r="BQ341" s="81">
        <v>0</v>
      </c>
      <c r="BR341" s="81">
        <v>17</v>
      </c>
      <c r="BS341" s="81">
        <v>0</v>
      </c>
      <c r="BT341"/>
      <c r="BU341" s="80">
        <v>323.64800000000002</v>
      </c>
      <c r="BV341" s="80">
        <v>73.772000000000006</v>
      </c>
      <c r="BW341" s="80">
        <v>28.408999999999999</v>
      </c>
      <c r="BX341" s="80">
        <v>0</v>
      </c>
      <c r="BY341" s="80">
        <v>0.66300000000000003</v>
      </c>
      <c r="BZ341" s="80">
        <v>0</v>
      </c>
      <c r="CA341" s="80">
        <v>0</v>
      </c>
      <c r="CB341" s="80">
        <v>0</v>
      </c>
      <c r="CC341" s="80">
        <v>0</v>
      </c>
    </row>
    <row r="342" spans="1:81">
      <c r="A342" s="80" t="s">
        <v>2127</v>
      </c>
      <c r="B342" s="80">
        <v>368</v>
      </c>
      <c r="C342" s="80">
        <v>11</v>
      </c>
      <c r="D342" s="80">
        <v>22</v>
      </c>
      <c r="E342" s="80">
        <v>2014</v>
      </c>
      <c r="F342" s="80" t="s">
        <v>90</v>
      </c>
      <c r="G342" s="80" t="s">
        <v>2116</v>
      </c>
      <c r="H342" s="80" t="s">
        <v>2117</v>
      </c>
      <c r="I342" s="177"/>
      <c r="J342" s="81">
        <v>901.49489884531306</v>
      </c>
      <c r="K342" s="81">
        <v>19.617549174556359</v>
      </c>
      <c r="L342" s="81">
        <v>12.263612045940111</v>
      </c>
      <c r="M342" s="81">
        <v>680.62183258944503</v>
      </c>
      <c r="N342" s="81">
        <v>490.29077202386731</v>
      </c>
      <c r="O342" s="81">
        <v>285.21251842965614</v>
      </c>
      <c r="P342" s="81">
        <v>153.46736725505016</v>
      </c>
      <c r="Q342" s="81">
        <v>30.154092864942257</v>
      </c>
      <c r="R342" s="81">
        <v>0</v>
      </c>
      <c r="S342" s="81">
        <v>44.485590400217987</v>
      </c>
      <c r="T342" s="82"/>
      <c r="U342" s="81">
        <v>26274845</v>
      </c>
      <c r="V342" s="81">
        <v>8205</v>
      </c>
      <c r="W342" s="81">
        <v>214</v>
      </c>
      <c r="X342" s="81">
        <v>130522</v>
      </c>
      <c r="Y342" s="81">
        <v>175624</v>
      </c>
      <c r="Z342" s="81">
        <v>164125</v>
      </c>
      <c r="AA342" s="81">
        <v>30563</v>
      </c>
      <c r="AB342" s="81">
        <v>406281</v>
      </c>
      <c r="AC342" s="81">
        <v>0</v>
      </c>
      <c r="AD342" s="81">
        <v>44.485590400217987</v>
      </c>
      <c r="AE342" s="82"/>
      <c r="AF342" s="81">
        <v>283559839.01311308</v>
      </c>
      <c r="AG342" s="81">
        <v>18907212.355407476</v>
      </c>
      <c r="AH342" s="81">
        <v>3048307.7979422878</v>
      </c>
      <c r="AI342" s="81">
        <v>946308590.47216296</v>
      </c>
      <c r="AJ342" s="81">
        <v>674980099.2039746</v>
      </c>
      <c r="AK342" s="81">
        <v>0</v>
      </c>
      <c r="AL342" s="81">
        <v>0</v>
      </c>
      <c r="AM342" s="81">
        <v>55776310.155679777</v>
      </c>
      <c r="AN342" s="81">
        <v>0</v>
      </c>
      <c r="AO342" s="81">
        <v>0</v>
      </c>
      <c r="AP342" s="82"/>
      <c r="AQ342" s="81">
        <v>5153</v>
      </c>
      <c r="AR342" s="81">
        <v>407</v>
      </c>
      <c r="AS342" s="81">
        <v>0</v>
      </c>
      <c r="AT342" s="81">
        <v>0</v>
      </c>
      <c r="AU342" s="81">
        <v>0</v>
      </c>
      <c r="AV342" s="81">
        <v>0</v>
      </c>
      <c r="AW342" s="81" t="s">
        <v>564</v>
      </c>
      <c r="AX342" s="82"/>
      <c r="AY342" s="81">
        <v>18932.800000000003</v>
      </c>
      <c r="AZ342" s="81">
        <v>15804.1</v>
      </c>
      <c r="BA342" s="81">
        <v>0</v>
      </c>
      <c r="BB342" s="81">
        <v>0</v>
      </c>
      <c r="BC342" s="81">
        <v>0</v>
      </c>
      <c r="BD342" s="81">
        <v>0</v>
      </c>
      <c r="BE342" s="81" t="s">
        <v>564</v>
      </c>
      <c r="BF342" s="82"/>
      <c r="BG342" s="81">
        <v>0</v>
      </c>
      <c r="BH342" s="81">
        <v>0</v>
      </c>
      <c r="BI342" s="81">
        <v>227.29499999999999</v>
      </c>
      <c r="BJ342" s="81">
        <v>0</v>
      </c>
      <c r="BK342" s="81">
        <v>189.42400000000001</v>
      </c>
      <c r="BL342" s="81">
        <v>0</v>
      </c>
      <c r="BM342" s="82"/>
      <c r="BN342" s="81">
        <v>0</v>
      </c>
      <c r="BO342" s="81">
        <v>0</v>
      </c>
      <c r="BP342" s="81">
        <v>15</v>
      </c>
      <c r="BQ342" s="81">
        <v>0</v>
      </c>
      <c r="BR342" s="81">
        <v>17</v>
      </c>
      <c r="BS342" s="81">
        <v>0</v>
      </c>
      <c r="BT342"/>
      <c r="BU342" s="80">
        <v>322.63499999999999</v>
      </c>
      <c r="BV342" s="80">
        <v>65.56</v>
      </c>
      <c r="BW342" s="80">
        <v>27.817</v>
      </c>
      <c r="BX342" s="80">
        <v>1E-3</v>
      </c>
      <c r="BY342" s="80">
        <v>0.70599999999999996</v>
      </c>
      <c r="BZ342" s="80">
        <v>0</v>
      </c>
      <c r="CA342" s="80">
        <v>0</v>
      </c>
      <c r="CB342" s="80">
        <v>0</v>
      </c>
      <c r="CC342" s="80">
        <v>0</v>
      </c>
    </row>
    <row r="343" spans="1:81">
      <c r="A343" s="80" t="s">
        <v>2128</v>
      </c>
      <c r="B343" s="80">
        <v>369</v>
      </c>
      <c r="C343" s="80">
        <v>12</v>
      </c>
      <c r="D343" s="80">
        <v>22</v>
      </c>
      <c r="E343" s="80">
        <v>2015</v>
      </c>
      <c r="F343" s="80" t="s">
        <v>91</v>
      </c>
      <c r="G343" s="80" t="s">
        <v>2116</v>
      </c>
      <c r="H343" s="80" t="s">
        <v>2117</v>
      </c>
      <c r="I343" s="177"/>
      <c r="J343" s="81">
        <v>1043.9785961678983</v>
      </c>
      <c r="K343" s="81">
        <v>19.481856674502172</v>
      </c>
      <c r="L343" s="81">
        <v>12.881908704631282</v>
      </c>
      <c r="M343" s="81">
        <v>691.48731973836698</v>
      </c>
      <c r="N343" s="81">
        <v>463.35122435455168</v>
      </c>
      <c r="O343" s="81">
        <v>286.09152286754033</v>
      </c>
      <c r="P343" s="81">
        <v>154.53789887624706</v>
      </c>
      <c r="Q343" s="81">
        <v>29.716988349390455</v>
      </c>
      <c r="R343" s="81">
        <v>0</v>
      </c>
      <c r="S343" s="81">
        <v>46.986918780066453</v>
      </c>
      <c r="T343" s="82"/>
      <c r="U343" s="81">
        <v>30083254</v>
      </c>
      <c r="V343" s="81">
        <v>8205</v>
      </c>
      <c r="W343" s="81">
        <v>214</v>
      </c>
      <c r="X343" s="81">
        <v>130522</v>
      </c>
      <c r="Y343" s="81">
        <v>178576</v>
      </c>
      <c r="Z343" s="81">
        <v>166217</v>
      </c>
      <c r="AA343" s="81">
        <v>30752</v>
      </c>
      <c r="AB343" s="81">
        <v>409001</v>
      </c>
      <c r="AC343" s="81">
        <v>0</v>
      </c>
      <c r="AD343" s="81">
        <v>46.986918780066453</v>
      </c>
      <c r="AE343" s="82"/>
      <c r="AF343" s="81">
        <v>323094159.67778528</v>
      </c>
      <c r="AG343" s="81">
        <v>16765006.687597889</v>
      </c>
      <c r="AH343" s="81">
        <v>2691967.2190390355</v>
      </c>
      <c r="AI343" s="81">
        <v>981099097.27402318</v>
      </c>
      <c r="AJ343" s="81">
        <v>621832797.59009624</v>
      </c>
      <c r="AK343" s="81">
        <v>0</v>
      </c>
      <c r="AL343" s="81">
        <v>0</v>
      </c>
      <c r="AM343" s="81">
        <v>56051871.355333515</v>
      </c>
      <c r="AN343" s="81">
        <v>0</v>
      </c>
      <c r="AO343" s="81">
        <v>0</v>
      </c>
      <c r="AP343" s="82"/>
      <c r="AQ343" s="81">
        <v>5695</v>
      </c>
      <c r="AR343" s="81">
        <v>594</v>
      </c>
      <c r="AS343" s="81">
        <v>0</v>
      </c>
      <c r="AT343" s="81">
        <v>0</v>
      </c>
      <c r="AU343" s="81">
        <v>0</v>
      </c>
      <c r="AV343" s="81">
        <v>0</v>
      </c>
      <c r="AW343" s="81" t="s">
        <v>564</v>
      </c>
      <c r="AX343" s="82"/>
      <c r="AY343" s="81">
        <v>21154.800000000003</v>
      </c>
      <c r="AZ343" s="81">
        <v>24762.800000000003</v>
      </c>
      <c r="BA343" s="81">
        <v>0</v>
      </c>
      <c r="BB343" s="81">
        <v>0</v>
      </c>
      <c r="BC343" s="81">
        <v>0</v>
      </c>
      <c r="BD343" s="81">
        <v>0</v>
      </c>
      <c r="BE343" s="81" t="s">
        <v>564</v>
      </c>
      <c r="BF343" s="82"/>
      <c r="BG343" s="81">
        <v>0</v>
      </c>
      <c r="BH343" s="81">
        <v>0</v>
      </c>
      <c r="BI343" s="81">
        <v>219.17</v>
      </c>
      <c r="BJ343" s="81">
        <v>0</v>
      </c>
      <c r="BK343" s="81">
        <v>171.035</v>
      </c>
      <c r="BL343" s="81">
        <v>0</v>
      </c>
      <c r="BM343" s="82"/>
      <c r="BN343" s="81">
        <v>0</v>
      </c>
      <c r="BO343" s="81">
        <v>0</v>
      </c>
      <c r="BP343" s="81">
        <v>14</v>
      </c>
      <c r="BQ343" s="81">
        <v>0</v>
      </c>
      <c r="BR343" s="81">
        <v>18</v>
      </c>
      <c r="BS343" s="81">
        <v>0</v>
      </c>
      <c r="BT343"/>
      <c r="BU343" s="80">
        <v>321.33699999999999</v>
      </c>
      <c r="BV343" s="80">
        <v>53.999000000000002</v>
      </c>
      <c r="BW343" s="80">
        <v>14.196</v>
      </c>
      <c r="BX343" s="80">
        <v>1E-3</v>
      </c>
      <c r="BY343" s="80">
        <v>0.67200000000000004</v>
      </c>
      <c r="BZ343" s="80">
        <v>0</v>
      </c>
      <c r="CA343" s="80">
        <v>0</v>
      </c>
      <c r="CB343" s="80">
        <v>0</v>
      </c>
      <c r="CC343" s="80">
        <v>0</v>
      </c>
    </row>
    <row r="344" spans="1:81">
      <c r="A344" s="80" t="s">
        <v>2129</v>
      </c>
      <c r="B344" s="80">
        <v>370</v>
      </c>
      <c r="C344" s="80">
        <v>13</v>
      </c>
      <c r="D344" s="80">
        <v>22</v>
      </c>
      <c r="E344" s="80">
        <v>2016</v>
      </c>
      <c r="F344" s="80" t="s">
        <v>92</v>
      </c>
      <c r="G344" s="80" t="s">
        <v>2116</v>
      </c>
      <c r="H344" s="80" t="s">
        <v>2117</v>
      </c>
      <c r="I344" s="177"/>
      <c r="J344" s="81">
        <v>892.89896622282492</v>
      </c>
      <c r="K344" s="81">
        <v>18.774763859607244</v>
      </c>
      <c r="L344" s="81">
        <v>14.983933354325792</v>
      </c>
      <c r="M344" s="81">
        <v>594.69599374289021</v>
      </c>
      <c r="N344" s="81">
        <v>494.70546773706951</v>
      </c>
      <c r="O344" s="81">
        <v>286.14039008946173</v>
      </c>
      <c r="P344" s="81">
        <v>152.7339239971987</v>
      </c>
      <c r="Q344" s="81">
        <v>29.149131573955504</v>
      </c>
      <c r="R344" s="81">
        <v>0</v>
      </c>
      <c r="S344" s="81">
        <v>56.232293467364137</v>
      </c>
      <c r="T344" s="82"/>
      <c r="U344" s="81">
        <v>24308833</v>
      </c>
      <c r="V344" s="81">
        <v>8205</v>
      </c>
      <c r="W344" s="81">
        <v>214</v>
      </c>
      <c r="X344" s="81">
        <v>130522</v>
      </c>
      <c r="Y344" s="81">
        <v>181921</v>
      </c>
      <c r="Z344" s="81">
        <v>168289</v>
      </c>
      <c r="AA344" s="81">
        <v>31435</v>
      </c>
      <c r="AB344" s="81">
        <v>412690</v>
      </c>
      <c r="AC344" s="81">
        <v>0</v>
      </c>
      <c r="AD344" s="81">
        <v>56.232293467364137</v>
      </c>
      <c r="AE344" s="82"/>
      <c r="AF344" s="81">
        <v>286773615.12869442</v>
      </c>
      <c r="AG344" s="81">
        <v>15974405.759187549</v>
      </c>
      <c r="AH344" s="81">
        <v>2478832.902513003</v>
      </c>
      <c r="AI344" s="81">
        <v>912965297.48790514</v>
      </c>
      <c r="AJ344" s="81">
        <v>673322414.91847372</v>
      </c>
      <c r="AK344" s="81">
        <v>0</v>
      </c>
      <c r="AL344" s="81">
        <v>0</v>
      </c>
      <c r="AM344" s="81">
        <v>56601372.906892769</v>
      </c>
      <c r="AN344" s="81">
        <v>0</v>
      </c>
      <c r="AO344" s="81">
        <v>0</v>
      </c>
      <c r="AP344" s="82"/>
      <c r="AQ344" s="81">
        <v>6246</v>
      </c>
      <c r="AR344" s="81">
        <v>711</v>
      </c>
      <c r="AS344" s="81">
        <v>0</v>
      </c>
      <c r="AT344" s="81">
        <v>0</v>
      </c>
      <c r="AU344" s="81">
        <v>0</v>
      </c>
      <c r="AV344" s="81">
        <v>0</v>
      </c>
      <c r="AW344" s="81" t="s">
        <v>564</v>
      </c>
      <c r="AX344" s="82"/>
      <c r="AY344" s="81">
        <v>23508.9</v>
      </c>
      <c r="AZ344" s="81">
        <v>30398.9</v>
      </c>
      <c r="BA344" s="81">
        <v>0</v>
      </c>
      <c r="BB344" s="81">
        <v>0</v>
      </c>
      <c r="BC344" s="81">
        <v>0</v>
      </c>
      <c r="BD344" s="81">
        <v>0</v>
      </c>
      <c r="BE344" s="81" t="s">
        <v>564</v>
      </c>
      <c r="BF344" s="82"/>
      <c r="BG344" s="81">
        <v>0</v>
      </c>
      <c r="BH344" s="81">
        <v>0</v>
      </c>
      <c r="BI344" s="81">
        <v>218.465</v>
      </c>
      <c r="BJ344" s="81">
        <v>0</v>
      </c>
      <c r="BK344" s="81">
        <v>180.90200000000002</v>
      </c>
      <c r="BL344" s="81">
        <v>0</v>
      </c>
      <c r="BM344" s="82"/>
      <c r="BN344" s="81">
        <v>0</v>
      </c>
      <c r="BO344" s="81">
        <v>0</v>
      </c>
      <c r="BP344" s="81">
        <v>14</v>
      </c>
      <c r="BQ344" s="81">
        <v>0</v>
      </c>
      <c r="BR344" s="81">
        <v>19</v>
      </c>
      <c r="BS344" s="81">
        <v>0</v>
      </c>
      <c r="BT344"/>
      <c r="BU344" s="80">
        <v>331.76299999999998</v>
      </c>
      <c r="BV344" s="80">
        <v>51.917000000000002</v>
      </c>
      <c r="BW344" s="80">
        <v>15.686999999999999</v>
      </c>
      <c r="BX344" s="80">
        <v>0</v>
      </c>
      <c r="BY344" s="80">
        <v>0</v>
      </c>
      <c r="BZ344" s="80">
        <v>0</v>
      </c>
      <c r="CA344" s="80">
        <v>0</v>
      </c>
      <c r="CB344" s="80">
        <v>0</v>
      </c>
      <c r="CC344" s="80">
        <v>0</v>
      </c>
    </row>
    <row r="345" spans="1:81">
      <c r="A345" s="80" t="s">
        <v>2130</v>
      </c>
      <c r="B345" s="80">
        <v>371</v>
      </c>
      <c r="C345" s="80">
        <v>14</v>
      </c>
      <c r="D345" s="80">
        <v>22</v>
      </c>
      <c r="E345" s="80">
        <v>2017</v>
      </c>
      <c r="F345" s="80" t="s">
        <v>71</v>
      </c>
      <c r="G345" s="80" t="s">
        <v>2116</v>
      </c>
      <c r="H345" s="80" t="s">
        <v>2117</v>
      </c>
      <c r="I345" s="177"/>
      <c r="J345" s="81">
        <v>822.15468409990171</v>
      </c>
      <c r="K345" s="81">
        <v>18.793025073788503</v>
      </c>
      <c r="L345" s="81">
        <v>13.744313183494478</v>
      </c>
      <c r="M345" s="81">
        <v>603.38765949718925</v>
      </c>
      <c r="N345" s="81">
        <v>558.10457624334447</v>
      </c>
      <c r="O345" s="81">
        <v>283.87471074983108</v>
      </c>
      <c r="P345" s="81">
        <v>152.87683617107663</v>
      </c>
      <c r="Q345" s="81">
        <v>28.442648273315815</v>
      </c>
      <c r="R345" s="81">
        <v>0</v>
      </c>
      <c r="S345" s="81">
        <v>49.105942912414456</v>
      </c>
      <c r="T345" s="82"/>
      <c r="U345" s="81">
        <v>23845224</v>
      </c>
      <c r="V345" s="81">
        <v>8205</v>
      </c>
      <c r="W345" s="81">
        <v>214</v>
      </c>
      <c r="X345" s="81">
        <v>130522</v>
      </c>
      <c r="Y345" s="81">
        <v>185500</v>
      </c>
      <c r="Z345" s="81">
        <v>169726</v>
      </c>
      <c r="AA345" s="81">
        <v>31665</v>
      </c>
      <c r="AB345" s="81">
        <v>416433</v>
      </c>
      <c r="AC345" s="81">
        <v>0</v>
      </c>
      <c r="AD345" s="81">
        <v>49.105942912414463</v>
      </c>
      <c r="AE345" s="82"/>
      <c r="AF345" s="81">
        <v>263747740.11350921</v>
      </c>
      <c r="AG345" s="81">
        <v>16142236.994128579</v>
      </c>
      <c r="AH345" s="81">
        <v>3048033.3994743638</v>
      </c>
      <c r="AI345" s="81">
        <v>971008546.44569814</v>
      </c>
      <c r="AJ345" s="81">
        <v>776302768.03398776</v>
      </c>
      <c r="AK345" s="81">
        <v>0</v>
      </c>
      <c r="AL345" s="81">
        <v>0</v>
      </c>
      <c r="AM345" s="81">
        <v>57204102.844960459</v>
      </c>
      <c r="AN345" s="81">
        <v>0</v>
      </c>
      <c r="AO345" s="81">
        <v>0</v>
      </c>
      <c r="AP345" s="82"/>
      <c r="AQ345" s="81">
        <v>6790</v>
      </c>
      <c r="AR345" s="81">
        <v>768</v>
      </c>
      <c r="AS345" s="81">
        <v>0</v>
      </c>
      <c r="AT345" s="81">
        <v>0</v>
      </c>
      <c r="AU345" s="81">
        <v>0</v>
      </c>
      <c r="AV345" s="81">
        <v>0</v>
      </c>
      <c r="AW345" s="81" t="s">
        <v>564</v>
      </c>
      <c r="AX345" s="82"/>
      <c r="AY345" s="81">
        <v>25906.3</v>
      </c>
      <c r="AZ345" s="81">
        <v>33951.999999999993</v>
      </c>
      <c r="BA345" s="81">
        <v>0</v>
      </c>
      <c r="BB345" s="81">
        <v>0</v>
      </c>
      <c r="BC345" s="81">
        <v>0</v>
      </c>
      <c r="BD345" s="81">
        <v>0</v>
      </c>
      <c r="BE345" s="81" t="s">
        <v>564</v>
      </c>
      <c r="BF345" s="82"/>
      <c r="BG345" s="81">
        <v>0</v>
      </c>
      <c r="BH345" s="81">
        <v>0</v>
      </c>
      <c r="BI345" s="81">
        <v>213.88</v>
      </c>
      <c r="BJ345" s="81">
        <v>0</v>
      </c>
      <c r="BK345" s="81">
        <v>171.91699999999997</v>
      </c>
      <c r="BL345" s="81">
        <v>0</v>
      </c>
      <c r="BM345" s="82"/>
      <c r="BN345" s="81">
        <v>0</v>
      </c>
      <c r="BO345" s="81">
        <v>0</v>
      </c>
      <c r="BP345" s="81">
        <v>14</v>
      </c>
      <c r="BQ345" s="81">
        <v>0</v>
      </c>
      <c r="BR345" s="81">
        <v>19</v>
      </c>
      <c r="BS345" s="81">
        <v>0</v>
      </c>
      <c r="BT345"/>
      <c r="BU345" s="80">
        <v>318.68299999999999</v>
      </c>
      <c r="BV345" s="80">
        <v>44.502000000000002</v>
      </c>
      <c r="BW345" s="80">
        <v>22.611999999999998</v>
      </c>
      <c r="BX345" s="80">
        <v>0</v>
      </c>
      <c r="BY345" s="80">
        <v>0</v>
      </c>
      <c r="BZ345" s="80">
        <v>0</v>
      </c>
      <c r="CA345" s="80">
        <v>0</v>
      </c>
      <c r="CB345" s="80">
        <v>0</v>
      </c>
      <c r="CC345" s="80">
        <v>0</v>
      </c>
    </row>
    <row r="346" spans="1:81">
      <c r="A346" s="80" t="s">
        <v>2131</v>
      </c>
      <c r="B346" s="80">
        <v>372</v>
      </c>
      <c r="C346" s="80">
        <v>15</v>
      </c>
      <c r="D346" s="80">
        <v>22</v>
      </c>
      <c r="E346" s="80">
        <v>2018</v>
      </c>
      <c r="F346" s="80" t="s">
        <v>93</v>
      </c>
      <c r="G346" s="80" t="s">
        <v>2116</v>
      </c>
      <c r="H346" s="80" t="s">
        <v>2117</v>
      </c>
      <c r="I346" s="177"/>
      <c r="J346" s="81">
        <v>757.9355617088795</v>
      </c>
      <c r="K346" s="81">
        <v>17.745434292873345</v>
      </c>
      <c r="L346" s="81">
        <v>12.853622739780489</v>
      </c>
      <c r="M346" s="81">
        <v>615.61046413372765</v>
      </c>
      <c r="N346" s="81">
        <v>476.39860576310218</v>
      </c>
      <c r="O346" s="81">
        <v>281.32959327496508</v>
      </c>
      <c r="P346" s="81">
        <v>154.17041622164717</v>
      </c>
      <c r="Q346" s="81">
        <v>26.621191748988025</v>
      </c>
      <c r="R346" s="81">
        <v>0</v>
      </c>
      <c r="S346" s="81">
        <v>49.720715081079049</v>
      </c>
      <c r="T346" s="82"/>
      <c r="U346" s="81">
        <v>24386817</v>
      </c>
      <c r="V346" s="81">
        <v>8205</v>
      </c>
      <c r="W346" s="81">
        <v>214</v>
      </c>
      <c r="X346" s="81">
        <v>130522</v>
      </c>
      <c r="Y346" s="81">
        <v>189088</v>
      </c>
      <c r="Z346" s="81">
        <v>171425</v>
      </c>
      <c r="AA346" s="81">
        <v>32254</v>
      </c>
      <c r="AB346" s="81">
        <v>420028</v>
      </c>
      <c r="AC346" s="81">
        <v>0</v>
      </c>
      <c r="AD346" s="81">
        <v>49.720715081079049</v>
      </c>
      <c r="AE346" s="82"/>
      <c r="AF346" s="81">
        <v>251056168.2026186</v>
      </c>
      <c r="AG346" s="81">
        <v>14719082.98860532</v>
      </c>
      <c r="AH346" s="81">
        <v>2878536.8162986329</v>
      </c>
      <c r="AI346" s="81">
        <v>968439308.13816535</v>
      </c>
      <c r="AJ346" s="81">
        <v>697512054.10507548</v>
      </c>
      <c r="AK346" s="81">
        <v>0</v>
      </c>
      <c r="AL346" s="81">
        <v>0</v>
      </c>
      <c r="AM346" s="81">
        <v>57817320.729992442</v>
      </c>
      <c r="AN346" s="81">
        <v>0</v>
      </c>
      <c r="AO346" s="81">
        <v>0</v>
      </c>
      <c r="AP346" s="82"/>
      <c r="AQ346" s="81">
        <v>7368</v>
      </c>
      <c r="AR346" s="81">
        <v>842</v>
      </c>
      <c r="AS346" s="81">
        <v>0</v>
      </c>
      <c r="AT346" s="81">
        <v>0</v>
      </c>
      <c r="AU346" s="81">
        <v>0</v>
      </c>
      <c r="AV346" s="81">
        <v>0</v>
      </c>
      <c r="AW346" s="81" t="s">
        <v>564</v>
      </c>
      <c r="AX346" s="82"/>
      <c r="AY346" s="81">
        <v>28447.400000000031</v>
      </c>
      <c r="AZ346" s="81">
        <v>37355.1</v>
      </c>
      <c r="BA346" s="81">
        <v>0</v>
      </c>
      <c r="BB346" s="81">
        <v>0</v>
      </c>
      <c r="BC346" s="81">
        <v>0</v>
      </c>
      <c r="BD346" s="81">
        <v>0</v>
      </c>
      <c r="BE346" s="81" t="s">
        <v>564</v>
      </c>
      <c r="BF346" s="82"/>
      <c r="BG346" s="81">
        <v>0</v>
      </c>
      <c r="BH346" s="81">
        <v>0</v>
      </c>
      <c r="BI346" s="81">
        <v>207.11799999999999</v>
      </c>
      <c r="BJ346" s="81">
        <v>0</v>
      </c>
      <c r="BK346" s="81">
        <v>168.41</v>
      </c>
      <c r="BL346" s="81">
        <v>0</v>
      </c>
      <c r="BM346" s="82"/>
      <c r="BN346" s="81">
        <v>0</v>
      </c>
      <c r="BO346" s="81">
        <v>0</v>
      </c>
      <c r="BP346" s="81">
        <v>15</v>
      </c>
      <c r="BQ346" s="81">
        <v>0</v>
      </c>
      <c r="BR346" s="81">
        <v>20</v>
      </c>
      <c r="BS346" s="81">
        <v>0</v>
      </c>
      <c r="BT346"/>
      <c r="BU346" s="80">
        <v>310.60000000000002</v>
      </c>
      <c r="BV346" s="80">
        <v>43.16</v>
      </c>
      <c r="BW346" s="80">
        <v>21.768000000000001</v>
      </c>
      <c r="BX346" s="80">
        <v>0</v>
      </c>
      <c r="BY346" s="80">
        <v>0</v>
      </c>
      <c r="BZ346" s="80">
        <v>0</v>
      </c>
      <c r="CA346" s="80">
        <v>0</v>
      </c>
      <c r="CB346" s="80">
        <v>0</v>
      </c>
      <c r="CC346" s="80">
        <v>0</v>
      </c>
    </row>
    <row r="347" spans="1:81">
      <c r="A347" s="80" t="s">
        <v>2132</v>
      </c>
      <c r="B347" s="80">
        <v>373</v>
      </c>
      <c r="C347" s="80">
        <v>16</v>
      </c>
      <c r="D347" s="80">
        <v>22</v>
      </c>
      <c r="E347" s="80">
        <v>2019</v>
      </c>
      <c r="F347" s="80" t="s">
        <v>73</v>
      </c>
      <c r="G347" s="80" t="s">
        <v>2116</v>
      </c>
      <c r="H347" s="80" t="s">
        <v>2117</v>
      </c>
      <c r="I347" s="177"/>
      <c r="J347" s="81">
        <v>790.00262813735253</v>
      </c>
      <c r="K347" s="81">
        <v>16.171177827851654</v>
      </c>
      <c r="L347" s="81">
        <v>12.96046308956198</v>
      </c>
      <c r="M347" s="81">
        <v>561.96884065586232</v>
      </c>
      <c r="N347" s="81">
        <v>463.2525953896934</v>
      </c>
      <c r="O347" s="81">
        <v>275.78131448039363</v>
      </c>
      <c r="P347" s="81">
        <v>155.71345647883285</v>
      </c>
      <c r="Q347" s="81">
        <v>26.221299013142787</v>
      </c>
      <c r="R347" s="81">
        <v>0</v>
      </c>
      <c r="S347" s="81">
        <v>46.050694961386796</v>
      </c>
      <c r="T347" s="82"/>
      <c r="U347" s="81">
        <v>25518261</v>
      </c>
      <c r="V347" s="81">
        <v>8205</v>
      </c>
      <c r="W347" s="81">
        <v>214</v>
      </c>
      <c r="X347" s="81">
        <v>130522</v>
      </c>
      <c r="Y347" s="81">
        <v>193327</v>
      </c>
      <c r="Z347" s="81">
        <v>172658</v>
      </c>
      <c r="AA347" s="81">
        <v>32333</v>
      </c>
      <c r="AB347" s="81">
        <v>424920</v>
      </c>
      <c r="AC347" s="81">
        <v>0</v>
      </c>
      <c r="AD347" s="81">
        <v>46.050694961386803</v>
      </c>
      <c r="AE347" s="82"/>
      <c r="AF347" s="81">
        <v>264818123.19089901</v>
      </c>
      <c r="AG347" s="81">
        <v>14216454.310853889</v>
      </c>
      <c r="AH347" s="81">
        <v>2999806.8696231642</v>
      </c>
      <c r="AI347" s="81">
        <v>919960777.75923693</v>
      </c>
      <c r="AJ347" s="81">
        <v>673656430.50803804</v>
      </c>
      <c r="AK347" s="81">
        <v>0</v>
      </c>
      <c r="AL347" s="81">
        <v>0</v>
      </c>
      <c r="AM347" s="81">
        <v>57870905.203952625</v>
      </c>
      <c r="AN347" s="81">
        <v>0</v>
      </c>
      <c r="AO347" s="81">
        <v>0</v>
      </c>
      <c r="AP347" s="82"/>
      <c r="AQ347" s="81">
        <v>7974</v>
      </c>
      <c r="AR347" s="81">
        <v>891</v>
      </c>
      <c r="AS347" s="81">
        <v>0</v>
      </c>
      <c r="AT347" s="81">
        <v>0</v>
      </c>
      <c r="AU347" s="81">
        <v>0</v>
      </c>
      <c r="AV347" s="81">
        <v>0</v>
      </c>
      <c r="AW347" s="81" t="s">
        <v>564</v>
      </c>
      <c r="AX347" s="82"/>
      <c r="AY347" s="81">
        <v>31132.90000000002</v>
      </c>
      <c r="AZ347" s="81">
        <v>39411.300000000017</v>
      </c>
      <c r="BA347" s="81">
        <v>0</v>
      </c>
      <c r="BB347" s="81">
        <v>0</v>
      </c>
      <c r="BC347" s="81">
        <v>0</v>
      </c>
      <c r="BD347" s="81">
        <v>0</v>
      </c>
      <c r="BE347" s="81" t="s">
        <v>564</v>
      </c>
      <c r="BF347" s="82"/>
      <c r="BG347" s="81">
        <v>0</v>
      </c>
      <c r="BH347" s="81">
        <v>0</v>
      </c>
      <c r="BI347" s="81">
        <v>204.446</v>
      </c>
      <c r="BJ347" s="81">
        <v>0</v>
      </c>
      <c r="BK347" s="81">
        <v>161.60199999999998</v>
      </c>
      <c r="BL347" s="81">
        <v>0</v>
      </c>
      <c r="BM347" s="82"/>
      <c r="BN347" s="81">
        <v>0</v>
      </c>
      <c r="BO347" s="81">
        <v>0</v>
      </c>
      <c r="BP347" s="81">
        <v>15</v>
      </c>
      <c r="BQ347" s="81">
        <v>0</v>
      </c>
      <c r="BR347" s="81">
        <v>19</v>
      </c>
      <c r="BS347" s="81">
        <v>0</v>
      </c>
      <c r="BT347"/>
      <c r="BU347" s="80">
        <v>304.50099999999998</v>
      </c>
      <c r="BV347" s="80">
        <v>39.758000000000003</v>
      </c>
      <c r="BW347" s="80">
        <v>21.789000000000001</v>
      </c>
      <c r="BX347" s="80">
        <v>0</v>
      </c>
      <c r="BY347" s="80">
        <v>0</v>
      </c>
      <c r="BZ347" s="80">
        <v>0</v>
      </c>
      <c r="CA347" s="80">
        <v>0</v>
      </c>
      <c r="CB347" s="80">
        <v>0</v>
      </c>
      <c r="CC347" s="80">
        <v>0</v>
      </c>
    </row>
    <row r="348" spans="1:81">
      <c r="A348" s="80" t="s">
        <v>2133</v>
      </c>
      <c r="B348" s="80">
        <v>374</v>
      </c>
      <c r="C348" s="80">
        <v>17</v>
      </c>
      <c r="D348" s="80">
        <v>22</v>
      </c>
      <c r="E348" s="80">
        <v>2020</v>
      </c>
      <c r="F348" s="80" t="s">
        <v>218</v>
      </c>
      <c r="G348" s="80" t="s">
        <v>2116</v>
      </c>
      <c r="H348" s="80" t="s">
        <v>2117</v>
      </c>
      <c r="I348" s="177"/>
      <c r="J348" s="81">
        <v>730.48283338420072</v>
      </c>
      <c r="K348" s="81">
        <v>18.535987474736856</v>
      </c>
      <c r="L348" s="81">
        <v>13.334396580131466</v>
      </c>
      <c r="M348" s="81">
        <v>570.43209841999044</v>
      </c>
      <c r="N348" s="81">
        <v>461.57447934678225</v>
      </c>
      <c r="O348" s="81">
        <v>244.9065268426078</v>
      </c>
      <c r="P348" s="81">
        <v>147.02444593810614</v>
      </c>
      <c r="Q348" s="81">
        <v>25.270848591748404</v>
      </c>
      <c r="R348" s="81">
        <v>0</v>
      </c>
      <c r="S348" s="81">
        <v>50.604115170701689</v>
      </c>
      <c r="T348" s="82"/>
      <c r="U348" s="81">
        <v>25064336</v>
      </c>
      <c r="V348" s="81">
        <v>8827</v>
      </c>
      <c r="W348" s="81">
        <v>234</v>
      </c>
      <c r="X348" s="81">
        <v>139020</v>
      </c>
      <c r="Y348" s="81">
        <v>197045</v>
      </c>
      <c r="Z348" s="81">
        <v>175004</v>
      </c>
      <c r="AA348" s="81">
        <v>33169</v>
      </c>
      <c r="AB348" s="81">
        <v>428587</v>
      </c>
      <c r="AC348" s="81">
        <v>0</v>
      </c>
      <c r="AD348" s="81">
        <v>50.604115170701689</v>
      </c>
      <c r="AE348" s="82"/>
      <c r="AF348" s="81">
        <v>254547308.68066001</v>
      </c>
      <c r="AG348" s="81">
        <v>14902660.355794674</v>
      </c>
      <c r="AH348" s="81">
        <v>3265264.5839519133</v>
      </c>
      <c r="AI348" s="81">
        <v>955013361.90623844</v>
      </c>
      <c r="AJ348" s="81">
        <v>673405946.12882495</v>
      </c>
      <c r="AK348" s="81"/>
      <c r="AL348" s="81"/>
      <c r="AM348" s="81">
        <v>55935365.200885013</v>
      </c>
      <c r="AN348" s="81"/>
      <c r="AO348" s="81"/>
      <c r="AP348" s="82"/>
      <c r="AQ348" s="81">
        <v>8568</v>
      </c>
      <c r="AR348" s="81">
        <v>910</v>
      </c>
      <c r="AS348" s="81">
        <v>0</v>
      </c>
      <c r="AT348" s="81">
        <v>0</v>
      </c>
      <c r="AU348" s="81">
        <v>0</v>
      </c>
      <c r="AV348" s="81">
        <v>0</v>
      </c>
      <c r="AW348" s="81">
        <v>0</v>
      </c>
      <c r="AX348" s="82"/>
      <c r="AY348" s="81">
        <v>34009.400000000031</v>
      </c>
      <c r="AZ348" s="81">
        <v>40752.80000000001</v>
      </c>
      <c r="BA348" s="81">
        <v>0</v>
      </c>
      <c r="BB348" s="81">
        <v>0</v>
      </c>
      <c r="BC348" s="81">
        <v>0</v>
      </c>
      <c r="BD348" s="81">
        <v>0</v>
      </c>
      <c r="BE348" s="81">
        <v>0</v>
      </c>
      <c r="BF348" s="82"/>
      <c r="BG348" s="81">
        <v>0</v>
      </c>
      <c r="BH348" s="81">
        <v>0</v>
      </c>
      <c r="BI348" s="81">
        <v>192.23400000000001</v>
      </c>
      <c r="BJ348" s="81">
        <v>0</v>
      </c>
      <c r="BK348" s="81">
        <v>165.91399999999999</v>
      </c>
      <c r="BL348" s="81">
        <v>0</v>
      </c>
      <c r="BM348" s="82"/>
      <c r="BN348" s="81">
        <v>0</v>
      </c>
      <c r="BO348" s="81">
        <v>0</v>
      </c>
      <c r="BP348" s="81">
        <v>15</v>
      </c>
      <c r="BQ348" s="81">
        <v>0</v>
      </c>
      <c r="BR348" s="81">
        <v>21</v>
      </c>
      <c r="BS348" s="81">
        <v>0</v>
      </c>
      <c r="BT348"/>
      <c r="BU348" s="80">
        <v>292.16500000000002</v>
      </c>
      <c r="BV348" s="80">
        <v>43.981000000000002</v>
      </c>
      <c r="BW348" s="80">
        <v>22.001999999999999</v>
      </c>
      <c r="BX348" s="80">
        <v>0</v>
      </c>
      <c r="BY348" s="80">
        <v>0</v>
      </c>
      <c r="BZ348" s="80">
        <v>0</v>
      </c>
      <c r="CA348" s="80">
        <v>0</v>
      </c>
      <c r="CB348" s="80">
        <v>0</v>
      </c>
      <c r="CC348" s="80">
        <v>0</v>
      </c>
    </row>
    <row r="349" spans="1:81">
      <c r="A349" s="80" t="s">
        <v>2134</v>
      </c>
      <c r="B349" s="80">
        <v>374</v>
      </c>
      <c r="C349" s="80">
        <v>18</v>
      </c>
      <c r="D349" s="80">
        <v>22</v>
      </c>
      <c r="E349" s="80">
        <v>2021</v>
      </c>
      <c r="F349" s="80" t="s">
        <v>75</v>
      </c>
      <c r="G349" s="174" t="s">
        <v>2116</v>
      </c>
      <c r="H349" s="80" t="s">
        <v>2117</v>
      </c>
      <c r="I349" s="177"/>
      <c r="J349" s="81">
        <v>852.70739142723039</v>
      </c>
      <c r="K349" s="81">
        <v>20.168659431573815</v>
      </c>
      <c r="L349" s="81">
        <v>12.387963657027495</v>
      </c>
      <c r="M349" s="81">
        <v>625.97267957107226</v>
      </c>
      <c r="N349" s="81">
        <v>451.19448711768808</v>
      </c>
      <c r="O349" s="81">
        <v>239.89550385070072</v>
      </c>
      <c r="P349" s="81">
        <v>152.73544411156402</v>
      </c>
      <c r="Q349" s="81">
        <v>25.734036949062919</v>
      </c>
      <c r="R349" s="81">
        <v>0</v>
      </c>
      <c r="S349" s="81">
        <v>50.680176954036462</v>
      </c>
      <c r="T349" s="82"/>
      <c r="U349" s="81">
        <v>28354318</v>
      </c>
      <c r="V349" s="81">
        <v>8827</v>
      </c>
      <c r="W349" s="81">
        <v>234</v>
      </c>
      <c r="X349" s="81">
        <v>139020</v>
      </c>
      <c r="Y349" s="81">
        <v>200040</v>
      </c>
      <c r="Z349" s="81">
        <v>176512</v>
      </c>
      <c r="AA349" s="81">
        <v>33603</v>
      </c>
      <c r="AB349" s="81">
        <v>431267</v>
      </c>
      <c r="AC349" s="81">
        <v>0</v>
      </c>
      <c r="AD349" s="81">
        <v>50.680176954036462</v>
      </c>
      <c r="AE349" s="82"/>
      <c r="AF349" s="81">
        <v>283494381.58796179</v>
      </c>
      <c r="AG349" s="81">
        <v>16171559.912498863</v>
      </c>
      <c r="AH349" s="81">
        <v>2662614.8320162673</v>
      </c>
      <c r="AI349" s="81">
        <v>1038913400.2837707</v>
      </c>
      <c r="AJ349" s="81">
        <v>655535493.56228149</v>
      </c>
      <c r="AK349" s="81">
        <v>0</v>
      </c>
      <c r="AL349" s="81">
        <v>0</v>
      </c>
      <c r="AM349" s="81">
        <v>56609783.103207737</v>
      </c>
      <c r="AN349" s="81">
        <v>0</v>
      </c>
      <c r="AO349" s="81">
        <v>0</v>
      </c>
      <c r="AP349" s="82"/>
      <c r="AQ349" s="81">
        <v>9163</v>
      </c>
      <c r="AR349" s="81">
        <v>913</v>
      </c>
      <c r="AS349" s="81">
        <v>0</v>
      </c>
      <c r="AT349" s="81">
        <v>0</v>
      </c>
      <c r="AU349" s="81">
        <v>0</v>
      </c>
      <c r="AV349" s="81">
        <v>0</v>
      </c>
      <c r="AW349" s="81"/>
      <c r="AX349" s="82"/>
      <c r="AY349" s="81">
        <v>37191.600000000108</v>
      </c>
      <c r="AZ349" s="81">
        <v>41213.200000000012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2135</v>
      </c>
      <c r="B350" s="80">
        <v>374</v>
      </c>
      <c r="C350" s="80">
        <v>19</v>
      </c>
      <c r="D350" s="80">
        <v>22</v>
      </c>
      <c r="E350" s="80">
        <v>2022</v>
      </c>
      <c r="F350" s="80" t="s">
        <v>568</v>
      </c>
      <c r="G350" s="174" t="s">
        <v>2116</v>
      </c>
      <c r="H350" s="80" t="s">
        <v>2117</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10023</v>
      </c>
      <c r="AR350" s="81">
        <v>917</v>
      </c>
      <c r="AS350" s="81">
        <v>0</v>
      </c>
      <c r="AT350" s="81">
        <v>0</v>
      </c>
      <c r="AU350" s="81">
        <v>0</v>
      </c>
      <c r="AV350" s="81">
        <v>0</v>
      </c>
      <c r="AW350" s="81"/>
      <c r="AX350" s="82"/>
      <c r="AY350" s="81">
        <v>41274.700000000339</v>
      </c>
      <c r="AZ350" s="81">
        <v>42319.700000000012</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2136</v>
      </c>
      <c r="B351" s="80">
        <v>290</v>
      </c>
      <c r="C351" s="80">
        <v>1</v>
      </c>
      <c r="D351" s="80">
        <v>18</v>
      </c>
      <c r="E351" s="80">
        <v>1990</v>
      </c>
      <c r="F351" s="80" t="s">
        <v>562</v>
      </c>
      <c r="G351" s="80" t="s">
        <v>2137</v>
      </c>
      <c r="H351" s="80" t="s">
        <v>2138</v>
      </c>
      <c r="I351" s="177"/>
      <c r="J351" s="81">
        <v>48.107810556557375</v>
      </c>
      <c r="K351" s="81">
        <v>19.184652651639457</v>
      </c>
      <c r="L351" s="81">
        <v>6.458883585425176</v>
      </c>
      <c r="M351" s="81">
        <v>206.08789214592909</v>
      </c>
      <c r="N351" s="81">
        <v>271.85865667927169</v>
      </c>
      <c r="O351" s="81">
        <v>251.90142068999631</v>
      </c>
      <c r="P351" s="81">
        <v>124.62363055279745</v>
      </c>
      <c r="Q351" s="81">
        <v>21.497723120720796</v>
      </c>
      <c r="R351" s="81">
        <v>0</v>
      </c>
      <c r="S351" s="81">
        <v>27.034422294959757</v>
      </c>
      <c r="T351" s="82"/>
      <c r="U351" s="81">
        <v>12000283</v>
      </c>
      <c r="V351" s="81">
        <v>7366</v>
      </c>
      <c r="W351" s="81">
        <v>59</v>
      </c>
      <c r="X351" s="81">
        <v>85963</v>
      </c>
      <c r="Y351" s="81">
        <v>119009</v>
      </c>
      <c r="Z351" s="81">
        <v>103610</v>
      </c>
      <c r="AA351" s="81">
        <v>30260</v>
      </c>
      <c r="AB351" s="81">
        <v>349050</v>
      </c>
      <c r="AC351" s="81">
        <v>0</v>
      </c>
      <c r="AD351" s="81">
        <v>27.034422294959757</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2139</v>
      </c>
      <c r="B352" s="80">
        <v>291</v>
      </c>
      <c r="C352" s="80">
        <v>2</v>
      </c>
      <c r="D352" s="80">
        <v>18</v>
      </c>
      <c r="E352" s="80">
        <v>2005</v>
      </c>
      <c r="F352" s="80" t="s">
        <v>565</v>
      </c>
      <c r="G352" s="80" t="s">
        <v>2137</v>
      </c>
      <c r="H352" s="80" t="s">
        <v>2138</v>
      </c>
      <c r="I352" s="177"/>
      <c r="J352" s="81">
        <v>60.32369473292362</v>
      </c>
      <c r="K352" s="81">
        <v>17.728123297258271</v>
      </c>
      <c r="L352" s="81">
        <v>15.068697615160131</v>
      </c>
      <c r="M352" s="81">
        <v>418.45549226528283</v>
      </c>
      <c r="N352" s="81">
        <v>440.71274528053965</v>
      </c>
      <c r="O352" s="81">
        <v>310.47382179763707</v>
      </c>
      <c r="P352" s="81">
        <v>120.39123304584729</v>
      </c>
      <c r="Q352" s="81">
        <v>23.868861073904906</v>
      </c>
      <c r="R352" s="81">
        <v>0</v>
      </c>
      <c r="S352" s="81">
        <v>69.240125807569726</v>
      </c>
      <c r="T352" s="82"/>
      <c r="U352" s="81">
        <v>7665724</v>
      </c>
      <c r="V352" s="81">
        <v>8308</v>
      </c>
      <c r="W352" s="81">
        <v>181</v>
      </c>
      <c r="X352" s="81">
        <v>99655</v>
      </c>
      <c r="Y352" s="81">
        <v>166510</v>
      </c>
      <c r="Z352" s="81">
        <v>147775</v>
      </c>
      <c r="AA352" s="81">
        <v>23941</v>
      </c>
      <c r="AB352" s="81">
        <v>405142</v>
      </c>
      <c r="AC352" s="81">
        <v>0</v>
      </c>
      <c r="AD352" s="81">
        <v>69.240125807569726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2140</v>
      </c>
      <c r="B353" s="80">
        <v>292</v>
      </c>
      <c r="C353" s="80">
        <v>3</v>
      </c>
      <c r="D353" s="80">
        <v>18</v>
      </c>
      <c r="E353" s="80">
        <v>2006</v>
      </c>
      <c r="F353" s="80" t="s">
        <v>566</v>
      </c>
      <c r="G353" s="80" t="s">
        <v>2137</v>
      </c>
      <c r="H353" s="80" t="s">
        <v>2138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2141</v>
      </c>
      <c r="B354" s="80">
        <v>293</v>
      </c>
      <c r="C354" s="80">
        <v>4</v>
      </c>
      <c r="D354" s="80">
        <v>18</v>
      </c>
      <c r="E354" s="80">
        <v>2007</v>
      </c>
      <c r="F354" s="80" t="s">
        <v>567</v>
      </c>
      <c r="G354" s="80" t="s">
        <v>2137</v>
      </c>
      <c r="H354" s="80" t="s">
        <v>2138</v>
      </c>
      <c r="I354" s="177"/>
      <c r="J354" s="81">
        <v>115.51818058359879</v>
      </c>
      <c r="K354" s="81">
        <v>17.439745112307246</v>
      </c>
      <c r="L354" s="81">
        <v>18.305489599783559</v>
      </c>
      <c r="M354" s="81">
        <v>459.59090101939626</v>
      </c>
      <c r="N354" s="81">
        <v>480.81352199112018</v>
      </c>
      <c r="O354" s="81">
        <v>300.97337209097503</v>
      </c>
      <c r="P354" s="81">
        <v>121.06493543747359</v>
      </c>
      <c r="Q354" s="81">
        <v>25.649219657806587</v>
      </c>
      <c r="R354" s="81">
        <v>0</v>
      </c>
      <c r="S354" s="81">
        <v>52.319482853672476</v>
      </c>
      <c r="T354" s="82"/>
      <c r="U354" s="81">
        <v>12705627</v>
      </c>
      <c r="V354" s="81">
        <v>7358</v>
      </c>
      <c r="W354" s="81">
        <v>164</v>
      </c>
      <c r="X354" s="81">
        <v>117238</v>
      </c>
      <c r="Y354" s="81">
        <v>173077</v>
      </c>
      <c r="Z354" s="81">
        <v>148919</v>
      </c>
      <c r="AA354" s="81">
        <v>23708</v>
      </c>
      <c r="AB354" s="81">
        <v>412337</v>
      </c>
      <c r="AC354" s="81">
        <v>0</v>
      </c>
      <c r="AD354" s="81">
        <v>52.319482853672476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2142</v>
      </c>
      <c r="B355" s="80">
        <v>294</v>
      </c>
      <c r="C355" s="80">
        <v>5</v>
      </c>
      <c r="D355" s="80">
        <v>18</v>
      </c>
      <c r="E355" s="80">
        <v>2008</v>
      </c>
      <c r="F355" s="80" t="s">
        <v>84</v>
      </c>
      <c r="G355" s="80" t="s">
        <v>2137</v>
      </c>
      <c r="H355" s="80" t="s">
        <v>2138</v>
      </c>
      <c r="I355" s="177"/>
      <c r="J355" s="81">
        <v>79.301755719017379</v>
      </c>
      <c r="K355" s="81">
        <v>13.834259755499675</v>
      </c>
      <c r="L355" s="81">
        <v>16.381101493859262</v>
      </c>
      <c r="M355" s="81">
        <v>458.62450676753616</v>
      </c>
      <c r="N355" s="81">
        <v>480.42270124577396</v>
      </c>
      <c r="O355" s="81">
        <v>290.14897728432351</v>
      </c>
      <c r="P355" s="81">
        <v>117.70843381002113</v>
      </c>
      <c r="Q355" s="81">
        <v>25.415220273212437</v>
      </c>
      <c r="R355" s="81">
        <v>0</v>
      </c>
      <c r="S355" s="81">
        <v>43.055990162751399</v>
      </c>
      <c r="T355" s="82"/>
      <c r="U355" s="81">
        <v>11123171</v>
      </c>
      <c r="V355" s="81">
        <v>7358</v>
      </c>
      <c r="W355" s="81">
        <v>164</v>
      </c>
      <c r="X355" s="81">
        <v>117238</v>
      </c>
      <c r="Y355" s="81">
        <v>175905</v>
      </c>
      <c r="Z355" s="81">
        <v>148602</v>
      </c>
      <c r="AA355" s="81">
        <v>23077</v>
      </c>
      <c r="AB355" s="81">
        <v>415289</v>
      </c>
      <c r="AC355" s="81">
        <v>0</v>
      </c>
      <c r="AD355" s="81">
        <v>43.055990162751399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2143</v>
      </c>
      <c r="B356" s="80">
        <v>295</v>
      </c>
      <c r="C356" s="80">
        <v>6</v>
      </c>
      <c r="D356" s="80">
        <v>18</v>
      </c>
      <c r="E356" s="80">
        <v>2009</v>
      </c>
      <c r="F356" s="80" t="s">
        <v>85</v>
      </c>
      <c r="G356" s="80" t="s">
        <v>2137</v>
      </c>
      <c r="H356" s="80" t="s">
        <v>2138</v>
      </c>
      <c r="I356" s="177"/>
      <c r="J356" s="81">
        <v>62.206154602215527</v>
      </c>
      <c r="K356" s="81">
        <v>13.201033482302815</v>
      </c>
      <c r="L356" s="81">
        <v>25.920582618420017</v>
      </c>
      <c r="M356" s="81">
        <v>427.77398482906989</v>
      </c>
      <c r="N356" s="81">
        <v>444.63073531479506</v>
      </c>
      <c r="O356" s="81">
        <v>296.13405973430173</v>
      </c>
      <c r="P356" s="81">
        <v>114.65707938235155</v>
      </c>
      <c r="Q356" s="81">
        <v>24.363932825306851</v>
      </c>
      <c r="R356" s="81">
        <v>0</v>
      </c>
      <c r="S356" s="81">
        <v>40.154497887904242</v>
      </c>
      <c r="T356" s="82"/>
      <c r="U356" s="81">
        <v>7684541</v>
      </c>
      <c r="V356" s="81">
        <v>8095</v>
      </c>
      <c r="W356" s="81">
        <v>250</v>
      </c>
      <c r="X356" s="81">
        <v>124951</v>
      </c>
      <c r="Y356" s="81">
        <v>178396</v>
      </c>
      <c r="Z356" s="81">
        <v>149703</v>
      </c>
      <c r="AA356" s="81">
        <v>23077</v>
      </c>
      <c r="AB356" s="81">
        <v>417919</v>
      </c>
      <c r="AC356" s="81">
        <v>0</v>
      </c>
      <c r="AD356" s="81">
        <v>40.154497887904242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2.5960000000000001</v>
      </c>
      <c r="BJ356" s="81">
        <v>0</v>
      </c>
      <c r="BK356" s="81">
        <v>90.661000000000001</v>
      </c>
      <c r="BL356" s="81">
        <v>0</v>
      </c>
      <c r="BM356" s="82"/>
      <c r="BN356" s="81">
        <v>0</v>
      </c>
      <c r="BO356" s="81">
        <v>0</v>
      </c>
      <c r="BP356" s="81">
        <v>1</v>
      </c>
      <c r="BQ356" s="81">
        <v>0</v>
      </c>
      <c r="BR356" s="81">
        <v>13</v>
      </c>
      <c r="BS356" s="81">
        <v>0</v>
      </c>
      <c r="BT356"/>
      <c r="BU356" s="80"/>
      <c r="BV356" s="80"/>
      <c r="BW356" s="80"/>
      <c r="BX356" s="80"/>
      <c r="BY356" s="80"/>
      <c r="BZ356" s="80"/>
      <c r="CA356" s="80"/>
      <c r="CB356" s="80"/>
      <c r="CC356" s="80"/>
    </row>
    <row r="357" spans="1:81">
      <c r="A357" s="80" t="s">
        <v>2144</v>
      </c>
      <c r="B357" s="80">
        <v>296</v>
      </c>
      <c r="C357" s="80">
        <v>7</v>
      </c>
      <c r="D357" s="80">
        <v>18</v>
      </c>
      <c r="E357" s="80">
        <v>2010</v>
      </c>
      <c r="F357" s="80" t="s">
        <v>86</v>
      </c>
      <c r="G357" s="80" t="s">
        <v>2137</v>
      </c>
      <c r="H357" s="80" t="s">
        <v>2138</v>
      </c>
      <c r="I357" s="177"/>
      <c r="J357" s="81">
        <v>69.562055920870705</v>
      </c>
      <c r="K357" s="81">
        <v>11.834209997215547</v>
      </c>
      <c r="L357" s="81">
        <v>24.211193437557053</v>
      </c>
      <c r="M357" s="81">
        <v>432.75016066070611</v>
      </c>
      <c r="N357" s="81">
        <v>455.42495530458524</v>
      </c>
      <c r="O357" s="81">
        <v>295.299915336406</v>
      </c>
      <c r="P357" s="81">
        <v>117.16069537630054</v>
      </c>
      <c r="Q357" s="81">
        <v>25.534778315369199</v>
      </c>
      <c r="R357" s="81">
        <v>0</v>
      </c>
      <c r="S357" s="81">
        <v>51.775827392680284</v>
      </c>
      <c r="T357" s="82"/>
      <c r="U357" s="81">
        <v>9185406</v>
      </c>
      <c r="V357" s="81">
        <v>8095</v>
      </c>
      <c r="W357" s="81">
        <v>250</v>
      </c>
      <c r="X357" s="81">
        <v>124951</v>
      </c>
      <c r="Y357" s="81">
        <v>180243</v>
      </c>
      <c r="Z357" s="81">
        <v>149975</v>
      </c>
      <c r="AA357" s="81">
        <v>22992</v>
      </c>
      <c r="AB357" s="81">
        <v>419695</v>
      </c>
      <c r="AC357" s="81">
        <v>0</v>
      </c>
      <c r="AD357" s="81">
        <v>51.775827392680284</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2.2810000000000001</v>
      </c>
      <c r="BJ357" s="81">
        <v>0</v>
      </c>
      <c r="BK357" s="81">
        <v>78.599000000000004</v>
      </c>
      <c r="BL357" s="81">
        <v>0</v>
      </c>
      <c r="BM357" s="82"/>
      <c r="BN357" s="81">
        <v>0</v>
      </c>
      <c r="BO357" s="81">
        <v>0</v>
      </c>
      <c r="BP357" s="81">
        <v>1</v>
      </c>
      <c r="BQ357" s="81">
        <v>0</v>
      </c>
      <c r="BR357" s="81">
        <v>11</v>
      </c>
      <c r="BS357" s="81">
        <v>0</v>
      </c>
      <c r="BT357"/>
      <c r="BU357" s="80">
        <v>65.102999999999994</v>
      </c>
      <c r="BV357" s="80">
        <v>0</v>
      </c>
      <c r="BW357" s="80">
        <v>0</v>
      </c>
      <c r="BX357" s="80">
        <v>0</v>
      </c>
      <c r="BY357" s="80">
        <v>15.776999999999999</v>
      </c>
      <c r="BZ357" s="80">
        <v>0</v>
      </c>
      <c r="CA357" s="80">
        <v>0</v>
      </c>
      <c r="CB357" s="80">
        <v>0</v>
      </c>
      <c r="CC357" s="80">
        <v>0</v>
      </c>
    </row>
    <row r="358" spans="1:81">
      <c r="A358" s="80" t="s">
        <v>2145</v>
      </c>
      <c r="B358" s="80">
        <v>297</v>
      </c>
      <c r="C358" s="80">
        <v>8</v>
      </c>
      <c r="D358" s="80">
        <v>18</v>
      </c>
      <c r="E358" s="80">
        <v>2011</v>
      </c>
      <c r="F358" s="80" t="s">
        <v>87</v>
      </c>
      <c r="G358" s="80" t="s">
        <v>2137</v>
      </c>
      <c r="H358" s="80" t="s">
        <v>2138</v>
      </c>
      <c r="I358" s="177"/>
      <c r="J358" s="81">
        <v>72.231536383128486</v>
      </c>
      <c r="K358" s="81">
        <v>17.865530472470549</v>
      </c>
      <c r="L358" s="81">
        <v>10.675404500592423</v>
      </c>
      <c r="M358" s="81">
        <v>550.29421080240002</v>
      </c>
      <c r="N358" s="81">
        <v>531.09017042389587</v>
      </c>
      <c r="O358" s="81">
        <v>290.65899272920143</v>
      </c>
      <c r="P358" s="81">
        <v>114.12132648394591</v>
      </c>
      <c r="Q358" s="81">
        <v>29.49194595459144</v>
      </c>
      <c r="R358" s="81">
        <v>0</v>
      </c>
      <c r="S358" s="81">
        <v>49.380004812046948</v>
      </c>
      <c r="T358" s="82"/>
      <c r="U358" s="81">
        <v>8961460</v>
      </c>
      <c r="V358" s="81">
        <v>8095</v>
      </c>
      <c r="W358" s="81">
        <v>250</v>
      </c>
      <c r="X358" s="81">
        <v>124951</v>
      </c>
      <c r="Y358" s="81">
        <v>181967</v>
      </c>
      <c r="Z358" s="81">
        <v>150825</v>
      </c>
      <c r="AA358" s="81">
        <v>23062</v>
      </c>
      <c r="AB358" s="81">
        <v>420243</v>
      </c>
      <c r="AC358" s="81">
        <v>0</v>
      </c>
      <c r="AD358" s="81">
        <v>49.380004812046948</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1.8580000000000001</v>
      </c>
      <c r="BJ358" s="81">
        <v>0</v>
      </c>
      <c r="BK358" s="81">
        <v>66.688000000000002</v>
      </c>
      <c r="BL358" s="81">
        <v>0</v>
      </c>
      <c r="BM358" s="82"/>
      <c r="BN358" s="81">
        <v>0</v>
      </c>
      <c r="BO358" s="81">
        <v>0</v>
      </c>
      <c r="BP358" s="81">
        <v>1</v>
      </c>
      <c r="BQ358" s="81">
        <v>0</v>
      </c>
      <c r="BR358" s="81">
        <v>11</v>
      </c>
      <c r="BS358" s="81">
        <v>0</v>
      </c>
      <c r="BT358"/>
      <c r="BU358" s="80">
        <v>52.587000000000003</v>
      </c>
      <c r="BV358" s="80">
        <v>0</v>
      </c>
      <c r="BW358" s="80">
        <v>0</v>
      </c>
      <c r="BX358" s="80">
        <v>0</v>
      </c>
      <c r="BY358" s="80">
        <v>15.959</v>
      </c>
      <c r="BZ358" s="80">
        <v>0</v>
      </c>
      <c r="CA358" s="80">
        <v>0</v>
      </c>
      <c r="CB358" s="80">
        <v>0</v>
      </c>
      <c r="CC358" s="80">
        <v>0</v>
      </c>
    </row>
    <row r="359" spans="1:81">
      <c r="A359" s="80" t="s">
        <v>2146</v>
      </c>
      <c r="B359" s="80">
        <v>298</v>
      </c>
      <c r="C359" s="80">
        <v>9</v>
      </c>
      <c r="D359" s="80">
        <v>18</v>
      </c>
      <c r="E359" s="80">
        <v>2012</v>
      </c>
      <c r="F359" s="80" t="s">
        <v>88</v>
      </c>
      <c r="G359" s="80" t="s">
        <v>2137</v>
      </c>
      <c r="H359" s="80" t="s">
        <v>2138</v>
      </c>
      <c r="I359" s="177"/>
      <c r="J359" s="81">
        <v>60.560194885751457</v>
      </c>
      <c r="K359" s="81">
        <v>17.62308524779306</v>
      </c>
      <c r="L359" s="81">
        <v>10.569212332638646</v>
      </c>
      <c r="M359" s="81">
        <v>579.41244726037257</v>
      </c>
      <c r="N359" s="81">
        <v>572.73757880676658</v>
      </c>
      <c r="O359" s="81">
        <v>289.91851892157104</v>
      </c>
      <c r="P359" s="81">
        <v>114.60640581019891</v>
      </c>
      <c r="Q359" s="81">
        <v>32.496879353798853</v>
      </c>
      <c r="R359" s="81">
        <v>0</v>
      </c>
      <c r="S359" s="81">
        <v>52.765753861647177</v>
      </c>
      <c r="T359" s="82"/>
      <c r="U359" s="81">
        <v>8101813</v>
      </c>
      <c r="V359" s="81">
        <v>8095</v>
      </c>
      <c r="W359" s="81">
        <v>250</v>
      </c>
      <c r="X359" s="81">
        <v>124951</v>
      </c>
      <c r="Y359" s="81">
        <v>185869</v>
      </c>
      <c r="Z359" s="81">
        <v>151634</v>
      </c>
      <c r="AA359" s="81">
        <v>23029</v>
      </c>
      <c r="AB359" s="81">
        <v>426205</v>
      </c>
      <c r="AC359" s="81">
        <v>0</v>
      </c>
      <c r="AD359" s="81">
        <v>52.765753861647177</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59.83700000000001</v>
      </c>
      <c r="BL359" s="81">
        <v>0</v>
      </c>
      <c r="BM359" s="82"/>
      <c r="BN359" s="81">
        <v>0</v>
      </c>
      <c r="BO359" s="81">
        <v>0</v>
      </c>
      <c r="BP359" s="81">
        <v>0</v>
      </c>
      <c r="BQ359" s="81">
        <v>0</v>
      </c>
      <c r="BR359" s="81">
        <v>10</v>
      </c>
      <c r="BS359" s="81">
        <v>0</v>
      </c>
      <c r="BT359"/>
      <c r="BU359" s="80">
        <v>59.837000000000003</v>
      </c>
      <c r="BV359" s="80">
        <v>0</v>
      </c>
      <c r="BW359" s="80">
        <v>0</v>
      </c>
      <c r="BX359" s="80">
        <v>0</v>
      </c>
      <c r="BY359" s="80">
        <v>0</v>
      </c>
      <c r="BZ359" s="80">
        <v>0</v>
      </c>
      <c r="CA359" s="80">
        <v>0</v>
      </c>
      <c r="CB359" s="80">
        <v>0</v>
      </c>
      <c r="CC359" s="80">
        <v>0</v>
      </c>
    </row>
    <row r="360" spans="1:81">
      <c r="A360" s="80" t="s">
        <v>2147</v>
      </c>
      <c r="B360" s="80">
        <v>299</v>
      </c>
      <c r="C360" s="80">
        <v>10</v>
      </c>
      <c r="D360" s="80">
        <v>18</v>
      </c>
      <c r="E360" s="80">
        <v>2013</v>
      </c>
      <c r="F360" s="80" t="s">
        <v>89</v>
      </c>
      <c r="G360" s="80" t="s">
        <v>2137</v>
      </c>
      <c r="H360" s="80" t="s">
        <v>2138</v>
      </c>
      <c r="I360" s="177"/>
      <c r="J360" s="81">
        <v>63.641250280639653</v>
      </c>
      <c r="K360" s="81">
        <v>15.196884687713036</v>
      </c>
      <c r="L360" s="81">
        <v>9.6869462609344534</v>
      </c>
      <c r="M360" s="81">
        <v>616.5060786771154</v>
      </c>
      <c r="N360" s="81">
        <v>553.44124752079745</v>
      </c>
      <c r="O360" s="81">
        <v>280.11722681218612</v>
      </c>
      <c r="P360" s="81">
        <v>114.99327214731272</v>
      </c>
      <c r="Q360" s="81">
        <v>32.970920938604543</v>
      </c>
      <c r="R360" s="81">
        <v>0</v>
      </c>
      <c r="S360" s="81">
        <v>57.969314685483404</v>
      </c>
      <c r="T360" s="82"/>
      <c r="U360" s="81">
        <v>8238297</v>
      </c>
      <c r="V360" s="81">
        <v>8095</v>
      </c>
      <c r="W360" s="81">
        <v>250</v>
      </c>
      <c r="X360" s="81">
        <v>124951</v>
      </c>
      <c r="Y360" s="81">
        <v>186820</v>
      </c>
      <c r="Z360" s="81">
        <v>153049</v>
      </c>
      <c r="AA360" s="81">
        <v>23020</v>
      </c>
      <c r="AB360" s="81">
        <v>426222</v>
      </c>
      <c r="AC360" s="81">
        <v>0</v>
      </c>
      <c r="AD360" s="81">
        <v>57.969314685483404</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76.551000000000002</v>
      </c>
      <c r="BL360" s="81">
        <v>0</v>
      </c>
      <c r="BM360" s="82"/>
      <c r="BN360" s="81">
        <v>0</v>
      </c>
      <c r="BO360" s="81">
        <v>0</v>
      </c>
      <c r="BP360" s="81">
        <v>0</v>
      </c>
      <c r="BQ360" s="81">
        <v>0</v>
      </c>
      <c r="BR360" s="81">
        <v>12</v>
      </c>
      <c r="BS360" s="81">
        <v>0</v>
      </c>
      <c r="BT360"/>
      <c r="BU360" s="80">
        <v>76.551000000000002</v>
      </c>
      <c r="BV360" s="80">
        <v>0</v>
      </c>
      <c r="BW360" s="80">
        <v>0</v>
      </c>
      <c r="BX360" s="80">
        <v>0</v>
      </c>
      <c r="BY360" s="80">
        <v>0</v>
      </c>
      <c r="BZ360" s="80">
        <v>0</v>
      </c>
      <c r="CA360" s="80">
        <v>0</v>
      </c>
      <c r="CB360" s="80">
        <v>0</v>
      </c>
      <c r="CC360" s="80">
        <v>0</v>
      </c>
    </row>
    <row r="361" spans="1:81">
      <c r="A361" s="80" t="s">
        <v>2148</v>
      </c>
      <c r="B361" s="80">
        <v>300</v>
      </c>
      <c r="C361" s="80">
        <v>11</v>
      </c>
      <c r="D361" s="80">
        <v>18</v>
      </c>
      <c r="E361" s="80">
        <v>2014</v>
      </c>
      <c r="F361" s="80" t="s">
        <v>90</v>
      </c>
      <c r="G361" s="80" t="s">
        <v>2137</v>
      </c>
      <c r="H361" s="80" t="s">
        <v>2138</v>
      </c>
      <c r="I361" s="177"/>
      <c r="J361" s="81">
        <v>64.564926087826422</v>
      </c>
      <c r="K361" s="81">
        <v>14.234654731220495</v>
      </c>
      <c r="L361" s="81">
        <v>14.955369860497782</v>
      </c>
      <c r="M361" s="81">
        <v>569.72541787492946</v>
      </c>
      <c r="N361" s="81">
        <v>500.73108368744533</v>
      </c>
      <c r="O361" s="81">
        <v>266.71389080629774</v>
      </c>
      <c r="P361" s="81">
        <v>115.47587098008665</v>
      </c>
      <c r="Q361" s="81">
        <v>31.665727446377961</v>
      </c>
      <c r="R361" s="81">
        <v>0</v>
      </c>
      <c r="S361" s="81">
        <v>51.060982215320287</v>
      </c>
      <c r="T361" s="82"/>
      <c r="U361" s="81">
        <v>9586725</v>
      </c>
      <c r="V361" s="81">
        <v>7250</v>
      </c>
      <c r="W361" s="81">
        <v>169</v>
      </c>
      <c r="X361" s="81">
        <v>127518</v>
      </c>
      <c r="Y361" s="81">
        <v>188406</v>
      </c>
      <c r="Z361" s="81">
        <v>153480</v>
      </c>
      <c r="AA361" s="81">
        <v>22997</v>
      </c>
      <c r="AB361" s="81">
        <v>426648</v>
      </c>
      <c r="AC361" s="81">
        <v>0</v>
      </c>
      <c r="AD361" s="81">
        <v>51.060982215320287</v>
      </c>
      <c r="AE361" s="82"/>
      <c r="AF361" s="81">
        <v>89723915.98425521</v>
      </c>
      <c r="AG361" s="81">
        <v>13411174.775802756</v>
      </c>
      <c r="AH361" s="81">
        <v>3764114.6471072412</v>
      </c>
      <c r="AI361" s="81">
        <v>782383924.07284617</v>
      </c>
      <c r="AJ361" s="81">
        <v>695826069.52921128</v>
      </c>
      <c r="AK361" s="81">
        <v>0</v>
      </c>
      <c r="AL361" s="81">
        <v>0</v>
      </c>
      <c r="AM361" s="81">
        <v>58572394.907220535</v>
      </c>
      <c r="AN361" s="81">
        <v>0</v>
      </c>
      <c r="AO361" s="81">
        <v>0</v>
      </c>
      <c r="AP361" s="82"/>
      <c r="AQ361" s="81">
        <v>6266</v>
      </c>
      <c r="AR361" s="81">
        <v>188</v>
      </c>
      <c r="AS361" s="81">
        <v>0</v>
      </c>
      <c r="AT361" s="81">
        <v>0</v>
      </c>
      <c r="AU361" s="81">
        <v>0</v>
      </c>
      <c r="AV361" s="81">
        <v>0</v>
      </c>
      <c r="AW361" s="81" t="s">
        <v>564</v>
      </c>
      <c r="AX361" s="82"/>
      <c r="AY361" s="81">
        <v>22426.1</v>
      </c>
      <c r="AZ361" s="81">
        <v>3667.7</v>
      </c>
      <c r="BA361" s="81">
        <v>0</v>
      </c>
      <c r="BB361" s="81">
        <v>0</v>
      </c>
      <c r="BC361" s="81">
        <v>0</v>
      </c>
      <c r="BD361" s="81">
        <v>0</v>
      </c>
      <c r="BE361" s="81" t="s">
        <v>564</v>
      </c>
      <c r="BF361" s="82"/>
      <c r="BG361" s="81">
        <v>0</v>
      </c>
      <c r="BH361" s="81">
        <v>0</v>
      </c>
      <c r="BI361" s="81">
        <v>3.3170000000000002</v>
      </c>
      <c r="BJ361" s="81">
        <v>0</v>
      </c>
      <c r="BK361" s="81">
        <v>61.637</v>
      </c>
      <c r="BL361" s="81">
        <v>0</v>
      </c>
      <c r="BM361" s="82"/>
      <c r="BN361" s="81">
        <v>0</v>
      </c>
      <c r="BO361" s="81">
        <v>0</v>
      </c>
      <c r="BP361" s="81">
        <v>1</v>
      </c>
      <c r="BQ361" s="81">
        <v>0</v>
      </c>
      <c r="BR361" s="81">
        <v>9</v>
      </c>
      <c r="BS361" s="81">
        <v>0</v>
      </c>
      <c r="BT361"/>
      <c r="BU361" s="80">
        <v>64.953999999999994</v>
      </c>
      <c r="BV361" s="80">
        <v>0</v>
      </c>
      <c r="BW361" s="80">
        <v>0</v>
      </c>
      <c r="BX361" s="80">
        <v>0</v>
      </c>
      <c r="BY361" s="80">
        <v>0</v>
      </c>
      <c r="BZ361" s="80">
        <v>0</v>
      </c>
      <c r="CA361" s="80">
        <v>0</v>
      </c>
      <c r="CB361" s="80">
        <v>0</v>
      </c>
      <c r="CC361" s="80">
        <v>0</v>
      </c>
    </row>
    <row r="362" spans="1:81">
      <c r="A362" s="80" t="s">
        <v>2149</v>
      </c>
      <c r="B362" s="80">
        <v>301</v>
      </c>
      <c r="C362" s="80">
        <v>12</v>
      </c>
      <c r="D362" s="80">
        <v>18</v>
      </c>
      <c r="E362" s="80">
        <v>2015</v>
      </c>
      <c r="F362" s="80" t="s">
        <v>91</v>
      </c>
      <c r="G362" s="80" t="s">
        <v>2137</v>
      </c>
      <c r="H362" s="80" t="s">
        <v>2138</v>
      </c>
      <c r="I362" s="177"/>
      <c r="J362" s="81">
        <v>95.536812205336915</v>
      </c>
      <c r="K362" s="81">
        <v>15.138749295253055</v>
      </c>
      <c r="L362" s="81">
        <v>18.641471664621125</v>
      </c>
      <c r="M362" s="81">
        <v>606.15332465713925</v>
      </c>
      <c r="N362" s="81">
        <v>502.98457901885541</v>
      </c>
      <c r="O362" s="81">
        <v>265.72636828907514</v>
      </c>
      <c r="P362" s="81">
        <v>114.99887089893463</v>
      </c>
      <c r="Q362" s="81">
        <v>31.020173190099076</v>
      </c>
      <c r="R362" s="81">
        <v>0</v>
      </c>
      <c r="S362" s="81">
        <v>60.848712517122159</v>
      </c>
      <c r="T362" s="82"/>
      <c r="U362" s="81">
        <v>12868764</v>
      </c>
      <c r="V362" s="81">
        <v>7250</v>
      </c>
      <c r="W362" s="81">
        <v>169</v>
      </c>
      <c r="X362" s="81">
        <v>127518</v>
      </c>
      <c r="Y362" s="81">
        <v>190100</v>
      </c>
      <c r="Z362" s="81">
        <v>154385</v>
      </c>
      <c r="AA362" s="81">
        <v>22884</v>
      </c>
      <c r="AB362" s="81">
        <v>426937</v>
      </c>
      <c r="AC362" s="81">
        <v>0</v>
      </c>
      <c r="AD362" s="81">
        <v>60.848712517122159</v>
      </c>
      <c r="AE362" s="82"/>
      <c r="AF362" s="81">
        <v>129407928.72421667</v>
      </c>
      <c r="AG362" s="81">
        <v>12548046.161807364</v>
      </c>
      <c r="AH362" s="81">
        <v>3799311.4795926423</v>
      </c>
      <c r="AI362" s="81">
        <v>746107987.19118166</v>
      </c>
      <c r="AJ362" s="81">
        <v>717660316.7879169</v>
      </c>
      <c r="AK362" s="81">
        <v>0</v>
      </c>
      <c r="AL362" s="81">
        <v>0</v>
      </c>
      <c r="AM362" s="81">
        <v>58509924.916643292</v>
      </c>
      <c r="AN362" s="81">
        <v>0</v>
      </c>
      <c r="AO362" s="81">
        <v>0</v>
      </c>
      <c r="AP362" s="82"/>
      <c r="AQ362" s="81">
        <v>6688</v>
      </c>
      <c r="AR362" s="81">
        <v>264</v>
      </c>
      <c r="AS362" s="81">
        <v>0</v>
      </c>
      <c r="AT362" s="81">
        <v>0</v>
      </c>
      <c r="AU362" s="81">
        <v>0</v>
      </c>
      <c r="AV362" s="81">
        <v>0</v>
      </c>
      <c r="AW362" s="81" t="s">
        <v>564</v>
      </c>
      <c r="AX362" s="82"/>
      <c r="AY362" s="81">
        <v>24187</v>
      </c>
      <c r="AZ362" s="81">
        <v>5153.8999999999996</v>
      </c>
      <c r="BA362" s="81">
        <v>0</v>
      </c>
      <c r="BB362" s="81">
        <v>0</v>
      </c>
      <c r="BC362" s="81">
        <v>0</v>
      </c>
      <c r="BD362" s="81">
        <v>0</v>
      </c>
      <c r="BE362" s="81" t="s">
        <v>564</v>
      </c>
      <c r="BF362" s="82"/>
      <c r="BG362" s="81">
        <v>0</v>
      </c>
      <c r="BH362" s="81">
        <v>0</v>
      </c>
      <c r="BI362" s="81">
        <v>2.8650000000000002</v>
      </c>
      <c r="BJ362" s="81">
        <v>0</v>
      </c>
      <c r="BK362" s="81">
        <v>68.685000000000002</v>
      </c>
      <c r="BL362" s="81">
        <v>0</v>
      </c>
      <c r="BM362" s="82"/>
      <c r="BN362" s="81">
        <v>0</v>
      </c>
      <c r="BO362" s="81">
        <v>0</v>
      </c>
      <c r="BP362" s="81">
        <v>1</v>
      </c>
      <c r="BQ362" s="81">
        <v>0</v>
      </c>
      <c r="BR362" s="81">
        <v>11</v>
      </c>
      <c r="BS362" s="81">
        <v>0</v>
      </c>
      <c r="BT362"/>
      <c r="BU362" s="80">
        <v>71.55</v>
      </c>
      <c r="BV362" s="80">
        <v>0</v>
      </c>
      <c r="BW362" s="80">
        <v>0</v>
      </c>
      <c r="BX362" s="80">
        <v>0</v>
      </c>
      <c r="BY362" s="80">
        <v>0</v>
      </c>
      <c r="BZ362" s="80">
        <v>0</v>
      </c>
      <c r="CA362" s="80">
        <v>0</v>
      </c>
      <c r="CB362" s="80">
        <v>0</v>
      </c>
      <c r="CC362" s="80">
        <v>0</v>
      </c>
    </row>
    <row r="363" spans="1:81">
      <c r="A363" s="80" t="s">
        <v>2150</v>
      </c>
      <c r="B363" s="80">
        <v>302</v>
      </c>
      <c r="C363" s="80">
        <v>13</v>
      </c>
      <c r="D363" s="80">
        <v>18</v>
      </c>
      <c r="E363" s="80">
        <v>2016</v>
      </c>
      <c r="F363" s="80" t="s">
        <v>92</v>
      </c>
      <c r="G363" s="80" t="s">
        <v>2137</v>
      </c>
      <c r="H363" s="80" t="s">
        <v>2138</v>
      </c>
      <c r="I363" s="177"/>
      <c r="J363" s="81">
        <v>59.803070259250283</v>
      </c>
      <c r="K363" s="81">
        <v>15.592735291966635</v>
      </c>
      <c r="L363" s="81">
        <v>21.065667801241201</v>
      </c>
      <c r="M363" s="81">
        <v>466.89433815501843</v>
      </c>
      <c r="N363" s="81">
        <v>482.67479370524018</v>
      </c>
      <c r="O363" s="81">
        <v>264.29844289689879</v>
      </c>
      <c r="P363" s="81">
        <v>112.38709705675846</v>
      </c>
      <c r="Q363" s="81">
        <v>30.270909440289952</v>
      </c>
      <c r="R363" s="81">
        <v>0</v>
      </c>
      <c r="S363" s="81">
        <v>45.780958173098114</v>
      </c>
      <c r="T363" s="82"/>
      <c r="U363" s="81">
        <v>9419242</v>
      </c>
      <c r="V363" s="81">
        <v>7250</v>
      </c>
      <c r="W363" s="81">
        <v>169</v>
      </c>
      <c r="X363" s="81">
        <v>127518</v>
      </c>
      <c r="Y363" s="81">
        <v>192320</v>
      </c>
      <c r="Z363" s="81">
        <v>155443</v>
      </c>
      <c r="AA363" s="81">
        <v>23131</v>
      </c>
      <c r="AB363" s="81">
        <v>428572</v>
      </c>
      <c r="AC363" s="81">
        <v>0</v>
      </c>
      <c r="AD363" s="81">
        <v>45.780958173098107</v>
      </c>
      <c r="AE363" s="82"/>
      <c r="AF363" s="81">
        <v>86050135.855481133</v>
      </c>
      <c r="AG363" s="81">
        <v>12335062.19195429</v>
      </c>
      <c r="AH363" s="81">
        <v>3267468.2732269578</v>
      </c>
      <c r="AI363" s="81">
        <v>721385337.48551011</v>
      </c>
      <c r="AJ363" s="81">
        <v>696676488.74364436</v>
      </c>
      <c r="AK363" s="81">
        <v>0</v>
      </c>
      <c r="AL363" s="81">
        <v>0</v>
      </c>
      <c r="AM363" s="81">
        <v>58779625.359114207</v>
      </c>
      <c r="AN363" s="81">
        <v>0</v>
      </c>
      <c r="AO363" s="81">
        <v>0</v>
      </c>
      <c r="AP363" s="82"/>
      <c r="AQ363" s="81">
        <v>7033</v>
      </c>
      <c r="AR363" s="81">
        <v>309</v>
      </c>
      <c r="AS363" s="81">
        <v>0</v>
      </c>
      <c r="AT363" s="81">
        <v>0</v>
      </c>
      <c r="AU363" s="81">
        <v>0</v>
      </c>
      <c r="AV363" s="81">
        <v>0</v>
      </c>
      <c r="AW363" s="81" t="s">
        <v>564</v>
      </c>
      <c r="AX363" s="82"/>
      <c r="AY363" s="81">
        <v>25646.7</v>
      </c>
      <c r="AZ363" s="81">
        <v>5780.2</v>
      </c>
      <c r="BA363" s="81">
        <v>0</v>
      </c>
      <c r="BB363" s="81">
        <v>0</v>
      </c>
      <c r="BC363" s="81">
        <v>0</v>
      </c>
      <c r="BD363" s="81">
        <v>0</v>
      </c>
      <c r="BE363" s="81" t="s">
        <v>564</v>
      </c>
      <c r="BF363" s="82"/>
      <c r="BG363" s="81">
        <v>0</v>
      </c>
      <c r="BH363" s="81">
        <v>0</v>
      </c>
      <c r="BI363" s="81">
        <v>3.4319999999999999</v>
      </c>
      <c r="BJ363" s="81">
        <v>0</v>
      </c>
      <c r="BK363" s="81">
        <v>121.64600000000002</v>
      </c>
      <c r="BL363" s="81">
        <v>0</v>
      </c>
      <c r="BM363" s="82"/>
      <c r="BN363" s="81">
        <v>0</v>
      </c>
      <c r="BO363" s="81">
        <v>0</v>
      </c>
      <c r="BP363" s="81">
        <v>1</v>
      </c>
      <c r="BQ363" s="81">
        <v>0</v>
      </c>
      <c r="BR363" s="81">
        <v>13</v>
      </c>
      <c r="BS363" s="81">
        <v>0</v>
      </c>
      <c r="BT363"/>
      <c r="BU363" s="80">
        <v>76.930000000000007</v>
      </c>
      <c r="BV363" s="80">
        <v>36.494999999999997</v>
      </c>
      <c r="BW363" s="80">
        <v>0</v>
      </c>
      <c r="BX363" s="80">
        <v>0</v>
      </c>
      <c r="BY363" s="80">
        <v>11.653</v>
      </c>
      <c r="BZ363" s="80">
        <v>0</v>
      </c>
      <c r="CA363" s="80">
        <v>0</v>
      </c>
      <c r="CB363" s="80">
        <v>0</v>
      </c>
      <c r="CC363" s="80">
        <v>0</v>
      </c>
    </row>
    <row r="364" spans="1:81">
      <c r="A364" s="80" t="s">
        <v>2151</v>
      </c>
      <c r="B364" s="80">
        <v>303</v>
      </c>
      <c r="C364" s="80">
        <v>14</v>
      </c>
      <c r="D364" s="80">
        <v>18</v>
      </c>
      <c r="E364" s="80">
        <v>2017</v>
      </c>
      <c r="F364" s="80" t="s">
        <v>71</v>
      </c>
      <c r="G364" s="80" t="s">
        <v>2137</v>
      </c>
      <c r="H364" s="80" t="s">
        <v>2138</v>
      </c>
      <c r="I364" s="177"/>
      <c r="J364" s="81">
        <v>55.931378666212019</v>
      </c>
      <c r="K364" s="81">
        <v>15.951641980495429</v>
      </c>
      <c r="L364" s="81">
        <v>17.349645796225214</v>
      </c>
      <c r="M364" s="81">
        <v>468.41304105880357</v>
      </c>
      <c r="N364" s="81">
        <v>497.03291124738962</v>
      </c>
      <c r="O364" s="81">
        <v>260.02586319210951</v>
      </c>
      <c r="P364" s="81">
        <v>111.81034735152262</v>
      </c>
      <c r="Q364" s="81">
        <v>29.283361083290632</v>
      </c>
      <c r="R364" s="81">
        <v>0</v>
      </c>
      <c r="S364" s="81">
        <v>39.044825438550568</v>
      </c>
      <c r="T364" s="82"/>
      <c r="U364" s="81">
        <v>9515907</v>
      </c>
      <c r="V364" s="81">
        <v>7250</v>
      </c>
      <c r="W364" s="81">
        <v>169</v>
      </c>
      <c r="X364" s="81">
        <v>127518</v>
      </c>
      <c r="Y364" s="81">
        <v>194121</v>
      </c>
      <c r="Z364" s="81">
        <v>155467</v>
      </c>
      <c r="AA364" s="81">
        <v>23159</v>
      </c>
      <c r="AB364" s="81">
        <v>428742</v>
      </c>
      <c r="AC364" s="81">
        <v>0</v>
      </c>
      <c r="AD364" s="81">
        <v>39.044825438550568</v>
      </c>
      <c r="AE364" s="82"/>
      <c r="AF364" s="81">
        <v>82700681.356963605</v>
      </c>
      <c r="AG364" s="81">
        <v>12900352.54259515</v>
      </c>
      <c r="AH364" s="81">
        <v>3656649.2270089998</v>
      </c>
      <c r="AI364" s="81">
        <v>755007215.58815551</v>
      </c>
      <c r="AJ364" s="81">
        <v>717773167.69577098</v>
      </c>
      <c r="AK364" s="81">
        <v>0</v>
      </c>
      <c r="AL364" s="81">
        <v>0</v>
      </c>
      <c r="AM364" s="81">
        <v>58894951.797657818</v>
      </c>
      <c r="AN364" s="81">
        <v>0</v>
      </c>
      <c r="AO364" s="81">
        <v>0</v>
      </c>
      <c r="AP364" s="82"/>
      <c r="AQ364" s="81">
        <v>7352</v>
      </c>
      <c r="AR364" s="81">
        <v>343</v>
      </c>
      <c r="AS364" s="81">
        <v>0</v>
      </c>
      <c r="AT364" s="81">
        <v>0</v>
      </c>
      <c r="AU364" s="81">
        <v>0</v>
      </c>
      <c r="AV364" s="81">
        <v>0</v>
      </c>
      <c r="AW364" s="81" t="s">
        <v>564</v>
      </c>
      <c r="AX364" s="82"/>
      <c r="AY364" s="81">
        <v>27134.3</v>
      </c>
      <c r="AZ364" s="81">
        <v>6235.8000000000011</v>
      </c>
      <c r="BA364" s="81">
        <v>0</v>
      </c>
      <c r="BB364" s="81">
        <v>0</v>
      </c>
      <c r="BC364" s="81">
        <v>0</v>
      </c>
      <c r="BD364" s="81">
        <v>0</v>
      </c>
      <c r="BE364" s="81" t="s">
        <v>564</v>
      </c>
      <c r="BF364" s="82"/>
      <c r="BG364" s="81">
        <v>0</v>
      </c>
      <c r="BH364" s="81">
        <v>0</v>
      </c>
      <c r="BI364" s="81">
        <v>3.4489999999999998</v>
      </c>
      <c r="BJ364" s="81">
        <v>0</v>
      </c>
      <c r="BK364" s="81">
        <v>109.96500000000002</v>
      </c>
      <c r="BL364" s="81">
        <v>0</v>
      </c>
      <c r="BM364" s="82"/>
      <c r="BN364" s="81">
        <v>0</v>
      </c>
      <c r="BO364" s="81">
        <v>0</v>
      </c>
      <c r="BP364" s="81">
        <v>1</v>
      </c>
      <c r="BQ364" s="81">
        <v>0</v>
      </c>
      <c r="BR364" s="81">
        <v>13</v>
      </c>
      <c r="BS364" s="81">
        <v>0</v>
      </c>
      <c r="BT364"/>
      <c r="BU364" s="80">
        <v>72.881</v>
      </c>
      <c r="BV364" s="80">
        <v>30.013000000000002</v>
      </c>
      <c r="BW364" s="80">
        <v>0</v>
      </c>
      <c r="BX364" s="80">
        <v>0</v>
      </c>
      <c r="BY364" s="80">
        <v>10.52</v>
      </c>
      <c r="BZ364" s="80">
        <v>0</v>
      </c>
      <c r="CA364" s="80">
        <v>0</v>
      </c>
      <c r="CB364" s="80">
        <v>0</v>
      </c>
      <c r="CC364" s="80">
        <v>0</v>
      </c>
    </row>
    <row r="365" spans="1:81">
      <c r="A365" s="80" t="s">
        <v>2152</v>
      </c>
      <c r="B365" s="80">
        <v>304</v>
      </c>
      <c r="C365" s="80">
        <v>15</v>
      </c>
      <c r="D365" s="80">
        <v>18</v>
      </c>
      <c r="E365" s="80">
        <v>2018</v>
      </c>
      <c r="F365" s="80" t="s">
        <v>93</v>
      </c>
      <c r="G365" s="80" t="s">
        <v>2137</v>
      </c>
      <c r="H365" s="80" t="s">
        <v>2138</v>
      </c>
      <c r="I365" s="177"/>
      <c r="J365" s="81">
        <v>65.432652586873672</v>
      </c>
      <c r="K365" s="81">
        <v>14.996494211783549</v>
      </c>
      <c r="L365" s="81">
        <v>16.213765167894863</v>
      </c>
      <c r="M365" s="81">
        <v>464.84139906559983</v>
      </c>
      <c r="N365" s="81">
        <v>476.5834499138079</v>
      </c>
      <c r="O365" s="81">
        <v>256.13998891633923</v>
      </c>
      <c r="P365" s="81">
        <v>112.12654628038072</v>
      </c>
      <c r="Q365" s="81">
        <v>27.1698686395072</v>
      </c>
      <c r="R365" s="81">
        <v>0</v>
      </c>
      <c r="S365" s="81">
        <v>30.072224172225496</v>
      </c>
      <c r="T365" s="82"/>
      <c r="U365" s="81">
        <v>11247216</v>
      </c>
      <c r="V365" s="81">
        <v>7250</v>
      </c>
      <c r="W365" s="81">
        <v>169</v>
      </c>
      <c r="X365" s="81">
        <v>127518</v>
      </c>
      <c r="Y365" s="81">
        <v>195643</v>
      </c>
      <c r="Z365" s="81">
        <v>156076</v>
      </c>
      <c r="AA365" s="81">
        <v>23458</v>
      </c>
      <c r="AB365" s="81">
        <v>428685</v>
      </c>
      <c r="AC365" s="81">
        <v>0</v>
      </c>
      <c r="AD365" s="81">
        <v>30.0722241722255</v>
      </c>
      <c r="AE365" s="82"/>
      <c r="AF365" s="81">
        <v>95072162.179562792</v>
      </c>
      <c r="AG365" s="81">
        <v>11441685.219746031</v>
      </c>
      <c r="AH365" s="81">
        <v>3483021.3350725411</v>
      </c>
      <c r="AI365" s="81">
        <v>722999636.46639895</v>
      </c>
      <c r="AJ365" s="81">
        <v>707621481.96995521</v>
      </c>
      <c r="AK365" s="81">
        <v>0</v>
      </c>
      <c r="AL365" s="81">
        <v>0</v>
      </c>
      <c r="AM365" s="81">
        <v>59008966.395423189</v>
      </c>
      <c r="AN365" s="81">
        <v>0</v>
      </c>
      <c r="AO365" s="81">
        <v>0</v>
      </c>
      <c r="AP365" s="82"/>
      <c r="AQ365" s="81">
        <v>7712</v>
      </c>
      <c r="AR365" s="81">
        <v>369</v>
      </c>
      <c r="AS365" s="81">
        <v>0</v>
      </c>
      <c r="AT365" s="81">
        <v>0</v>
      </c>
      <c r="AU365" s="81">
        <v>0</v>
      </c>
      <c r="AV365" s="81">
        <v>0</v>
      </c>
      <c r="AW365" s="81" t="s">
        <v>564</v>
      </c>
      <c r="AX365" s="82"/>
      <c r="AY365" s="81">
        <v>28780.600000000031</v>
      </c>
      <c r="AZ365" s="81">
        <v>6630.5</v>
      </c>
      <c r="BA365" s="81">
        <v>0</v>
      </c>
      <c r="BB365" s="81">
        <v>0</v>
      </c>
      <c r="BC365" s="81">
        <v>0</v>
      </c>
      <c r="BD365" s="81">
        <v>0</v>
      </c>
      <c r="BE365" s="81" t="s">
        <v>564</v>
      </c>
      <c r="BF365" s="82"/>
      <c r="BG365" s="81">
        <v>0</v>
      </c>
      <c r="BH365" s="81">
        <v>0</v>
      </c>
      <c r="BI365" s="81">
        <v>3.863</v>
      </c>
      <c r="BJ365" s="81">
        <v>0</v>
      </c>
      <c r="BK365" s="81">
        <v>93.833000000000013</v>
      </c>
      <c r="BL365" s="81">
        <v>0</v>
      </c>
      <c r="BM365" s="82"/>
      <c r="BN365" s="81">
        <v>0</v>
      </c>
      <c r="BO365" s="81">
        <v>0</v>
      </c>
      <c r="BP365" s="81">
        <v>1</v>
      </c>
      <c r="BQ365" s="81">
        <v>0</v>
      </c>
      <c r="BR365" s="81">
        <v>13</v>
      </c>
      <c r="BS365" s="81">
        <v>0</v>
      </c>
      <c r="BT365"/>
      <c r="BU365" s="80">
        <v>60.134999999999998</v>
      </c>
      <c r="BV365" s="80">
        <v>21.789000000000001</v>
      </c>
      <c r="BW365" s="80">
        <v>0</v>
      </c>
      <c r="BX365" s="80">
        <v>0</v>
      </c>
      <c r="BY365" s="80">
        <v>15.772</v>
      </c>
      <c r="BZ365" s="80">
        <v>0</v>
      </c>
      <c r="CA365" s="80">
        <v>0</v>
      </c>
      <c r="CB365" s="80">
        <v>0</v>
      </c>
      <c r="CC365" s="80">
        <v>0</v>
      </c>
    </row>
    <row r="366" spans="1:81">
      <c r="A366" s="80" t="s">
        <v>2153</v>
      </c>
      <c r="B366" s="80">
        <v>305</v>
      </c>
      <c r="C366" s="80">
        <v>16</v>
      </c>
      <c r="D366" s="80">
        <v>18</v>
      </c>
      <c r="E366" s="80">
        <v>2019</v>
      </c>
      <c r="F366" s="80" t="s">
        <v>73</v>
      </c>
      <c r="G366" s="80" t="s">
        <v>2137</v>
      </c>
      <c r="H366" s="80" t="s">
        <v>2138</v>
      </c>
      <c r="I366" s="177"/>
      <c r="J366" s="81">
        <v>58.900469110886846</v>
      </c>
      <c r="K366" s="81">
        <v>13.580246756969112</v>
      </c>
      <c r="L366" s="81">
        <v>16.439744861845579</v>
      </c>
      <c r="M366" s="81">
        <v>449.75477483607119</v>
      </c>
      <c r="N366" s="81">
        <v>451.09851793643577</v>
      </c>
      <c r="O366" s="81">
        <v>249.22351863041555</v>
      </c>
      <c r="P366" s="81">
        <v>113.45848888704494</v>
      </c>
      <c r="Q366" s="81">
        <v>26.462025002623797</v>
      </c>
      <c r="R366" s="81">
        <v>0</v>
      </c>
      <c r="S366" s="81">
        <v>39.476513562880413</v>
      </c>
      <c r="T366" s="82"/>
      <c r="U366" s="81">
        <v>10586435</v>
      </c>
      <c r="V366" s="81">
        <v>7250</v>
      </c>
      <c r="W366" s="81">
        <v>169</v>
      </c>
      <c r="X366" s="81">
        <v>127518</v>
      </c>
      <c r="Y366" s="81">
        <v>197711</v>
      </c>
      <c r="Z366" s="81">
        <v>156031</v>
      </c>
      <c r="AA366" s="81">
        <v>23559</v>
      </c>
      <c r="AB366" s="81">
        <v>428821</v>
      </c>
      <c r="AC366" s="81">
        <v>0</v>
      </c>
      <c r="AD366" s="81">
        <v>39.476513562880413</v>
      </c>
      <c r="AE366" s="82"/>
      <c r="AF366" s="81">
        <v>90032827.356528819</v>
      </c>
      <c r="AG366" s="81">
        <v>11035878.96462743</v>
      </c>
      <c r="AH366" s="81">
        <v>3702366.700515531</v>
      </c>
      <c r="AI366" s="81">
        <v>729994186.45252287</v>
      </c>
      <c r="AJ366" s="81">
        <v>671812790.23844075</v>
      </c>
      <c r="AK366" s="81">
        <v>0</v>
      </c>
      <c r="AL366" s="81">
        <v>0</v>
      </c>
      <c r="AM366" s="81">
        <v>58402192.037240349</v>
      </c>
      <c r="AN366" s="81">
        <v>0</v>
      </c>
      <c r="AO366" s="81">
        <v>0</v>
      </c>
      <c r="AP366" s="82"/>
      <c r="AQ366" s="81">
        <v>8067</v>
      </c>
      <c r="AR366" s="81">
        <v>392</v>
      </c>
      <c r="AS366" s="81">
        <v>0</v>
      </c>
      <c r="AT366" s="81">
        <v>0</v>
      </c>
      <c r="AU366" s="81">
        <v>0</v>
      </c>
      <c r="AV366" s="81">
        <v>0</v>
      </c>
      <c r="AW366" s="81" t="s">
        <v>564</v>
      </c>
      <c r="AX366" s="82"/>
      <c r="AY366" s="81">
        <v>30426.89999999998</v>
      </c>
      <c r="AZ366" s="81">
        <v>6951.1000000000022</v>
      </c>
      <c r="BA366" s="81">
        <v>0</v>
      </c>
      <c r="BB366" s="81">
        <v>0</v>
      </c>
      <c r="BC366" s="81">
        <v>0</v>
      </c>
      <c r="BD366" s="81">
        <v>0</v>
      </c>
      <c r="BE366" s="81" t="s">
        <v>564</v>
      </c>
      <c r="BF366" s="82"/>
      <c r="BG366" s="81">
        <v>0</v>
      </c>
      <c r="BH366" s="81">
        <v>0</v>
      </c>
      <c r="BI366" s="81">
        <v>2.8180000000000001</v>
      </c>
      <c r="BJ366" s="81">
        <v>0</v>
      </c>
      <c r="BK366" s="81">
        <v>109.262</v>
      </c>
      <c r="BL366" s="81">
        <v>0</v>
      </c>
      <c r="BM366" s="82"/>
      <c r="BN366" s="81">
        <v>0</v>
      </c>
      <c r="BO366" s="81">
        <v>0</v>
      </c>
      <c r="BP366" s="81">
        <v>1</v>
      </c>
      <c r="BQ366" s="81">
        <v>0</v>
      </c>
      <c r="BR366" s="81">
        <v>13</v>
      </c>
      <c r="BS366" s="81">
        <v>0</v>
      </c>
      <c r="BT366"/>
      <c r="BU366" s="80">
        <v>67.936000000000007</v>
      </c>
      <c r="BV366" s="80">
        <v>27.76</v>
      </c>
      <c r="BW366" s="80">
        <v>0</v>
      </c>
      <c r="BX366" s="80">
        <v>0</v>
      </c>
      <c r="BY366" s="80">
        <v>16.384</v>
      </c>
      <c r="BZ366" s="80">
        <v>0</v>
      </c>
      <c r="CA366" s="80">
        <v>0</v>
      </c>
      <c r="CB366" s="80">
        <v>0</v>
      </c>
      <c r="CC366" s="80">
        <v>0</v>
      </c>
    </row>
    <row r="367" spans="1:81">
      <c r="A367" s="80" t="s">
        <v>2154</v>
      </c>
      <c r="B367" s="80">
        <v>306</v>
      </c>
      <c r="C367" s="80">
        <v>17</v>
      </c>
      <c r="D367" s="80">
        <v>18</v>
      </c>
      <c r="E367" s="80">
        <v>2020</v>
      </c>
      <c r="F367" s="80" t="s">
        <v>218</v>
      </c>
      <c r="G367" s="80" t="s">
        <v>2137</v>
      </c>
      <c r="H367" s="80" t="s">
        <v>2138</v>
      </c>
      <c r="I367" s="177"/>
      <c r="J367" s="81">
        <v>43.775205267625189</v>
      </c>
      <c r="K367" s="81">
        <v>13.794637475189846</v>
      </c>
      <c r="L367" s="81">
        <v>16.719065835983887</v>
      </c>
      <c r="M367" s="81">
        <v>399.67798503131445</v>
      </c>
      <c r="N367" s="81">
        <v>459.02390875110041</v>
      </c>
      <c r="O367" s="81">
        <v>218.64894894068641</v>
      </c>
      <c r="P367" s="81">
        <v>106.68791309006231</v>
      </c>
      <c r="Q367" s="81">
        <v>25.304162783392897</v>
      </c>
      <c r="R367" s="81">
        <v>0</v>
      </c>
      <c r="S367" s="81">
        <v>38.101582788367658</v>
      </c>
      <c r="T367" s="82"/>
      <c r="U367" s="81">
        <v>8641277</v>
      </c>
      <c r="V367" s="81">
        <v>7300</v>
      </c>
      <c r="W367" s="81">
        <v>211</v>
      </c>
      <c r="X367" s="81">
        <v>129845</v>
      </c>
      <c r="Y367" s="81">
        <v>200182</v>
      </c>
      <c r="Z367" s="81">
        <v>156241</v>
      </c>
      <c r="AA367" s="81">
        <v>24069</v>
      </c>
      <c r="AB367" s="81">
        <v>429152</v>
      </c>
      <c r="AC367" s="81">
        <v>0</v>
      </c>
      <c r="AD367" s="81">
        <v>38.101582788367658</v>
      </c>
      <c r="AE367" s="82"/>
      <c r="AF367" s="81">
        <v>68844167.925388873</v>
      </c>
      <c r="AG367" s="81">
        <v>10553796.750528483</v>
      </c>
      <c r="AH367" s="81">
        <v>3911079.3892888105</v>
      </c>
      <c r="AI367" s="81">
        <v>658781122.40659654</v>
      </c>
      <c r="AJ367" s="81">
        <v>681757786.12055063</v>
      </c>
      <c r="AK367" s="81"/>
      <c r="AL367" s="81"/>
      <c r="AM367" s="81">
        <v>56009103.978165939</v>
      </c>
      <c r="AN367" s="81"/>
      <c r="AO367" s="81"/>
      <c r="AP367" s="82"/>
      <c r="AQ367" s="81">
        <v>8479</v>
      </c>
      <c r="AR367" s="81">
        <v>401</v>
      </c>
      <c r="AS367" s="81">
        <v>0</v>
      </c>
      <c r="AT367" s="81">
        <v>0</v>
      </c>
      <c r="AU367" s="81">
        <v>0</v>
      </c>
      <c r="AV367" s="81">
        <v>0</v>
      </c>
      <c r="AW367" s="81">
        <v>0</v>
      </c>
      <c r="AX367" s="82"/>
      <c r="AY367" s="81">
        <v>32359.399999999961</v>
      </c>
      <c r="AZ367" s="81">
        <v>7109.6000000000031</v>
      </c>
      <c r="BA367" s="81">
        <v>0</v>
      </c>
      <c r="BB367" s="81">
        <v>0</v>
      </c>
      <c r="BC367" s="81">
        <v>0</v>
      </c>
      <c r="BD367" s="81">
        <v>0</v>
      </c>
      <c r="BE367" s="81">
        <v>0</v>
      </c>
      <c r="BF367" s="82"/>
      <c r="BG367" s="81">
        <v>0</v>
      </c>
      <c r="BH367" s="81">
        <v>0</v>
      </c>
      <c r="BI367" s="81">
        <v>4.07</v>
      </c>
      <c r="BJ367" s="81">
        <v>0</v>
      </c>
      <c r="BK367" s="81">
        <v>100.55999999999999</v>
      </c>
      <c r="BL367" s="81">
        <v>0</v>
      </c>
      <c r="BM367" s="82"/>
      <c r="BN367" s="81">
        <v>0</v>
      </c>
      <c r="BO367" s="81">
        <v>0</v>
      </c>
      <c r="BP367" s="81">
        <v>1</v>
      </c>
      <c r="BQ367" s="81">
        <v>0</v>
      </c>
      <c r="BR367" s="81">
        <v>13</v>
      </c>
      <c r="BS367" s="81">
        <v>0</v>
      </c>
      <c r="BT367"/>
      <c r="BU367" s="80">
        <v>59.110999999999997</v>
      </c>
      <c r="BV367" s="80">
        <v>29.146999999999998</v>
      </c>
      <c r="BW367" s="80">
        <v>0</v>
      </c>
      <c r="BX367" s="80">
        <v>0</v>
      </c>
      <c r="BY367" s="80">
        <v>16.372</v>
      </c>
      <c r="BZ367" s="80">
        <v>0</v>
      </c>
      <c r="CA367" s="80">
        <v>0</v>
      </c>
      <c r="CB367" s="80">
        <v>0</v>
      </c>
      <c r="CC367" s="80">
        <v>0</v>
      </c>
    </row>
    <row r="368" spans="1:81">
      <c r="A368" s="80" t="s">
        <v>2155</v>
      </c>
      <c r="B368" s="80">
        <v>306</v>
      </c>
      <c r="C368" s="80">
        <v>18</v>
      </c>
      <c r="D368" s="80">
        <v>18</v>
      </c>
      <c r="E368" s="80">
        <v>2021</v>
      </c>
      <c r="F368" s="80" t="s">
        <v>75</v>
      </c>
      <c r="G368" s="174" t="s">
        <v>2137</v>
      </c>
      <c r="H368" s="80" t="s">
        <v>2138</v>
      </c>
      <c r="I368" s="177"/>
      <c r="J368" s="81">
        <v>57.54897350885004</v>
      </c>
      <c r="K368" s="81">
        <v>15.799634505353842</v>
      </c>
      <c r="L368" s="81">
        <v>17.970679247942687</v>
      </c>
      <c r="M368" s="81">
        <v>435.68584230785632</v>
      </c>
      <c r="N368" s="81">
        <v>445.98288601766848</v>
      </c>
      <c r="O368" s="81">
        <v>213.16902019392933</v>
      </c>
      <c r="P368" s="81">
        <v>110.85966972832921</v>
      </c>
      <c r="Q368" s="81">
        <v>25.681407323821308</v>
      </c>
      <c r="R368" s="81">
        <v>0</v>
      </c>
      <c r="S368" s="81">
        <v>41.327506395079219</v>
      </c>
      <c r="T368" s="82"/>
      <c r="U368" s="81">
        <v>11207073</v>
      </c>
      <c r="V368" s="81">
        <v>7300</v>
      </c>
      <c r="W368" s="81">
        <v>211</v>
      </c>
      <c r="X368" s="81">
        <v>129845</v>
      </c>
      <c r="Y368" s="81">
        <v>202985</v>
      </c>
      <c r="Z368" s="81">
        <v>156847</v>
      </c>
      <c r="AA368" s="81">
        <v>24390</v>
      </c>
      <c r="AB368" s="81">
        <v>430385</v>
      </c>
      <c r="AC368" s="81">
        <v>0</v>
      </c>
      <c r="AD368" s="81">
        <v>41.327506395079219</v>
      </c>
      <c r="AE368" s="82"/>
      <c r="AF368" s="81">
        <v>89031037.49364309</v>
      </c>
      <c r="AG368" s="81">
        <v>12113531.272885501</v>
      </c>
      <c r="AH368" s="81">
        <v>3999897.3329172083</v>
      </c>
      <c r="AI368" s="81">
        <v>709806590.94570804</v>
      </c>
      <c r="AJ368" s="81">
        <v>643855286.64623952</v>
      </c>
      <c r="AK368" s="81">
        <v>0</v>
      </c>
      <c r="AL368" s="81">
        <v>0</v>
      </c>
      <c r="AM368" s="81">
        <v>56494008.354161263</v>
      </c>
      <c r="AN368" s="81">
        <v>0</v>
      </c>
      <c r="AO368" s="81">
        <v>0</v>
      </c>
      <c r="AP368" s="82"/>
      <c r="AQ368" s="81">
        <v>8944</v>
      </c>
      <c r="AR368" s="81">
        <v>403</v>
      </c>
      <c r="AS368" s="81">
        <v>0</v>
      </c>
      <c r="AT368" s="81">
        <v>0</v>
      </c>
      <c r="AU368" s="81">
        <v>0</v>
      </c>
      <c r="AV368" s="81">
        <v>0</v>
      </c>
      <c r="AW368" s="81"/>
      <c r="AX368" s="82"/>
      <c r="AY368" s="81">
        <v>34597.599999999977</v>
      </c>
      <c r="AZ368" s="81">
        <v>7173.8000000000029</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2156</v>
      </c>
      <c r="B369" s="80">
        <v>306</v>
      </c>
      <c r="C369" s="80">
        <v>19</v>
      </c>
      <c r="D369" s="80">
        <v>18</v>
      </c>
      <c r="E369" s="80">
        <v>2022</v>
      </c>
      <c r="F369" s="80" t="s">
        <v>568</v>
      </c>
      <c r="G369" s="174" t="s">
        <v>2137</v>
      </c>
      <c r="H369" s="80" t="s">
        <v>2138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9451</v>
      </c>
      <c r="AR369" s="81">
        <v>407</v>
      </c>
      <c r="AS369" s="81">
        <v>0</v>
      </c>
      <c r="AT369" s="81">
        <v>0</v>
      </c>
      <c r="AU369" s="81">
        <v>0</v>
      </c>
      <c r="AV369" s="81">
        <v>1</v>
      </c>
      <c r="AW369" s="81"/>
      <c r="AX369" s="82"/>
      <c r="AY369" s="81">
        <v>37114.300000000061</v>
      </c>
      <c r="AZ369" s="81">
        <v>7217.5000000000036</v>
      </c>
      <c r="BA369" s="81">
        <v>0</v>
      </c>
      <c r="BB369" s="81">
        <v>0</v>
      </c>
      <c r="BC369" s="81">
        <v>0</v>
      </c>
      <c r="BD369" s="81">
        <v>6970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2157</v>
      </c>
      <c r="B370" s="80">
        <v>307</v>
      </c>
      <c r="C370" s="80">
        <v>1</v>
      </c>
      <c r="D370" s="80">
        <v>19</v>
      </c>
      <c r="E370" s="80">
        <v>1990</v>
      </c>
      <c r="F370" s="80" t="s">
        <v>562</v>
      </c>
      <c r="G370" s="80" t="s">
        <v>2158</v>
      </c>
      <c r="H370" s="80" t="s">
        <v>2159</v>
      </c>
      <c r="I370" s="177"/>
      <c r="J370" s="81">
        <v>1080.9014959433084</v>
      </c>
      <c r="K370" s="81">
        <v>77.228374856267834</v>
      </c>
      <c r="L370" s="81">
        <v>39.862011455358804</v>
      </c>
      <c r="M370" s="81">
        <v>447.79606497468257</v>
      </c>
      <c r="N370" s="81">
        <v>378.97020352060611</v>
      </c>
      <c r="O370" s="81">
        <v>299.84316487092519</v>
      </c>
      <c r="P370" s="81">
        <v>372.55299470608253</v>
      </c>
      <c r="Q370" s="81">
        <v>25.057765778067949</v>
      </c>
      <c r="R370" s="81">
        <v>400.74142440360225</v>
      </c>
      <c r="S370" s="81">
        <v>22.703383472257503</v>
      </c>
      <c r="T370" s="82"/>
      <c r="U370" s="81">
        <v>63722921</v>
      </c>
      <c r="V370" s="81">
        <v>22332</v>
      </c>
      <c r="W370" s="81">
        <v>442</v>
      </c>
      <c r="X370" s="81">
        <v>172854</v>
      </c>
      <c r="Y370" s="81">
        <v>136920</v>
      </c>
      <c r="Z370" s="81">
        <v>123329</v>
      </c>
      <c r="AA370" s="81">
        <v>90460</v>
      </c>
      <c r="AB370" s="81">
        <v>406853</v>
      </c>
      <c r="AC370" s="81">
        <v>69409136</v>
      </c>
      <c r="AD370" s="81">
        <v>22.703383472257503</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2160</v>
      </c>
      <c r="B371" s="80">
        <v>308</v>
      </c>
      <c r="C371" s="80">
        <v>2</v>
      </c>
      <c r="D371" s="80">
        <v>19</v>
      </c>
      <c r="E371" s="80">
        <v>2005</v>
      </c>
      <c r="F371" s="80" t="s">
        <v>565</v>
      </c>
      <c r="G371" s="80" t="s">
        <v>2158</v>
      </c>
      <c r="H371" s="80" t="s">
        <v>2159</v>
      </c>
      <c r="I371" s="177"/>
      <c r="J371" s="81">
        <v>576.4417041219757</v>
      </c>
      <c r="K371" s="81">
        <v>44.922022006523115</v>
      </c>
      <c r="L371" s="81">
        <v>32.908735144227464</v>
      </c>
      <c r="M371" s="81">
        <v>709.63195050666241</v>
      </c>
      <c r="N371" s="81">
        <v>566.10249843313579</v>
      </c>
      <c r="O371" s="81">
        <v>456.0766422897355</v>
      </c>
      <c r="P371" s="81">
        <v>344.10138652776567</v>
      </c>
      <c r="Q371" s="81">
        <v>24.886201890270996</v>
      </c>
      <c r="R371" s="81">
        <v>315.3609998798687</v>
      </c>
      <c r="S371" s="81">
        <v>50.875078547808357</v>
      </c>
      <c r="T371" s="82"/>
      <c r="U371" s="81">
        <v>31417536</v>
      </c>
      <c r="V371" s="81">
        <v>18939</v>
      </c>
      <c r="W371" s="81">
        <v>358</v>
      </c>
      <c r="X371" s="81">
        <v>154421</v>
      </c>
      <c r="Y371" s="81">
        <v>172104</v>
      </c>
      <c r="Z371" s="81">
        <v>217077</v>
      </c>
      <c r="AA371" s="81">
        <v>68428</v>
      </c>
      <c r="AB371" s="81">
        <v>422410</v>
      </c>
      <c r="AC371" s="81">
        <v>55765063</v>
      </c>
      <c r="AD371" s="81">
        <v>50.875078547808357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2161</v>
      </c>
      <c r="B372" s="80">
        <v>309</v>
      </c>
      <c r="C372" s="80">
        <v>3</v>
      </c>
      <c r="D372" s="80">
        <v>19</v>
      </c>
      <c r="E372" s="80">
        <v>2006</v>
      </c>
      <c r="F372" s="80" t="s">
        <v>566</v>
      </c>
      <c r="G372" s="80" t="s">
        <v>2158</v>
      </c>
      <c r="H372" s="80" t="s">
        <v>2159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2162</v>
      </c>
      <c r="B373" s="80">
        <v>310</v>
      </c>
      <c r="C373" s="80">
        <v>4</v>
      </c>
      <c r="D373" s="80">
        <v>19</v>
      </c>
      <c r="E373" s="80">
        <v>2007</v>
      </c>
      <c r="F373" s="80" t="s">
        <v>567</v>
      </c>
      <c r="G373" s="80" t="s">
        <v>2158</v>
      </c>
      <c r="H373" s="80" t="s">
        <v>2159</v>
      </c>
      <c r="I373" s="177"/>
      <c r="J373" s="81">
        <v>515.48651908889065</v>
      </c>
      <c r="K373" s="81">
        <v>42.433920256287962</v>
      </c>
      <c r="L373" s="81">
        <v>38.16504108522799</v>
      </c>
      <c r="M373" s="81">
        <v>762.73014916785871</v>
      </c>
      <c r="N373" s="81">
        <v>561.31507337151652</v>
      </c>
      <c r="O373" s="81">
        <v>446.99453885661904</v>
      </c>
      <c r="P373" s="81">
        <v>336.31928938954991</v>
      </c>
      <c r="Q373" s="81">
        <v>26.262493888851374</v>
      </c>
      <c r="R373" s="81">
        <v>302.12703807381035</v>
      </c>
      <c r="S373" s="81">
        <v>35.168948726279993</v>
      </c>
      <c r="T373" s="82"/>
      <c r="U373" s="81">
        <v>35152534</v>
      </c>
      <c r="V373" s="81">
        <v>17961</v>
      </c>
      <c r="W373" s="81">
        <v>523</v>
      </c>
      <c r="X373" s="81">
        <v>181998</v>
      </c>
      <c r="Y373" s="81">
        <v>175800</v>
      </c>
      <c r="Z373" s="81">
        <v>221169</v>
      </c>
      <c r="AA373" s="81">
        <v>65861</v>
      </c>
      <c r="AB373" s="81">
        <v>422196</v>
      </c>
      <c r="AC373" s="81">
        <v>54957809</v>
      </c>
      <c r="AD373" s="81">
        <v>35.168948726279993</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2163</v>
      </c>
      <c r="B374" s="80">
        <v>311</v>
      </c>
      <c r="C374" s="80">
        <v>5</v>
      </c>
      <c r="D374" s="80">
        <v>19</v>
      </c>
      <c r="E374" s="80">
        <v>2008</v>
      </c>
      <c r="F374" s="80" t="s">
        <v>84</v>
      </c>
      <c r="G374" s="80" t="s">
        <v>2158</v>
      </c>
      <c r="H374" s="80" t="s">
        <v>2159</v>
      </c>
      <c r="I374" s="177"/>
      <c r="J374" s="81">
        <v>484.90920545474228</v>
      </c>
      <c r="K374" s="81">
        <v>31.451524506667688</v>
      </c>
      <c r="L374" s="81">
        <v>33.659608008471999</v>
      </c>
      <c r="M374" s="81">
        <v>797.75866040250537</v>
      </c>
      <c r="N374" s="81">
        <v>562.09182663268336</v>
      </c>
      <c r="O374" s="81">
        <v>435.02235595043993</v>
      </c>
      <c r="P374" s="81">
        <v>326.44363495434209</v>
      </c>
      <c r="Q374" s="81">
        <v>25.89440747715777</v>
      </c>
      <c r="R374" s="81">
        <v>273.8104148904697</v>
      </c>
      <c r="S374" s="81">
        <v>38.489195706929998</v>
      </c>
      <c r="T374" s="82"/>
      <c r="U374" s="81">
        <v>36104315</v>
      </c>
      <c r="V374" s="81">
        <v>17961</v>
      </c>
      <c r="W374" s="81">
        <v>523</v>
      </c>
      <c r="X374" s="81">
        <v>181998</v>
      </c>
      <c r="Y374" s="81">
        <v>177894</v>
      </c>
      <c r="Z374" s="81">
        <v>222800</v>
      </c>
      <c r="AA374" s="81">
        <v>64000</v>
      </c>
      <c r="AB374" s="81">
        <v>423119</v>
      </c>
      <c r="AC374" s="81">
        <v>51719020</v>
      </c>
      <c r="AD374" s="81">
        <v>38.489195706929998</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2164</v>
      </c>
      <c r="B375" s="80">
        <v>312</v>
      </c>
      <c r="C375" s="80">
        <v>6</v>
      </c>
      <c r="D375" s="80">
        <v>19</v>
      </c>
      <c r="E375" s="80">
        <v>2009</v>
      </c>
      <c r="F375" s="80" t="s">
        <v>85</v>
      </c>
      <c r="G375" s="80" t="s">
        <v>2158</v>
      </c>
      <c r="H375" s="80" t="s">
        <v>2159</v>
      </c>
      <c r="I375" s="177"/>
      <c r="J375" s="81">
        <v>447.51314766306655</v>
      </c>
      <c r="K375" s="81">
        <v>33.383942363548606</v>
      </c>
      <c r="L375" s="81">
        <v>27.988829074316406</v>
      </c>
      <c r="M375" s="81">
        <v>918.31888042353739</v>
      </c>
      <c r="N375" s="81">
        <v>571.3631000166697</v>
      </c>
      <c r="O375" s="81">
        <v>445.07839637213959</v>
      </c>
      <c r="P375" s="81">
        <v>310.64779786376687</v>
      </c>
      <c r="Q375" s="81">
        <v>24.693026263984816</v>
      </c>
      <c r="R375" s="81">
        <v>246.24182305517576</v>
      </c>
      <c r="S375" s="81">
        <v>44.469350917049994</v>
      </c>
      <c r="T375" s="82"/>
      <c r="U375" s="81">
        <v>33066818</v>
      </c>
      <c r="V375" s="81">
        <v>18027</v>
      </c>
      <c r="W375" s="81">
        <v>773</v>
      </c>
      <c r="X375" s="81">
        <v>197066</v>
      </c>
      <c r="Y375" s="81">
        <v>179855</v>
      </c>
      <c r="Z375" s="81">
        <v>224998</v>
      </c>
      <c r="AA375" s="81">
        <v>62524</v>
      </c>
      <c r="AB375" s="81">
        <v>423564</v>
      </c>
      <c r="AC375" s="81">
        <v>45375884</v>
      </c>
      <c r="AD375" s="81">
        <v>44.469350917049994</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115.521</v>
      </c>
      <c r="BJ375" s="81">
        <v>0.79700000000000004</v>
      </c>
      <c r="BK375" s="81">
        <v>108.786</v>
      </c>
      <c r="BL375" s="81">
        <v>0</v>
      </c>
      <c r="BM375" s="82"/>
      <c r="BN375" s="81">
        <v>0</v>
      </c>
      <c r="BO375" s="81">
        <v>0</v>
      </c>
      <c r="BP375" s="81">
        <v>8</v>
      </c>
      <c r="BQ375" s="81">
        <v>1</v>
      </c>
      <c r="BR375" s="81">
        <v>21</v>
      </c>
      <c r="BS375" s="81">
        <v>0</v>
      </c>
      <c r="BT375"/>
      <c r="BU375" s="80"/>
      <c r="BV375" s="80"/>
      <c r="BW375" s="80"/>
      <c r="BX375" s="80"/>
      <c r="BY375" s="80"/>
      <c r="BZ375" s="80"/>
      <c r="CA375" s="80"/>
      <c r="CB375" s="80"/>
      <c r="CC375" s="80"/>
    </row>
    <row r="376" spans="1:81">
      <c r="A376" s="80" t="s">
        <v>2165</v>
      </c>
      <c r="B376" s="80">
        <v>313</v>
      </c>
      <c r="C376" s="80">
        <v>7</v>
      </c>
      <c r="D376" s="80">
        <v>19</v>
      </c>
      <c r="E376" s="80">
        <v>2010</v>
      </c>
      <c r="F376" s="80" t="s">
        <v>86</v>
      </c>
      <c r="G376" s="80" t="s">
        <v>2158</v>
      </c>
      <c r="H376" s="80" t="s">
        <v>2159</v>
      </c>
      <c r="I376" s="177"/>
      <c r="J376" s="81">
        <v>440.25918758426593</v>
      </c>
      <c r="K376" s="81">
        <v>32.188603397546018</v>
      </c>
      <c r="L376" s="81">
        <v>26.537411900638826</v>
      </c>
      <c r="M376" s="81">
        <v>878.08206386693939</v>
      </c>
      <c r="N376" s="81">
        <v>542.81260013818166</v>
      </c>
      <c r="O376" s="81">
        <v>448.01904874745668</v>
      </c>
      <c r="P376" s="81">
        <v>312.26036238536534</v>
      </c>
      <c r="Q376" s="81">
        <v>25.820306412282495</v>
      </c>
      <c r="R376" s="81">
        <v>202.82010459755443</v>
      </c>
      <c r="S376" s="81">
        <v>45.520582805559997</v>
      </c>
      <c r="T376" s="82"/>
      <c r="U376" s="81">
        <v>32342799</v>
      </c>
      <c r="V376" s="81">
        <v>18027</v>
      </c>
      <c r="W376" s="81">
        <v>773</v>
      </c>
      <c r="X376" s="81">
        <v>197066</v>
      </c>
      <c r="Y376" s="81">
        <v>181971</v>
      </c>
      <c r="Z376" s="81">
        <v>227537</v>
      </c>
      <c r="AA376" s="81">
        <v>61279</v>
      </c>
      <c r="AB376" s="81">
        <v>424388</v>
      </c>
      <c r="AC376" s="81">
        <v>35418184</v>
      </c>
      <c r="AD376" s="81">
        <v>45.520582805559997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109.46299999999999</v>
      </c>
      <c r="BJ376" s="81">
        <v>0.89200000000000002</v>
      </c>
      <c r="BK376" s="81">
        <v>84.8613</v>
      </c>
      <c r="BL376" s="81">
        <v>0</v>
      </c>
      <c r="BM376" s="82"/>
      <c r="BN376" s="81">
        <v>0</v>
      </c>
      <c r="BO376" s="81">
        <v>0</v>
      </c>
      <c r="BP376" s="81">
        <v>8</v>
      </c>
      <c r="BQ376" s="81">
        <v>1</v>
      </c>
      <c r="BR376" s="81">
        <v>22</v>
      </c>
      <c r="BS376" s="81">
        <v>0</v>
      </c>
      <c r="BT376"/>
      <c r="BU376" s="80">
        <v>195.21629999999999</v>
      </c>
      <c r="BV376" s="80">
        <v>0</v>
      </c>
      <c r="BW376" s="80">
        <v>0</v>
      </c>
      <c r="BX376" s="80">
        <v>0</v>
      </c>
      <c r="BY376" s="80">
        <v>0</v>
      </c>
      <c r="BZ376" s="80">
        <v>0</v>
      </c>
      <c r="CA376" s="80">
        <v>0</v>
      </c>
      <c r="CB376" s="80">
        <v>0</v>
      </c>
      <c r="CC376" s="80">
        <v>0</v>
      </c>
    </row>
    <row r="377" spans="1:81">
      <c r="A377" s="80" t="s">
        <v>2166</v>
      </c>
      <c r="B377" s="80">
        <v>314</v>
      </c>
      <c r="C377" s="80">
        <v>8</v>
      </c>
      <c r="D377" s="80">
        <v>19</v>
      </c>
      <c r="E377" s="80">
        <v>2011</v>
      </c>
      <c r="F377" s="80" t="s">
        <v>87</v>
      </c>
      <c r="G377" s="80" t="s">
        <v>2158</v>
      </c>
      <c r="H377" s="80" t="s">
        <v>2159</v>
      </c>
      <c r="I377" s="177"/>
      <c r="J377" s="81">
        <v>431.34015167088648</v>
      </c>
      <c r="K377" s="81">
        <v>51.297109038261524</v>
      </c>
      <c r="L377" s="81">
        <v>34.510359422127891</v>
      </c>
      <c r="M377" s="81">
        <v>1162.047986789406</v>
      </c>
      <c r="N377" s="81">
        <v>749.76537927178083</v>
      </c>
      <c r="O377" s="81">
        <v>444.32235161034401</v>
      </c>
      <c r="P377" s="81">
        <v>299.45095615512543</v>
      </c>
      <c r="Q377" s="81">
        <v>29.78999326167127</v>
      </c>
      <c r="R377" s="81">
        <v>203.84779492829009</v>
      </c>
      <c r="S377" s="81">
        <v>38.196960979540002</v>
      </c>
      <c r="T377" s="82"/>
      <c r="U377" s="81">
        <v>29116494</v>
      </c>
      <c r="V377" s="81">
        <v>18027</v>
      </c>
      <c r="W377" s="81">
        <v>773</v>
      </c>
      <c r="X377" s="81">
        <v>197066</v>
      </c>
      <c r="Y377" s="81">
        <v>183421</v>
      </c>
      <c r="Z377" s="81">
        <v>230562</v>
      </c>
      <c r="AA377" s="81">
        <v>60514</v>
      </c>
      <c r="AB377" s="81">
        <v>424490</v>
      </c>
      <c r="AC377" s="81">
        <v>35538774</v>
      </c>
      <c r="AD377" s="81">
        <v>38.196960979540002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71.802000000000007</v>
      </c>
      <c r="BJ377" s="81">
        <v>0.73299999999999998</v>
      </c>
      <c r="BK377" s="81">
        <v>73.716799999999992</v>
      </c>
      <c r="BL377" s="81">
        <v>0</v>
      </c>
      <c r="BM377" s="82"/>
      <c r="BN377" s="81">
        <v>0</v>
      </c>
      <c r="BO377" s="81">
        <v>0</v>
      </c>
      <c r="BP377" s="81">
        <v>7</v>
      </c>
      <c r="BQ377" s="81">
        <v>1</v>
      </c>
      <c r="BR377" s="81">
        <v>22</v>
      </c>
      <c r="BS377" s="81">
        <v>0</v>
      </c>
      <c r="BT377"/>
      <c r="BU377" s="80">
        <v>146.2518</v>
      </c>
      <c r="BV377" s="80">
        <v>0</v>
      </c>
      <c r="BW377" s="80">
        <v>0</v>
      </c>
      <c r="BX377" s="80">
        <v>0</v>
      </c>
      <c r="BY377" s="80">
        <v>0</v>
      </c>
      <c r="BZ377" s="80">
        <v>0</v>
      </c>
      <c r="CA377" s="80">
        <v>0</v>
      </c>
      <c r="CB377" s="80">
        <v>0</v>
      </c>
      <c r="CC377" s="80">
        <v>0</v>
      </c>
    </row>
    <row r="378" spans="1:81">
      <c r="A378" s="80" t="s">
        <v>2167</v>
      </c>
      <c r="B378" s="80">
        <v>315</v>
      </c>
      <c r="C378" s="80">
        <v>9</v>
      </c>
      <c r="D378" s="80">
        <v>19</v>
      </c>
      <c r="E378" s="80">
        <v>2012</v>
      </c>
      <c r="F378" s="80" t="s">
        <v>88</v>
      </c>
      <c r="G378" s="80" t="s">
        <v>2158</v>
      </c>
      <c r="H378" s="80" t="s">
        <v>2159</v>
      </c>
      <c r="I378" s="177"/>
      <c r="J378" s="81">
        <v>492.18803365818297</v>
      </c>
      <c r="K378" s="81">
        <v>51.442570991206509</v>
      </c>
      <c r="L378" s="81">
        <v>36.22454751150935</v>
      </c>
      <c r="M378" s="81">
        <v>1271.7196016898281</v>
      </c>
      <c r="N378" s="81">
        <v>982.28238080844244</v>
      </c>
      <c r="O378" s="81">
        <v>447.9441299810087</v>
      </c>
      <c r="P378" s="81">
        <v>296.71060492465455</v>
      </c>
      <c r="Q378" s="81">
        <v>32.601109088496109</v>
      </c>
      <c r="R378" s="81">
        <v>192.97524624878903</v>
      </c>
      <c r="S378" s="81">
        <v>47.238579764100002</v>
      </c>
      <c r="T378" s="82"/>
      <c r="U378" s="81">
        <v>33813627</v>
      </c>
      <c r="V378" s="81">
        <v>18027</v>
      </c>
      <c r="W378" s="81">
        <v>773</v>
      </c>
      <c r="X378" s="81">
        <v>197066</v>
      </c>
      <c r="Y378" s="81">
        <v>186781</v>
      </c>
      <c r="Z378" s="81">
        <v>234285</v>
      </c>
      <c r="AA378" s="81">
        <v>59621</v>
      </c>
      <c r="AB378" s="81">
        <v>427572</v>
      </c>
      <c r="AC378" s="81">
        <v>32771869</v>
      </c>
      <c r="AD378" s="81">
        <v>47.238579764100002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100.28700000000001</v>
      </c>
      <c r="BJ378" s="81">
        <v>1.234</v>
      </c>
      <c r="BK378" s="81">
        <v>155.14409999999998</v>
      </c>
      <c r="BL378" s="81">
        <v>0</v>
      </c>
      <c r="BM378" s="82"/>
      <c r="BN378" s="81">
        <v>0</v>
      </c>
      <c r="BO378" s="81">
        <v>0</v>
      </c>
      <c r="BP378" s="81">
        <v>7</v>
      </c>
      <c r="BQ378" s="81">
        <v>1</v>
      </c>
      <c r="BR378" s="81">
        <v>24</v>
      </c>
      <c r="BS378" s="81">
        <v>0</v>
      </c>
      <c r="BT378"/>
      <c r="BU378" s="80">
        <v>207.87309999999999</v>
      </c>
      <c r="BV378" s="80">
        <v>48.792000000000002</v>
      </c>
      <c r="BW378" s="80">
        <v>0</v>
      </c>
      <c r="BX378" s="80">
        <v>0</v>
      </c>
      <c r="BY378" s="80">
        <v>0</v>
      </c>
      <c r="BZ378" s="80">
        <v>0</v>
      </c>
      <c r="CA378" s="80">
        <v>0</v>
      </c>
      <c r="CB378" s="80">
        <v>0</v>
      </c>
      <c r="CC378" s="80">
        <v>0</v>
      </c>
    </row>
    <row r="379" spans="1:81">
      <c r="A379" s="80" t="s">
        <v>2168</v>
      </c>
      <c r="B379" s="80">
        <v>316</v>
      </c>
      <c r="C379" s="80">
        <v>10</v>
      </c>
      <c r="D379" s="80">
        <v>19</v>
      </c>
      <c r="E379" s="80">
        <v>2013</v>
      </c>
      <c r="F379" s="80" t="s">
        <v>89</v>
      </c>
      <c r="G379" s="80" t="s">
        <v>2158</v>
      </c>
      <c r="H379" s="80" t="s">
        <v>2159</v>
      </c>
      <c r="I379" s="177"/>
      <c r="J379" s="81">
        <v>647.29752067537515</v>
      </c>
      <c r="K379" s="81">
        <v>42.015224288025706</v>
      </c>
      <c r="L379" s="81">
        <v>32.32268595592523</v>
      </c>
      <c r="M379" s="81">
        <v>1272.2405562468382</v>
      </c>
      <c r="N379" s="81">
        <v>1072.8790238675904</v>
      </c>
      <c r="O379" s="81">
        <v>436.91800993036145</v>
      </c>
      <c r="P379" s="81">
        <v>295.35087818027216</v>
      </c>
      <c r="Q379" s="81">
        <v>33.213045893529042</v>
      </c>
      <c r="R379" s="81">
        <v>172.79824022599431</v>
      </c>
      <c r="S379" s="81">
        <v>48.20145748617</v>
      </c>
      <c r="T379" s="82"/>
      <c r="U379" s="81">
        <v>34214518</v>
      </c>
      <c r="V379" s="81">
        <v>18027</v>
      </c>
      <c r="W379" s="81">
        <v>773</v>
      </c>
      <c r="X379" s="81">
        <v>197066</v>
      </c>
      <c r="Y379" s="81">
        <v>188589</v>
      </c>
      <c r="Z379" s="81">
        <v>238721</v>
      </c>
      <c r="AA379" s="81">
        <v>59125</v>
      </c>
      <c r="AB379" s="81">
        <v>429352</v>
      </c>
      <c r="AC379" s="81">
        <v>28645077</v>
      </c>
      <c r="AD379" s="81">
        <v>48.20145748617</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119.547</v>
      </c>
      <c r="BJ379" s="81">
        <v>1.4490000000000001</v>
      </c>
      <c r="BK379" s="81">
        <v>120.61700000000002</v>
      </c>
      <c r="BL379" s="81">
        <v>0</v>
      </c>
      <c r="BM379" s="82"/>
      <c r="BN379" s="81">
        <v>0</v>
      </c>
      <c r="BO379" s="81">
        <v>0</v>
      </c>
      <c r="BP379" s="81">
        <v>7</v>
      </c>
      <c r="BQ379" s="81">
        <v>1</v>
      </c>
      <c r="BR379" s="81">
        <v>16</v>
      </c>
      <c r="BS379" s="81">
        <v>0</v>
      </c>
      <c r="BT379"/>
      <c r="BU379" s="80">
        <v>202.52</v>
      </c>
      <c r="BV379" s="80">
        <v>39.093000000000004</v>
      </c>
      <c r="BW379" s="80">
        <v>0</v>
      </c>
      <c r="BX379" s="80">
        <v>0</v>
      </c>
      <c r="BY379" s="80">
        <v>0</v>
      </c>
      <c r="BZ379" s="80">
        <v>0</v>
      </c>
      <c r="CA379" s="80">
        <v>0</v>
      </c>
      <c r="CB379" s="80">
        <v>0</v>
      </c>
      <c r="CC379" s="80">
        <v>0</v>
      </c>
    </row>
    <row r="380" spans="1:81">
      <c r="A380" s="80" t="s">
        <v>2169</v>
      </c>
      <c r="B380" s="80">
        <v>317</v>
      </c>
      <c r="C380" s="80">
        <v>11</v>
      </c>
      <c r="D380" s="80">
        <v>19</v>
      </c>
      <c r="E380" s="80">
        <v>2014</v>
      </c>
      <c r="F380" s="80" t="s">
        <v>90</v>
      </c>
      <c r="G380" s="80" t="s">
        <v>2158</v>
      </c>
      <c r="H380" s="80" t="s">
        <v>2159</v>
      </c>
      <c r="I380" s="177"/>
      <c r="J380" s="81">
        <v>595.26556535685734</v>
      </c>
      <c r="K380" s="81">
        <v>41.95954309827404</v>
      </c>
      <c r="L380" s="81">
        <v>34.854898466724272</v>
      </c>
      <c r="M380" s="81">
        <v>1142.4013771981868</v>
      </c>
      <c r="N380" s="81">
        <v>917.43104074750227</v>
      </c>
      <c r="O380" s="81">
        <v>419.65904950869469</v>
      </c>
      <c r="P380" s="81">
        <v>294.51694832347795</v>
      </c>
      <c r="Q380" s="81">
        <v>31.86077706978902</v>
      </c>
      <c r="R380" s="81">
        <v>163.79592302555898</v>
      </c>
      <c r="S380" s="81">
        <v>45.696805979840008</v>
      </c>
      <c r="T380" s="82"/>
      <c r="U380" s="81">
        <v>34786337</v>
      </c>
      <c r="V380" s="81">
        <v>15783</v>
      </c>
      <c r="W380" s="81">
        <v>701</v>
      </c>
      <c r="X380" s="81">
        <v>194080</v>
      </c>
      <c r="Y380" s="81">
        <v>190342</v>
      </c>
      <c r="Z380" s="81">
        <v>241492</v>
      </c>
      <c r="AA380" s="81">
        <v>58653</v>
      </c>
      <c r="AB380" s="81">
        <v>429276</v>
      </c>
      <c r="AC380" s="81">
        <v>27238125</v>
      </c>
      <c r="AD380" s="81">
        <v>45.696805979840008</v>
      </c>
      <c r="AE380" s="82"/>
      <c r="AF380" s="81">
        <v>338122389.83545393</v>
      </c>
      <c r="AG380" s="81">
        <v>30925863.556092076</v>
      </c>
      <c r="AH380" s="81">
        <v>8645798.1676110923</v>
      </c>
      <c r="AI380" s="81">
        <v>1112212000.8079965</v>
      </c>
      <c r="AJ380" s="81">
        <v>1121650105.5191147</v>
      </c>
      <c r="AK380" s="81">
        <v>0</v>
      </c>
      <c r="AL380" s="81">
        <v>0</v>
      </c>
      <c r="AM380" s="81">
        <v>58933180.0364516</v>
      </c>
      <c r="AN380" s="81">
        <v>0</v>
      </c>
      <c r="AO380" s="81">
        <v>0</v>
      </c>
      <c r="AP380" s="82"/>
      <c r="AQ380" s="81">
        <v>8244</v>
      </c>
      <c r="AR380" s="81">
        <v>1708</v>
      </c>
      <c r="AS380" s="81">
        <v>0</v>
      </c>
      <c r="AT380" s="81">
        <v>0</v>
      </c>
      <c r="AU380" s="81">
        <v>0</v>
      </c>
      <c r="AV380" s="81">
        <v>2</v>
      </c>
      <c r="AW380" s="81" t="s">
        <v>564</v>
      </c>
      <c r="AX380" s="82"/>
      <c r="AY380" s="81">
        <v>35270.800999999999</v>
      </c>
      <c r="AZ380" s="81">
        <v>62627.467000000004</v>
      </c>
      <c r="BA380" s="81">
        <v>0</v>
      </c>
      <c r="BB380" s="81">
        <v>0</v>
      </c>
      <c r="BC380" s="81">
        <v>0</v>
      </c>
      <c r="BD380" s="81">
        <v>1509</v>
      </c>
      <c r="BE380" s="81" t="s">
        <v>564</v>
      </c>
      <c r="BF380" s="82"/>
      <c r="BG380" s="81">
        <v>0</v>
      </c>
      <c r="BH380" s="81">
        <v>0</v>
      </c>
      <c r="BI380" s="81">
        <v>115.355</v>
      </c>
      <c r="BJ380" s="81">
        <v>1.2769999999999999</v>
      </c>
      <c r="BK380" s="81">
        <v>136.25300000000001</v>
      </c>
      <c r="BL380" s="81">
        <v>0</v>
      </c>
      <c r="BM380" s="82"/>
      <c r="BN380" s="81">
        <v>0</v>
      </c>
      <c r="BO380" s="81">
        <v>0</v>
      </c>
      <c r="BP380" s="81">
        <v>6</v>
      </c>
      <c r="BQ380" s="81">
        <v>1</v>
      </c>
      <c r="BR380" s="81">
        <v>19</v>
      </c>
      <c r="BS380" s="81">
        <v>0</v>
      </c>
      <c r="BT380"/>
      <c r="BU380" s="80">
        <v>214.41</v>
      </c>
      <c r="BV380" s="80">
        <v>38.475000000000001</v>
      </c>
      <c r="BW380" s="80">
        <v>0</v>
      </c>
      <c r="BX380" s="80">
        <v>0</v>
      </c>
      <c r="BY380" s="80">
        <v>0</v>
      </c>
      <c r="BZ380" s="80">
        <v>0</v>
      </c>
      <c r="CA380" s="80">
        <v>0</v>
      </c>
      <c r="CB380" s="80">
        <v>0</v>
      </c>
      <c r="CC380" s="80">
        <v>0</v>
      </c>
    </row>
    <row r="381" spans="1:81">
      <c r="A381" s="80" t="s">
        <v>2170</v>
      </c>
      <c r="B381" s="80">
        <v>318</v>
      </c>
      <c r="C381" s="80">
        <v>12</v>
      </c>
      <c r="D381" s="80">
        <v>19</v>
      </c>
      <c r="E381" s="80">
        <v>2015</v>
      </c>
      <c r="F381" s="80" t="s">
        <v>91</v>
      </c>
      <c r="G381" s="80" t="s">
        <v>2158</v>
      </c>
      <c r="H381" s="80" t="s">
        <v>2159</v>
      </c>
      <c r="I381" s="177"/>
      <c r="J381" s="81">
        <v>576.09115127076757</v>
      </c>
      <c r="K381" s="81">
        <v>40.168290682575581</v>
      </c>
      <c r="L381" s="81">
        <v>41.128905064389166</v>
      </c>
      <c r="M381" s="81">
        <v>1192.5834171242043</v>
      </c>
      <c r="N381" s="81">
        <v>782.19371760786453</v>
      </c>
      <c r="O381" s="81">
        <v>420.38415772855996</v>
      </c>
      <c r="P381" s="81">
        <v>293.01997741854478</v>
      </c>
      <c r="Q381" s="81">
        <v>31.202834133985196</v>
      </c>
      <c r="R381" s="81">
        <v>143.63547332227279</v>
      </c>
      <c r="S381" s="81">
        <v>54.302903577360006</v>
      </c>
      <c r="T381" s="82"/>
      <c r="U381" s="81">
        <v>36370602</v>
      </c>
      <c r="V381" s="81">
        <v>15783</v>
      </c>
      <c r="W381" s="81">
        <v>701</v>
      </c>
      <c r="X381" s="81">
        <v>194080</v>
      </c>
      <c r="Y381" s="81">
        <v>192243</v>
      </c>
      <c r="Z381" s="81">
        <v>244240</v>
      </c>
      <c r="AA381" s="81">
        <v>58309</v>
      </c>
      <c r="AB381" s="81">
        <v>429451</v>
      </c>
      <c r="AC381" s="81">
        <v>24605158</v>
      </c>
      <c r="AD381" s="81">
        <v>54.302903577360006</v>
      </c>
      <c r="AE381" s="82"/>
      <c r="AF381" s="81">
        <v>358652182.07106686</v>
      </c>
      <c r="AG381" s="81">
        <v>27843561.392054953</v>
      </c>
      <c r="AH381" s="81">
        <v>8246427.7901384346</v>
      </c>
      <c r="AI381" s="81">
        <v>1184686047.4693792</v>
      </c>
      <c r="AJ381" s="81">
        <v>1015332320.3464636</v>
      </c>
      <c r="AK381" s="81">
        <v>0</v>
      </c>
      <c r="AL381" s="81">
        <v>0</v>
      </c>
      <c r="AM381" s="81">
        <v>58854458.070809931</v>
      </c>
      <c r="AN381" s="81">
        <v>0</v>
      </c>
      <c r="AO381" s="81">
        <v>0</v>
      </c>
      <c r="AP381" s="82"/>
      <c r="AQ381" s="81">
        <v>9006</v>
      </c>
      <c r="AR381" s="81">
        <v>2325</v>
      </c>
      <c r="AS381" s="81">
        <v>0</v>
      </c>
      <c r="AT381" s="81">
        <v>0</v>
      </c>
      <c r="AU381" s="81">
        <v>0</v>
      </c>
      <c r="AV381" s="81">
        <v>3</v>
      </c>
      <c r="AW381" s="81" t="s">
        <v>564</v>
      </c>
      <c r="AX381" s="82"/>
      <c r="AY381" s="81">
        <v>39376.978999999999</v>
      </c>
      <c r="AZ381" s="81">
        <v>85037.46699999999</v>
      </c>
      <c r="BA381" s="81">
        <v>0</v>
      </c>
      <c r="BB381" s="81">
        <v>0</v>
      </c>
      <c r="BC381" s="81">
        <v>0</v>
      </c>
      <c r="BD381" s="81">
        <v>2009</v>
      </c>
      <c r="BE381" s="81" t="s">
        <v>564</v>
      </c>
      <c r="BF381" s="82"/>
      <c r="BG381" s="81">
        <v>0</v>
      </c>
      <c r="BH381" s="81">
        <v>0</v>
      </c>
      <c r="BI381" s="81">
        <v>63.308</v>
      </c>
      <c r="BJ381" s="81">
        <v>0.96599999999999997</v>
      </c>
      <c r="BK381" s="81">
        <v>147.85999999999999</v>
      </c>
      <c r="BL381" s="81">
        <v>0</v>
      </c>
      <c r="BM381" s="82"/>
      <c r="BN381" s="81">
        <v>0</v>
      </c>
      <c r="BO381" s="81">
        <v>0</v>
      </c>
      <c r="BP381" s="81">
        <v>5</v>
      </c>
      <c r="BQ381" s="81">
        <v>1</v>
      </c>
      <c r="BR381" s="81">
        <v>19</v>
      </c>
      <c r="BS381" s="81">
        <v>0</v>
      </c>
      <c r="BT381"/>
      <c r="BU381" s="80">
        <v>162.85400000000001</v>
      </c>
      <c r="BV381" s="80">
        <v>49.28</v>
      </c>
      <c r="BW381" s="80">
        <v>0</v>
      </c>
      <c r="BX381" s="80">
        <v>0</v>
      </c>
      <c r="BY381" s="80">
        <v>0</v>
      </c>
      <c r="BZ381" s="80">
        <v>0</v>
      </c>
      <c r="CA381" s="80">
        <v>0</v>
      </c>
      <c r="CB381" s="80">
        <v>0</v>
      </c>
      <c r="CC381" s="80">
        <v>0</v>
      </c>
    </row>
    <row r="382" spans="1:81">
      <c r="A382" s="80" t="s">
        <v>2171</v>
      </c>
      <c r="B382" s="80">
        <v>319</v>
      </c>
      <c r="C382" s="80">
        <v>13</v>
      </c>
      <c r="D382" s="80">
        <v>19</v>
      </c>
      <c r="E382" s="80">
        <v>2016</v>
      </c>
      <c r="F382" s="80" t="s">
        <v>92</v>
      </c>
      <c r="G382" s="80" t="s">
        <v>2158</v>
      </c>
      <c r="H382" s="80" t="s">
        <v>2159</v>
      </c>
      <c r="I382" s="177"/>
      <c r="J382" s="81">
        <v>504.70752023889088</v>
      </c>
      <c r="K382" s="81">
        <v>37.274005861578928</v>
      </c>
      <c r="L382" s="81">
        <v>44.671917137663087</v>
      </c>
      <c r="M382" s="81">
        <v>893.86924275365391</v>
      </c>
      <c r="N382" s="81">
        <v>682.38863536120266</v>
      </c>
      <c r="O382" s="81">
        <v>420.78648990100305</v>
      </c>
      <c r="P382" s="81">
        <v>286.07183003362695</v>
      </c>
      <c r="Q382" s="81">
        <v>30.318232898950324</v>
      </c>
      <c r="R382" s="81">
        <v>148.62490516010379</v>
      </c>
      <c r="S382" s="81">
        <v>30.20178850296</v>
      </c>
      <c r="T382" s="82"/>
      <c r="U382" s="81">
        <v>34233000</v>
      </c>
      <c r="V382" s="81">
        <v>15783</v>
      </c>
      <c r="W382" s="81">
        <v>701</v>
      </c>
      <c r="X382" s="81">
        <v>194080</v>
      </c>
      <c r="Y382" s="81">
        <v>193749</v>
      </c>
      <c r="Z382" s="81">
        <v>247479</v>
      </c>
      <c r="AA382" s="81">
        <v>58878</v>
      </c>
      <c r="AB382" s="81">
        <v>429242</v>
      </c>
      <c r="AC382" s="81">
        <v>25383670.81505724</v>
      </c>
      <c r="AD382" s="81">
        <v>30.20178850296</v>
      </c>
      <c r="AE382" s="82"/>
      <c r="AF382" s="81">
        <v>335398194.78256392</v>
      </c>
      <c r="AG382" s="81">
        <v>27292149.772693459</v>
      </c>
      <c r="AH382" s="81">
        <v>7493383.1747285882</v>
      </c>
      <c r="AI382" s="81">
        <v>1355929233.53882</v>
      </c>
      <c r="AJ382" s="81">
        <v>1086991935.519042</v>
      </c>
      <c r="AK382" s="81">
        <v>0</v>
      </c>
      <c r="AL382" s="81">
        <v>0</v>
      </c>
      <c r="AM382" s="81">
        <v>58871517.384236269</v>
      </c>
      <c r="AN382" s="81">
        <v>0</v>
      </c>
      <c r="AO382" s="81">
        <v>0</v>
      </c>
      <c r="AP382" s="82"/>
      <c r="AQ382" s="81">
        <v>9719</v>
      </c>
      <c r="AR382" s="81">
        <v>2638</v>
      </c>
      <c r="AS382" s="81">
        <v>0</v>
      </c>
      <c r="AT382" s="81">
        <v>0</v>
      </c>
      <c r="AU382" s="81">
        <v>0</v>
      </c>
      <c r="AV382" s="81">
        <v>3</v>
      </c>
      <c r="AW382" s="81" t="s">
        <v>564</v>
      </c>
      <c r="AX382" s="82"/>
      <c r="AY382" s="81">
        <v>43230.114000000001</v>
      </c>
      <c r="AZ382" s="81">
        <v>101426.54700000001</v>
      </c>
      <c r="BA382" s="81">
        <v>0</v>
      </c>
      <c r="BB382" s="81">
        <v>0</v>
      </c>
      <c r="BC382" s="81">
        <v>0</v>
      </c>
      <c r="BD382" s="81">
        <v>2009</v>
      </c>
      <c r="BE382" s="81" t="s">
        <v>564</v>
      </c>
      <c r="BF382" s="82"/>
      <c r="BG382" s="81">
        <v>0</v>
      </c>
      <c r="BH382" s="81">
        <v>0</v>
      </c>
      <c r="BI382" s="81">
        <v>67.867999999999995</v>
      </c>
      <c r="BJ382" s="81">
        <v>0.69499999999999995</v>
      </c>
      <c r="BK382" s="81">
        <v>107.34599999999999</v>
      </c>
      <c r="BL382" s="81">
        <v>0</v>
      </c>
      <c r="BM382" s="82"/>
      <c r="BN382" s="81">
        <v>0</v>
      </c>
      <c r="BO382" s="81">
        <v>0</v>
      </c>
      <c r="BP382" s="81">
        <v>6</v>
      </c>
      <c r="BQ382" s="81">
        <v>1</v>
      </c>
      <c r="BR382" s="81">
        <v>20</v>
      </c>
      <c r="BS382" s="81">
        <v>0</v>
      </c>
      <c r="BT382"/>
      <c r="BU382" s="80">
        <v>175.90899999999999</v>
      </c>
      <c r="BV382" s="80">
        <v>0</v>
      </c>
      <c r="BW382" s="80">
        <v>0</v>
      </c>
      <c r="BX382" s="80">
        <v>0</v>
      </c>
      <c r="BY382" s="80">
        <v>0</v>
      </c>
      <c r="BZ382" s="80">
        <v>0</v>
      </c>
      <c r="CA382" s="80">
        <v>0</v>
      </c>
      <c r="CB382" s="80">
        <v>0</v>
      </c>
      <c r="CC382" s="80">
        <v>0</v>
      </c>
    </row>
    <row r="383" spans="1:81">
      <c r="A383" s="80" t="s">
        <v>2172</v>
      </c>
      <c r="B383" s="80">
        <v>320</v>
      </c>
      <c r="C383" s="80">
        <v>14</v>
      </c>
      <c r="D383" s="80">
        <v>19</v>
      </c>
      <c r="E383" s="80">
        <v>2017</v>
      </c>
      <c r="F383" s="80" t="s">
        <v>71</v>
      </c>
      <c r="G383" s="80" t="s">
        <v>2158</v>
      </c>
      <c r="H383" s="80" t="s">
        <v>2159</v>
      </c>
      <c r="I383" s="177"/>
      <c r="J383" s="81">
        <v>498.45085633642162</v>
      </c>
      <c r="K383" s="81">
        <v>36.546646967054521</v>
      </c>
      <c r="L383" s="81">
        <v>42.198807780305636</v>
      </c>
      <c r="M383" s="81">
        <v>758.38599844106409</v>
      </c>
      <c r="N383" s="81">
        <v>727.18053333249748</v>
      </c>
      <c r="O383" s="81">
        <v>417.84405225526172</v>
      </c>
      <c r="P383" s="81">
        <v>283.46788438176515</v>
      </c>
      <c r="Q383" s="81">
        <v>29.313891477803491</v>
      </c>
      <c r="R383" s="81">
        <v>143.447634911487</v>
      </c>
      <c r="S383" s="81">
        <v>36.273275236979998</v>
      </c>
      <c r="T383" s="82"/>
      <c r="U383" s="81">
        <v>35177073</v>
      </c>
      <c r="V383" s="81">
        <v>15783</v>
      </c>
      <c r="W383" s="81">
        <v>701</v>
      </c>
      <c r="X383" s="81">
        <v>194080</v>
      </c>
      <c r="Y383" s="81">
        <v>195512</v>
      </c>
      <c r="Z383" s="81">
        <v>249825</v>
      </c>
      <c r="AA383" s="81">
        <v>58714</v>
      </c>
      <c r="AB383" s="81">
        <v>429189</v>
      </c>
      <c r="AC383" s="81">
        <v>24985563.999999989</v>
      </c>
      <c r="AD383" s="81">
        <v>36.273275236979998</v>
      </c>
      <c r="AE383" s="82"/>
      <c r="AF383" s="81">
        <v>338832498.21194857</v>
      </c>
      <c r="AG383" s="81">
        <v>27070089.541150551</v>
      </c>
      <c r="AH383" s="81">
        <v>9462179.638020495</v>
      </c>
      <c r="AI383" s="81">
        <v>1127646738.1455381</v>
      </c>
      <c r="AJ383" s="81">
        <v>1090368336.072284</v>
      </c>
      <c r="AK383" s="81">
        <v>0</v>
      </c>
      <c r="AL383" s="81">
        <v>0</v>
      </c>
      <c r="AM383" s="81">
        <v>58956354.793990232</v>
      </c>
      <c r="AN383" s="81">
        <v>0</v>
      </c>
      <c r="AO383" s="81">
        <v>0</v>
      </c>
      <c r="AP383" s="82"/>
      <c r="AQ383" s="81">
        <v>10356</v>
      </c>
      <c r="AR383" s="81">
        <v>2943</v>
      </c>
      <c r="AS383" s="81">
        <v>0</v>
      </c>
      <c r="AT383" s="81">
        <v>0</v>
      </c>
      <c r="AU383" s="81">
        <v>0</v>
      </c>
      <c r="AV383" s="81">
        <v>3</v>
      </c>
      <c r="AW383" s="81" t="s">
        <v>564</v>
      </c>
      <c r="AX383" s="82"/>
      <c r="AY383" s="81">
        <v>46588.739000000001</v>
      </c>
      <c r="AZ383" s="81">
        <v>115015.64699999979</v>
      </c>
      <c r="BA383" s="81">
        <v>0</v>
      </c>
      <c r="BB383" s="81">
        <v>0</v>
      </c>
      <c r="BC383" s="81">
        <v>0</v>
      </c>
      <c r="BD383" s="81">
        <v>2009</v>
      </c>
      <c r="BE383" s="81" t="s">
        <v>564</v>
      </c>
      <c r="BF383" s="82"/>
      <c r="BG383" s="81">
        <v>0</v>
      </c>
      <c r="BH383" s="81">
        <v>0</v>
      </c>
      <c r="BI383" s="81">
        <v>55.908000000000001</v>
      </c>
      <c r="BJ383" s="81">
        <v>0.67900000000000005</v>
      </c>
      <c r="BK383" s="81">
        <v>119.786</v>
      </c>
      <c r="BL383" s="81">
        <v>0</v>
      </c>
      <c r="BM383" s="82"/>
      <c r="BN383" s="81">
        <v>0</v>
      </c>
      <c r="BO383" s="81">
        <v>0</v>
      </c>
      <c r="BP383" s="81">
        <v>6</v>
      </c>
      <c r="BQ383" s="81">
        <v>1</v>
      </c>
      <c r="BR383" s="81">
        <v>18</v>
      </c>
      <c r="BS383" s="81">
        <v>0</v>
      </c>
      <c r="BT383"/>
      <c r="BU383" s="80">
        <v>135.21799999999999</v>
      </c>
      <c r="BV383" s="80">
        <v>41.155000000000001</v>
      </c>
      <c r="BW383" s="80">
        <v>0</v>
      </c>
      <c r="BX383" s="80">
        <v>0</v>
      </c>
      <c r="BY383" s="80">
        <v>0</v>
      </c>
      <c r="BZ383" s="80">
        <v>0</v>
      </c>
      <c r="CA383" s="80">
        <v>0</v>
      </c>
      <c r="CB383" s="80">
        <v>0</v>
      </c>
      <c r="CC383" s="80">
        <v>0</v>
      </c>
    </row>
    <row r="384" spans="1:81">
      <c r="A384" s="80" t="s">
        <v>2173</v>
      </c>
      <c r="B384" s="80">
        <v>321</v>
      </c>
      <c r="C384" s="80">
        <v>15</v>
      </c>
      <c r="D384" s="80">
        <v>19</v>
      </c>
      <c r="E384" s="80">
        <v>2018</v>
      </c>
      <c r="F384" s="80" t="s">
        <v>93</v>
      </c>
      <c r="G384" s="80" t="s">
        <v>2158</v>
      </c>
      <c r="H384" s="80" t="s">
        <v>2159</v>
      </c>
      <c r="I384" s="177"/>
      <c r="J384" s="81">
        <v>452.5567261574044</v>
      </c>
      <c r="K384" s="81">
        <v>34.40527000465449</v>
      </c>
      <c r="L384" s="81">
        <v>39.372948824693793</v>
      </c>
      <c r="M384" s="81">
        <v>784.35684382629779</v>
      </c>
      <c r="N384" s="81">
        <v>657.79235160101234</v>
      </c>
      <c r="O384" s="81">
        <v>413.91431843810443</v>
      </c>
      <c r="P384" s="81">
        <v>280.84215306947601</v>
      </c>
      <c r="Q384" s="81">
        <v>27.145213988887825</v>
      </c>
      <c r="R384" s="81">
        <v>136.93303641202613</v>
      </c>
      <c r="S384" s="81">
        <v>34.334246354783488</v>
      </c>
      <c r="T384" s="82"/>
      <c r="U384" s="81">
        <v>35263167</v>
      </c>
      <c r="V384" s="81">
        <v>15783</v>
      </c>
      <c r="W384" s="81">
        <v>701</v>
      </c>
      <c r="X384" s="81">
        <v>194080</v>
      </c>
      <c r="Y384" s="81">
        <v>197053</v>
      </c>
      <c r="Z384" s="81">
        <v>252214</v>
      </c>
      <c r="AA384" s="81">
        <v>58755</v>
      </c>
      <c r="AB384" s="81">
        <v>428296</v>
      </c>
      <c r="AC384" s="81">
        <v>23757383</v>
      </c>
      <c r="AD384" s="81">
        <v>34.334246354783488</v>
      </c>
      <c r="AE384" s="82"/>
      <c r="AF384" s="81">
        <v>296121908.97280449</v>
      </c>
      <c r="AG384" s="81">
        <v>24115476.73632931</v>
      </c>
      <c r="AH384" s="81">
        <v>8716776.1596357878</v>
      </c>
      <c r="AI384" s="81">
        <v>1179566989.8820419</v>
      </c>
      <c r="AJ384" s="81">
        <v>1016892239.334661</v>
      </c>
      <c r="AK384" s="81">
        <v>0</v>
      </c>
      <c r="AL384" s="81">
        <v>0</v>
      </c>
      <c r="AM384" s="81">
        <v>58955420.113356359</v>
      </c>
      <c r="AN384" s="81">
        <v>0</v>
      </c>
      <c r="AO384" s="81">
        <v>0</v>
      </c>
      <c r="AP384" s="82"/>
      <c r="AQ384" s="81">
        <v>11089</v>
      </c>
      <c r="AR384" s="81">
        <v>3176</v>
      </c>
      <c r="AS384" s="81">
        <v>0</v>
      </c>
      <c r="AT384" s="81">
        <v>0</v>
      </c>
      <c r="AU384" s="81">
        <v>0</v>
      </c>
      <c r="AV384" s="81">
        <v>3</v>
      </c>
      <c r="AW384" s="81" t="s">
        <v>564</v>
      </c>
      <c r="AX384" s="82"/>
      <c r="AY384" s="81">
        <v>50514.212000000087</v>
      </c>
      <c r="AZ384" s="81">
        <v>132206.04699999999</v>
      </c>
      <c r="BA384" s="81">
        <v>0</v>
      </c>
      <c r="BB384" s="81">
        <v>0</v>
      </c>
      <c r="BC384" s="81">
        <v>0</v>
      </c>
      <c r="BD384" s="81">
        <v>2009</v>
      </c>
      <c r="BE384" s="81" t="s">
        <v>564</v>
      </c>
      <c r="BF384" s="82"/>
      <c r="BG384" s="81">
        <v>0</v>
      </c>
      <c r="BH384" s="81">
        <v>0</v>
      </c>
      <c r="BI384" s="81">
        <v>58.978999999999999</v>
      </c>
      <c r="BJ384" s="81">
        <v>0.72899999999999998</v>
      </c>
      <c r="BK384" s="81">
        <v>109.19200000000001</v>
      </c>
      <c r="BL384" s="81">
        <v>0</v>
      </c>
      <c r="BM384" s="82"/>
      <c r="BN384" s="81">
        <v>0</v>
      </c>
      <c r="BO384" s="81">
        <v>0</v>
      </c>
      <c r="BP384" s="81">
        <v>6</v>
      </c>
      <c r="BQ384" s="81">
        <v>1</v>
      </c>
      <c r="BR384" s="81">
        <v>17</v>
      </c>
      <c r="BS384" s="81">
        <v>0</v>
      </c>
      <c r="BT384"/>
      <c r="BU384" s="80">
        <v>132.12899999999999</v>
      </c>
      <c r="BV384" s="80">
        <v>36.771000000000001</v>
      </c>
      <c r="BW384" s="80">
        <v>0</v>
      </c>
      <c r="BX384" s="80">
        <v>0</v>
      </c>
      <c r="BY384" s="80">
        <v>0</v>
      </c>
      <c r="BZ384" s="80">
        <v>0</v>
      </c>
      <c r="CA384" s="80">
        <v>0</v>
      </c>
      <c r="CB384" s="80">
        <v>0</v>
      </c>
      <c r="CC384" s="80">
        <v>0</v>
      </c>
    </row>
    <row r="385" spans="1:81">
      <c r="A385" s="80" t="s">
        <v>2174</v>
      </c>
      <c r="B385" s="80">
        <v>322</v>
      </c>
      <c r="C385" s="80">
        <v>16</v>
      </c>
      <c r="D385" s="80">
        <v>19</v>
      </c>
      <c r="E385" s="80">
        <v>2019</v>
      </c>
      <c r="F385" s="80" t="s">
        <v>73</v>
      </c>
      <c r="G385" s="80" t="s">
        <v>2158</v>
      </c>
      <c r="H385" s="80" t="s">
        <v>2159</v>
      </c>
      <c r="I385" s="177"/>
      <c r="J385" s="81">
        <v>423.01105261282538</v>
      </c>
      <c r="K385" s="81">
        <v>28.997690814154971</v>
      </c>
      <c r="L385" s="81">
        <v>38.710045962747465</v>
      </c>
      <c r="M385" s="81">
        <v>611.13724963322761</v>
      </c>
      <c r="N385" s="81">
        <v>498.63353837319295</v>
      </c>
      <c r="O385" s="81">
        <v>406.07695642819573</v>
      </c>
      <c r="P385" s="81">
        <v>279.79107045590428</v>
      </c>
      <c r="Q385" s="81">
        <v>26.357737147657659</v>
      </c>
      <c r="R385" s="81">
        <v>131.1309151160134</v>
      </c>
      <c r="S385" s="81">
        <v>41.912457675423127</v>
      </c>
      <c r="T385" s="82"/>
      <c r="U385" s="81">
        <v>37131277</v>
      </c>
      <c r="V385" s="81">
        <v>15783</v>
      </c>
      <c r="W385" s="81">
        <v>701</v>
      </c>
      <c r="X385" s="81">
        <v>194080</v>
      </c>
      <c r="Y385" s="81">
        <v>198721</v>
      </c>
      <c r="Z385" s="81">
        <v>254232</v>
      </c>
      <c r="AA385" s="81">
        <v>58097</v>
      </c>
      <c r="AB385" s="81">
        <v>427131</v>
      </c>
      <c r="AC385" s="81">
        <v>23123366</v>
      </c>
      <c r="AD385" s="81">
        <v>41.912457675423127</v>
      </c>
      <c r="AE385" s="82"/>
      <c r="AF385" s="81">
        <v>320944215.3110503</v>
      </c>
      <c r="AG385" s="81">
        <v>23305949.279917881</v>
      </c>
      <c r="AH385" s="81">
        <v>9663106.1924329884</v>
      </c>
      <c r="AI385" s="81">
        <v>1117843626.172322</v>
      </c>
      <c r="AJ385" s="81">
        <v>950859054.59020066</v>
      </c>
      <c r="AK385" s="81">
        <v>0</v>
      </c>
      <c r="AL385" s="81">
        <v>0</v>
      </c>
      <c r="AM385" s="81">
        <v>58172026.759553537</v>
      </c>
      <c r="AN385" s="81">
        <v>0</v>
      </c>
      <c r="AO385" s="81">
        <v>0</v>
      </c>
      <c r="AP385" s="82"/>
      <c r="AQ385" s="81">
        <v>11770</v>
      </c>
      <c r="AR385" s="81">
        <v>3343</v>
      </c>
      <c r="AS385" s="81">
        <v>0</v>
      </c>
      <c r="AT385" s="81">
        <v>0</v>
      </c>
      <c r="AU385" s="81">
        <v>0</v>
      </c>
      <c r="AV385" s="81">
        <v>3</v>
      </c>
      <c r="AW385" s="81" t="s">
        <v>564</v>
      </c>
      <c r="AX385" s="82"/>
      <c r="AY385" s="81">
        <v>54233.233000000189</v>
      </c>
      <c r="AZ385" s="81">
        <v>142549.147</v>
      </c>
      <c r="BA385" s="81">
        <v>0</v>
      </c>
      <c r="BB385" s="81">
        <v>0</v>
      </c>
      <c r="BC385" s="81">
        <v>0</v>
      </c>
      <c r="BD385" s="81">
        <v>2560.1799999999998</v>
      </c>
      <c r="BE385" s="81" t="s">
        <v>564</v>
      </c>
      <c r="BF385" s="82"/>
      <c r="BG385" s="81">
        <v>0</v>
      </c>
      <c r="BH385" s="81">
        <v>0</v>
      </c>
      <c r="BI385" s="81">
        <v>54.902999999999999</v>
      </c>
      <c r="BJ385" s="81">
        <v>0.621</v>
      </c>
      <c r="BK385" s="81">
        <v>144.74800000000002</v>
      </c>
      <c r="BL385" s="81">
        <v>0</v>
      </c>
      <c r="BM385" s="82"/>
      <c r="BN385" s="81">
        <v>0</v>
      </c>
      <c r="BO385" s="81">
        <v>0</v>
      </c>
      <c r="BP385" s="81">
        <v>5</v>
      </c>
      <c r="BQ385" s="81">
        <v>1</v>
      </c>
      <c r="BR385" s="81">
        <v>21</v>
      </c>
      <c r="BS385" s="81">
        <v>0</v>
      </c>
      <c r="BT385"/>
      <c r="BU385" s="80">
        <v>154.029</v>
      </c>
      <c r="BV385" s="80">
        <v>46.243000000000002</v>
      </c>
      <c r="BW385" s="80">
        <v>0</v>
      </c>
      <c r="BX385" s="80">
        <v>0</v>
      </c>
      <c r="BY385" s="80">
        <v>0</v>
      </c>
      <c r="BZ385" s="80">
        <v>0</v>
      </c>
      <c r="CA385" s="80">
        <v>0</v>
      </c>
      <c r="CB385" s="80">
        <v>0</v>
      </c>
      <c r="CC385" s="80">
        <v>0</v>
      </c>
    </row>
    <row r="386" spans="1:81">
      <c r="A386" s="80" t="s">
        <v>2175</v>
      </c>
      <c r="B386" s="80">
        <v>323</v>
      </c>
      <c r="C386" s="80">
        <v>17</v>
      </c>
      <c r="D386" s="80">
        <v>19</v>
      </c>
      <c r="E386" s="80">
        <v>2020</v>
      </c>
      <c r="F386" s="80" t="s">
        <v>218</v>
      </c>
      <c r="G386" s="174" t="s">
        <v>2158</v>
      </c>
      <c r="H386" s="80" t="s">
        <v>2159</v>
      </c>
      <c r="I386" s="177"/>
      <c r="J386" s="81">
        <v>490.08650763015629</v>
      </c>
      <c r="K386" s="81">
        <v>36.114008041003586</v>
      </c>
      <c r="L386" s="81">
        <v>45.432693328858598</v>
      </c>
      <c r="M386" s="81">
        <v>779.72301526929618</v>
      </c>
      <c r="N386" s="81">
        <v>712.7538352587942</v>
      </c>
      <c r="O386" s="81">
        <v>357.44620065365689</v>
      </c>
      <c r="P386" s="81">
        <v>261.81512628599529</v>
      </c>
      <c r="Q386" s="81">
        <v>25.133641292709939</v>
      </c>
      <c r="R386" s="81">
        <v>121.87247666923176</v>
      </c>
      <c r="S386" s="81">
        <v>35.616626454040002</v>
      </c>
      <c r="T386" s="82"/>
      <c r="U386" s="81">
        <v>39268057</v>
      </c>
      <c r="V386" s="81">
        <v>16075</v>
      </c>
      <c r="W386" s="81">
        <v>819</v>
      </c>
      <c r="X386" s="81">
        <v>192218</v>
      </c>
      <c r="Y386" s="81">
        <v>200511</v>
      </c>
      <c r="Z386" s="81">
        <v>255422</v>
      </c>
      <c r="AA386" s="81">
        <v>59066</v>
      </c>
      <c r="AB386" s="81">
        <v>426260</v>
      </c>
      <c r="AC386" s="81">
        <v>21602867</v>
      </c>
      <c r="AD386" s="81">
        <v>35.616626454040002</v>
      </c>
      <c r="AE386" s="82"/>
      <c r="AF386" s="81">
        <v>344997956.07626009</v>
      </c>
      <c r="AG386" s="81">
        <v>24133045.586998723</v>
      </c>
      <c r="AH386" s="81">
        <v>12048666.563081421</v>
      </c>
      <c r="AI386" s="81">
        <v>1099672476.8608627</v>
      </c>
      <c r="AJ386" s="81">
        <v>1034711843.7754612</v>
      </c>
      <c r="AK386" s="81"/>
      <c r="AL386" s="81"/>
      <c r="AM386" s="81">
        <v>55631665.847375788</v>
      </c>
      <c r="AN386" s="81"/>
      <c r="AO386" s="81"/>
      <c r="AP386" s="82"/>
      <c r="AQ386" s="81">
        <v>12460</v>
      </c>
      <c r="AR386" s="81">
        <v>3488</v>
      </c>
      <c r="AS386" s="81">
        <v>0</v>
      </c>
      <c r="AT386" s="81">
        <v>0</v>
      </c>
      <c r="AU386" s="81">
        <v>0</v>
      </c>
      <c r="AV386" s="81">
        <v>3</v>
      </c>
      <c r="AW386" s="81">
        <v>0</v>
      </c>
      <c r="AX386" s="82"/>
      <c r="AY386" s="81">
        <v>58190.881000000423</v>
      </c>
      <c r="AZ386" s="81">
        <v>160515.5469999999</v>
      </c>
      <c r="BA386" s="81">
        <v>0</v>
      </c>
      <c r="BB386" s="81">
        <v>0</v>
      </c>
      <c r="BC386" s="81">
        <v>0</v>
      </c>
      <c r="BD386" s="81">
        <v>2560.1799999999998</v>
      </c>
      <c r="BE386" s="81">
        <v>0</v>
      </c>
      <c r="BF386" s="82"/>
      <c r="BG386" s="81">
        <v>0</v>
      </c>
      <c r="BH386" s="81">
        <v>0</v>
      </c>
      <c r="BI386" s="81">
        <v>44.323</v>
      </c>
      <c r="BJ386" s="81">
        <v>0.49399999999999999</v>
      </c>
      <c r="BK386" s="81">
        <v>108.145</v>
      </c>
      <c r="BL386" s="81">
        <v>0</v>
      </c>
      <c r="BM386" s="82"/>
      <c r="BN386" s="81">
        <v>0</v>
      </c>
      <c r="BO386" s="81">
        <v>0</v>
      </c>
      <c r="BP386" s="81">
        <v>6</v>
      </c>
      <c r="BQ386" s="81">
        <v>1</v>
      </c>
      <c r="BR386" s="81">
        <v>18</v>
      </c>
      <c r="BS386" s="81">
        <v>0</v>
      </c>
      <c r="BT386"/>
      <c r="BU386" s="80">
        <v>108.938</v>
      </c>
      <c r="BV386" s="80">
        <v>44.024000000000001</v>
      </c>
      <c r="BW386" s="80">
        <v>0</v>
      </c>
      <c r="BX386" s="80">
        <v>0</v>
      </c>
      <c r="BY386" s="80">
        <v>0</v>
      </c>
      <c r="BZ386" s="80">
        <v>0</v>
      </c>
      <c r="CA386" s="80">
        <v>0</v>
      </c>
      <c r="CB386" s="80">
        <v>0</v>
      </c>
      <c r="CC386" s="80">
        <v>0</v>
      </c>
    </row>
    <row r="387" spans="1:81">
      <c r="A387" s="80" t="s">
        <v>2176</v>
      </c>
      <c r="B387" s="80">
        <v>323</v>
      </c>
      <c r="C387" s="80">
        <v>18</v>
      </c>
      <c r="D387" s="80">
        <v>19</v>
      </c>
      <c r="E387" s="80">
        <v>2021</v>
      </c>
      <c r="F387" s="80" t="s">
        <v>75</v>
      </c>
      <c r="G387" s="174" t="s">
        <v>2158</v>
      </c>
      <c r="H387" s="80" t="s">
        <v>2159</v>
      </c>
      <c r="I387" s="177"/>
      <c r="J387" s="81">
        <v>434.67471180481044</v>
      </c>
      <c r="K387" s="81">
        <v>35.883976268560794</v>
      </c>
      <c r="L387" s="81">
        <v>36.15856026032769</v>
      </c>
      <c r="M387" s="81">
        <v>774.86515478489059</v>
      </c>
      <c r="N387" s="81">
        <v>651.11039612893489</v>
      </c>
      <c r="O387" s="81">
        <v>348.81696734953766</v>
      </c>
      <c r="P387" s="81">
        <v>269.38127044358998</v>
      </c>
      <c r="Q387" s="81">
        <v>25.325113114844378</v>
      </c>
      <c r="R387" s="81">
        <v>125.75533848356282</v>
      </c>
      <c r="S387" s="81">
        <v>29.259416781279999</v>
      </c>
      <c r="T387" s="82"/>
      <c r="U387" s="81">
        <v>43588121</v>
      </c>
      <c r="V387" s="81">
        <v>16075</v>
      </c>
      <c r="W387" s="81">
        <v>819</v>
      </c>
      <c r="X387" s="81">
        <v>192218</v>
      </c>
      <c r="Y387" s="81">
        <v>201338</v>
      </c>
      <c r="Z387" s="81">
        <v>256655</v>
      </c>
      <c r="AA387" s="81">
        <v>59266</v>
      </c>
      <c r="AB387" s="81">
        <v>424414</v>
      </c>
      <c r="AC387" s="81">
        <v>21605989.999999996</v>
      </c>
      <c r="AD387" s="81">
        <v>29.259416781279999</v>
      </c>
      <c r="AE387" s="82"/>
      <c r="AF387" s="81">
        <v>333576292.03865272</v>
      </c>
      <c r="AG387" s="81">
        <v>25020574.362986613</v>
      </c>
      <c r="AH387" s="81">
        <v>9850428.7375377975</v>
      </c>
      <c r="AI387" s="81">
        <v>1201991117.5311689</v>
      </c>
      <c r="AJ387" s="81">
        <v>1004255389.8733662</v>
      </c>
      <c r="AK387" s="81">
        <v>0</v>
      </c>
      <c r="AL387" s="81">
        <v>0</v>
      </c>
      <c r="AM387" s="81">
        <v>55710231.680060871</v>
      </c>
      <c r="AN387" s="81">
        <v>0</v>
      </c>
      <c r="AO387" s="81">
        <v>0</v>
      </c>
      <c r="AP387" s="82"/>
      <c r="AQ387" s="81">
        <v>13159</v>
      </c>
      <c r="AR387" s="81">
        <v>3527</v>
      </c>
      <c r="AS387" s="81">
        <v>0</v>
      </c>
      <c r="AT387" s="81">
        <v>0</v>
      </c>
      <c r="AU387" s="81">
        <v>0</v>
      </c>
      <c r="AV387" s="81">
        <v>3</v>
      </c>
      <c r="AW387" s="81"/>
      <c r="AX387" s="82"/>
      <c r="AY387" s="81">
        <v>62255.894000000553</v>
      </c>
      <c r="AZ387" s="81">
        <v>165349.74699999989</v>
      </c>
      <c r="BA387" s="81">
        <v>0</v>
      </c>
      <c r="BB387" s="81">
        <v>0</v>
      </c>
      <c r="BC387" s="81">
        <v>0</v>
      </c>
      <c r="BD387" s="81">
        <v>2560.1799999999998</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2177</v>
      </c>
      <c r="B388" s="80">
        <v>323</v>
      </c>
      <c r="C388" s="80">
        <v>19</v>
      </c>
      <c r="D388" s="80">
        <v>19</v>
      </c>
      <c r="E388" s="80">
        <v>2022</v>
      </c>
      <c r="F388" s="80" t="s">
        <v>568</v>
      </c>
      <c r="G388" s="80" t="s">
        <v>2158</v>
      </c>
      <c r="H388" s="80" t="s">
        <v>2159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14084</v>
      </c>
      <c r="AR388" s="81">
        <v>3564</v>
      </c>
      <c r="AS388" s="81">
        <v>0</v>
      </c>
      <c r="AT388" s="81">
        <v>0</v>
      </c>
      <c r="AU388" s="81">
        <v>0</v>
      </c>
      <c r="AV388" s="81">
        <v>3</v>
      </c>
      <c r="AW388" s="81"/>
      <c r="AX388" s="82"/>
      <c r="AY388" s="81">
        <v>67879.559000000736</v>
      </c>
      <c r="AZ388" s="81">
        <v>175212.64699999982</v>
      </c>
      <c r="BA388" s="81">
        <v>0</v>
      </c>
      <c r="BB388" s="81">
        <v>0</v>
      </c>
      <c r="BC388" s="81">
        <v>0</v>
      </c>
      <c r="BD388" s="81">
        <v>2560.1800000000003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2178</v>
      </c>
      <c r="B389" s="80">
        <v>324</v>
      </c>
      <c r="C389" s="80">
        <v>1</v>
      </c>
      <c r="D389" s="80">
        <v>20</v>
      </c>
      <c r="E389" s="80">
        <v>1990</v>
      </c>
      <c r="F389" s="80" t="s">
        <v>562</v>
      </c>
      <c r="G389" s="80" t="s">
        <v>2179</v>
      </c>
      <c r="H389" s="80" t="s">
        <v>2180</v>
      </c>
      <c r="I389" s="177"/>
      <c r="J389" s="81">
        <v>9895.0970234157412</v>
      </c>
      <c r="K389" s="81">
        <v>36.526485391460056</v>
      </c>
      <c r="L389" s="81">
        <v>35.260967649544284</v>
      </c>
      <c r="M389" s="81">
        <v>226.46113660784562</v>
      </c>
      <c r="N389" s="81">
        <v>385.31787592603365</v>
      </c>
      <c r="O389" s="81">
        <v>381.65216887437737</v>
      </c>
      <c r="P389" s="81">
        <v>308.90680876547009</v>
      </c>
      <c r="Q389" s="81">
        <v>22.840861197834904</v>
      </c>
      <c r="R389" s="81">
        <v>0</v>
      </c>
      <c r="S389" s="81">
        <v>24.802422166997502</v>
      </c>
      <c r="T389" s="82"/>
      <c r="U389" s="81">
        <v>842140444</v>
      </c>
      <c r="V389" s="81">
        <v>13669</v>
      </c>
      <c r="W389" s="81">
        <v>406</v>
      </c>
      <c r="X389" s="81">
        <v>86112</v>
      </c>
      <c r="Y389" s="81">
        <v>123428</v>
      </c>
      <c r="Z389" s="81">
        <v>156978</v>
      </c>
      <c r="AA389" s="81">
        <v>75006</v>
      </c>
      <c r="AB389" s="81">
        <v>370858</v>
      </c>
      <c r="AC389" s="81">
        <v>0</v>
      </c>
      <c r="AD389" s="81">
        <v>24.802422166997502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2181</v>
      </c>
      <c r="B390" s="80">
        <v>325</v>
      </c>
      <c r="C390" s="80">
        <v>2</v>
      </c>
      <c r="D390" s="80">
        <v>20</v>
      </c>
      <c r="E390" s="80">
        <v>2005</v>
      </c>
      <c r="F390" s="80" t="s">
        <v>565</v>
      </c>
      <c r="G390" s="80" t="s">
        <v>2179</v>
      </c>
      <c r="H390" s="80" t="s">
        <v>2180</v>
      </c>
      <c r="I390" s="177"/>
      <c r="J390" s="81">
        <v>10859.228025824234</v>
      </c>
      <c r="K390" s="81">
        <v>26.65481498362605</v>
      </c>
      <c r="L390" s="81">
        <v>30.789189509851639</v>
      </c>
      <c r="M390" s="81">
        <v>478.8630456680653</v>
      </c>
      <c r="N390" s="81">
        <v>535.1925424509817</v>
      </c>
      <c r="O390" s="81">
        <v>560.25844165687761</v>
      </c>
      <c r="P390" s="81">
        <v>293.97566867968055</v>
      </c>
      <c r="Q390" s="81">
        <v>23.452510161856075</v>
      </c>
      <c r="R390" s="81">
        <v>0</v>
      </c>
      <c r="S390" s="81">
        <v>37.330684745495994</v>
      </c>
      <c r="T390" s="82"/>
      <c r="U390" s="81">
        <v>1103787130</v>
      </c>
      <c r="V390" s="81">
        <v>11631</v>
      </c>
      <c r="W390" s="81">
        <v>407</v>
      </c>
      <c r="X390" s="81">
        <v>96642</v>
      </c>
      <c r="Y390" s="81">
        <v>145574</v>
      </c>
      <c r="Z390" s="81">
        <v>266664</v>
      </c>
      <c r="AA390" s="81">
        <v>58460</v>
      </c>
      <c r="AB390" s="81">
        <v>398075</v>
      </c>
      <c r="AC390" s="81">
        <v>0</v>
      </c>
      <c r="AD390" s="81">
        <v>37.330684745495994</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2182</v>
      </c>
      <c r="B391" s="80">
        <v>326</v>
      </c>
      <c r="C391" s="80">
        <v>3</v>
      </c>
      <c r="D391" s="80">
        <v>20</v>
      </c>
      <c r="E391" s="80">
        <v>2006</v>
      </c>
      <c r="F391" s="80" t="s">
        <v>566</v>
      </c>
      <c r="G391" s="80" t="s">
        <v>2179</v>
      </c>
      <c r="H391" s="80" t="s">
        <v>2180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2183</v>
      </c>
      <c r="B392" s="80">
        <v>327</v>
      </c>
      <c r="C392" s="80">
        <v>4</v>
      </c>
      <c r="D392" s="80">
        <v>20</v>
      </c>
      <c r="E392" s="80">
        <v>2007</v>
      </c>
      <c r="F392" s="80" t="s">
        <v>567</v>
      </c>
      <c r="G392" s="80" t="s">
        <v>2179</v>
      </c>
      <c r="H392" s="80" t="s">
        <v>2180</v>
      </c>
      <c r="I392" s="177"/>
      <c r="J392" s="81">
        <v>10917.131604190483</v>
      </c>
      <c r="K392" s="81">
        <v>26.894624365014945</v>
      </c>
      <c r="L392" s="81">
        <v>39.595359636406116</v>
      </c>
      <c r="M392" s="81">
        <v>546.62074094153161</v>
      </c>
      <c r="N392" s="81">
        <v>540.83450982962233</v>
      </c>
      <c r="O392" s="81">
        <v>549.70855598275841</v>
      </c>
      <c r="P392" s="81">
        <v>294.59917286668167</v>
      </c>
      <c r="Q392" s="81">
        <v>25.180633109225557</v>
      </c>
      <c r="R392" s="81">
        <v>0</v>
      </c>
      <c r="S392" s="81">
        <v>40.609516444002601</v>
      </c>
      <c r="T392" s="82"/>
      <c r="U392" s="81">
        <v>1324278610</v>
      </c>
      <c r="V392" s="81">
        <v>11758</v>
      </c>
      <c r="W392" s="81">
        <v>449</v>
      </c>
      <c r="X392" s="81">
        <v>120744</v>
      </c>
      <c r="Y392" s="81">
        <v>152995</v>
      </c>
      <c r="Z392" s="81">
        <v>271991</v>
      </c>
      <c r="AA392" s="81">
        <v>57691</v>
      </c>
      <c r="AB392" s="81">
        <v>404804</v>
      </c>
      <c r="AC392" s="81">
        <v>0</v>
      </c>
      <c r="AD392" s="81">
        <v>40.609516444002601</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2184</v>
      </c>
      <c r="B393" s="80">
        <v>328</v>
      </c>
      <c r="C393" s="80">
        <v>5</v>
      </c>
      <c r="D393" s="80">
        <v>20</v>
      </c>
      <c r="E393" s="80">
        <v>2008</v>
      </c>
      <c r="F393" s="80" t="s">
        <v>84</v>
      </c>
      <c r="G393" s="80" t="s">
        <v>2179</v>
      </c>
      <c r="H393" s="80" t="s">
        <v>2180</v>
      </c>
      <c r="I393" s="177"/>
      <c r="J393" s="81">
        <v>10098.017178914733</v>
      </c>
      <c r="K393" s="81">
        <v>20.084477254658786</v>
      </c>
      <c r="L393" s="81">
        <v>35.283882519972529</v>
      </c>
      <c r="M393" s="81">
        <v>545.05251653977552</v>
      </c>
      <c r="N393" s="81">
        <v>542.4558532750367</v>
      </c>
      <c r="O393" s="81">
        <v>535.27470274700795</v>
      </c>
      <c r="P393" s="81">
        <v>290.65215079067616</v>
      </c>
      <c r="Q393" s="81">
        <v>24.896988185982668</v>
      </c>
      <c r="R393" s="81">
        <v>0</v>
      </c>
      <c r="S393" s="81">
        <v>58.80162707235565</v>
      </c>
      <c r="T393" s="82"/>
      <c r="U393" s="81">
        <v>1305399375</v>
      </c>
      <c r="V393" s="81">
        <v>11758</v>
      </c>
      <c r="W393" s="81">
        <v>449</v>
      </c>
      <c r="X393" s="81">
        <v>120744</v>
      </c>
      <c r="Y393" s="81">
        <v>155153</v>
      </c>
      <c r="Z393" s="81">
        <v>274145</v>
      </c>
      <c r="AA393" s="81">
        <v>56983</v>
      </c>
      <c r="AB393" s="81">
        <v>406821</v>
      </c>
      <c r="AC393" s="81">
        <v>0</v>
      </c>
      <c r="AD393" s="81">
        <v>58.80162707235565</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2185</v>
      </c>
      <c r="B394" s="80">
        <v>329</v>
      </c>
      <c r="C394" s="80">
        <v>6</v>
      </c>
      <c r="D394" s="80">
        <v>20</v>
      </c>
      <c r="E394" s="80">
        <v>2009</v>
      </c>
      <c r="F394" s="80" t="s">
        <v>85</v>
      </c>
      <c r="G394" s="80" t="s">
        <v>2179</v>
      </c>
      <c r="H394" s="80" t="s">
        <v>2180</v>
      </c>
      <c r="I394" s="177"/>
      <c r="J394" s="81">
        <v>8961.3370100633601</v>
      </c>
      <c r="K394" s="81">
        <v>19.658882572654324</v>
      </c>
      <c r="L394" s="81">
        <v>34.966225683034821</v>
      </c>
      <c r="M394" s="81">
        <v>574.71450239160322</v>
      </c>
      <c r="N394" s="81">
        <v>530.68493119022287</v>
      </c>
      <c r="O394" s="81">
        <v>545.50677842627852</v>
      </c>
      <c r="P394" s="81">
        <v>276.01765342146547</v>
      </c>
      <c r="Q394" s="81">
        <v>23.796807763932311</v>
      </c>
      <c r="R394" s="81">
        <v>0</v>
      </c>
      <c r="S394" s="81">
        <v>39.752514124454045</v>
      </c>
      <c r="T394" s="82"/>
      <c r="U394" s="81">
        <v>910726664</v>
      </c>
      <c r="V394" s="81">
        <v>12092</v>
      </c>
      <c r="W394" s="81">
        <v>756</v>
      </c>
      <c r="X394" s="81">
        <v>134689</v>
      </c>
      <c r="Y394" s="81">
        <v>156808</v>
      </c>
      <c r="Z394" s="81">
        <v>275767</v>
      </c>
      <c r="AA394" s="81">
        <v>55554</v>
      </c>
      <c r="AB394" s="81">
        <v>408191</v>
      </c>
      <c r="AC394" s="81">
        <v>0</v>
      </c>
      <c r="AD394" s="81">
        <v>39.752514124454045</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1528.269</v>
      </c>
      <c r="BJ394" s="81">
        <v>0</v>
      </c>
      <c r="BK394" s="81">
        <v>124.199</v>
      </c>
      <c r="BL394" s="81">
        <v>0</v>
      </c>
      <c r="BM394" s="82"/>
      <c r="BN394" s="81">
        <v>0</v>
      </c>
      <c r="BO394" s="81">
        <v>0</v>
      </c>
      <c r="BP394" s="81">
        <v>66</v>
      </c>
      <c r="BQ394" s="81">
        <v>0</v>
      </c>
      <c r="BR394" s="81">
        <v>13</v>
      </c>
      <c r="BS394" s="81">
        <v>0</v>
      </c>
      <c r="BT394"/>
      <c r="BU394" s="80"/>
      <c r="BV394" s="80"/>
      <c r="BW394" s="80"/>
      <c r="BX394" s="80"/>
      <c r="BY394" s="80"/>
      <c r="BZ394" s="80"/>
      <c r="CA394" s="80"/>
      <c r="CB394" s="80"/>
      <c r="CC394" s="80"/>
    </row>
    <row r="395" spans="1:81">
      <c r="A395" s="80" t="s">
        <v>2186</v>
      </c>
      <c r="B395" s="80">
        <v>330</v>
      </c>
      <c r="C395" s="80">
        <v>7</v>
      </c>
      <c r="D395" s="80">
        <v>20</v>
      </c>
      <c r="E395" s="80">
        <v>2010</v>
      </c>
      <c r="F395" s="80" t="s">
        <v>86</v>
      </c>
      <c r="G395" s="80" t="s">
        <v>2179</v>
      </c>
      <c r="H395" s="80" t="s">
        <v>2180</v>
      </c>
      <c r="I395" s="177"/>
      <c r="J395" s="81">
        <v>10321.605559841735</v>
      </c>
      <c r="K395" s="81">
        <v>20.973930957494687</v>
      </c>
      <c r="L395" s="81">
        <v>32.98473066737612</v>
      </c>
      <c r="M395" s="81">
        <v>590.0139278745047</v>
      </c>
      <c r="N395" s="81">
        <v>587.38736424862623</v>
      </c>
      <c r="O395" s="81">
        <v>546.01392446926081</v>
      </c>
      <c r="P395" s="81">
        <v>279.08215746212716</v>
      </c>
      <c r="Q395" s="81">
        <v>24.857858305512522</v>
      </c>
      <c r="R395" s="81">
        <v>0</v>
      </c>
      <c r="S395" s="81">
        <v>46.764916777749995</v>
      </c>
      <c r="T395" s="82"/>
      <c r="U395" s="81">
        <v>1062727560</v>
      </c>
      <c r="V395" s="81">
        <v>12092</v>
      </c>
      <c r="W395" s="81">
        <v>756</v>
      </c>
      <c r="X395" s="81">
        <v>134689</v>
      </c>
      <c r="Y395" s="81">
        <v>158096</v>
      </c>
      <c r="Z395" s="81">
        <v>277306</v>
      </c>
      <c r="AA395" s="81">
        <v>54768</v>
      </c>
      <c r="AB395" s="81">
        <v>408569</v>
      </c>
      <c r="AC395" s="81">
        <v>0</v>
      </c>
      <c r="AD395" s="81">
        <v>46.764916777749995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1537.9079999999999</v>
      </c>
      <c r="BJ395" s="81">
        <v>0</v>
      </c>
      <c r="BK395" s="81">
        <v>122.12</v>
      </c>
      <c r="BL395" s="81">
        <v>0</v>
      </c>
      <c r="BM395" s="82"/>
      <c r="BN395" s="81">
        <v>0</v>
      </c>
      <c r="BO395" s="81">
        <v>0</v>
      </c>
      <c r="BP395" s="81">
        <v>66</v>
      </c>
      <c r="BQ395" s="81">
        <v>0</v>
      </c>
      <c r="BR395" s="81">
        <v>12</v>
      </c>
      <c r="BS395" s="81">
        <v>0</v>
      </c>
      <c r="BT395"/>
      <c r="BU395" s="80">
        <v>1587.41</v>
      </c>
      <c r="BV395" s="80">
        <v>53.183</v>
      </c>
      <c r="BW395" s="80">
        <v>9.74</v>
      </c>
      <c r="BX395" s="80">
        <v>0</v>
      </c>
      <c r="BY395" s="80">
        <v>0</v>
      </c>
      <c r="BZ395" s="80">
        <v>0</v>
      </c>
      <c r="CA395" s="80">
        <v>9.6950000000000003</v>
      </c>
      <c r="CB395" s="80">
        <v>0</v>
      </c>
      <c r="CC395" s="80">
        <v>0</v>
      </c>
    </row>
    <row r="396" spans="1:81">
      <c r="A396" s="80" t="s">
        <v>2187</v>
      </c>
      <c r="B396" s="80">
        <v>331</v>
      </c>
      <c r="C396" s="80">
        <v>8</v>
      </c>
      <c r="D396" s="80">
        <v>20</v>
      </c>
      <c r="E396" s="80">
        <v>2011</v>
      </c>
      <c r="F396" s="80" t="s">
        <v>87</v>
      </c>
      <c r="G396" s="80" t="s">
        <v>2179</v>
      </c>
      <c r="H396" s="80" t="s">
        <v>2180</v>
      </c>
      <c r="I396" s="177"/>
      <c r="J396" s="81">
        <v>9559.1638329211291</v>
      </c>
      <c r="K396" s="81">
        <v>28.481792012269967</v>
      </c>
      <c r="L396" s="81">
        <v>34.251139034754317</v>
      </c>
      <c r="M396" s="81">
        <v>638.99864643158492</v>
      </c>
      <c r="N396" s="81">
        <v>597.57918985864762</v>
      </c>
      <c r="O396" s="81">
        <v>539.68239760549784</v>
      </c>
      <c r="P396" s="81">
        <v>269.31979853823412</v>
      </c>
      <c r="Q396" s="81">
        <v>28.713949145953102</v>
      </c>
      <c r="R396" s="81">
        <v>0</v>
      </c>
      <c r="S396" s="81">
        <v>44.22458605413</v>
      </c>
      <c r="T396" s="82"/>
      <c r="U396" s="81">
        <v>969068416</v>
      </c>
      <c r="V396" s="81">
        <v>12092</v>
      </c>
      <c r="W396" s="81">
        <v>756</v>
      </c>
      <c r="X396" s="81">
        <v>134689</v>
      </c>
      <c r="Y396" s="81">
        <v>159683</v>
      </c>
      <c r="Z396" s="81">
        <v>280045</v>
      </c>
      <c r="AA396" s="81">
        <v>54425</v>
      </c>
      <c r="AB396" s="81">
        <v>409157</v>
      </c>
      <c r="AC396" s="81">
        <v>0</v>
      </c>
      <c r="AD396" s="81">
        <v>44.22458605413</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10.128</v>
      </c>
      <c r="BI396" s="81">
        <v>1516.306</v>
      </c>
      <c r="BJ396" s="81">
        <v>0</v>
      </c>
      <c r="BK396" s="81">
        <v>121.17999999999999</v>
      </c>
      <c r="BL396" s="81">
        <v>0</v>
      </c>
      <c r="BM396" s="82"/>
      <c r="BN396" s="81">
        <v>0</v>
      </c>
      <c r="BO396" s="81">
        <v>1</v>
      </c>
      <c r="BP396" s="81">
        <v>67</v>
      </c>
      <c r="BQ396" s="81">
        <v>0</v>
      </c>
      <c r="BR396" s="81">
        <v>14</v>
      </c>
      <c r="BS396" s="81">
        <v>0</v>
      </c>
      <c r="BT396"/>
      <c r="BU396" s="80">
        <v>1582.3240000000001</v>
      </c>
      <c r="BV396" s="80">
        <v>51.146999999999998</v>
      </c>
      <c r="BW396" s="80">
        <v>8.65</v>
      </c>
      <c r="BX396" s="80">
        <v>0</v>
      </c>
      <c r="BY396" s="80">
        <v>0</v>
      </c>
      <c r="BZ396" s="80">
        <v>0</v>
      </c>
      <c r="CA396" s="80">
        <v>5.4930000000000003</v>
      </c>
      <c r="CB396" s="80">
        <v>0</v>
      </c>
      <c r="CC396" s="80">
        <v>0</v>
      </c>
    </row>
    <row r="397" spans="1:81">
      <c r="A397" s="80" t="s">
        <v>2188</v>
      </c>
      <c r="B397" s="80">
        <v>332</v>
      </c>
      <c r="C397" s="80">
        <v>9</v>
      </c>
      <c r="D397" s="80">
        <v>20</v>
      </c>
      <c r="E397" s="80">
        <v>2012</v>
      </c>
      <c r="F397" s="80" t="s">
        <v>88</v>
      </c>
      <c r="G397" s="80" t="s">
        <v>2179</v>
      </c>
      <c r="H397" s="80" t="s">
        <v>2180</v>
      </c>
      <c r="I397" s="177"/>
      <c r="J397" s="81">
        <v>11074.701105544102</v>
      </c>
      <c r="K397" s="81">
        <v>25.471222527675298</v>
      </c>
      <c r="L397" s="81">
        <v>33.364618996220081</v>
      </c>
      <c r="M397" s="81">
        <v>675.07698904922017</v>
      </c>
      <c r="N397" s="81">
        <v>635.11506016818623</v>
      </c>
      <c r="O397" s="81">
        <v>540.02806701558336</v>
      </c>
      <c r="P397" s="81">
        <v>268.36382097854778</v>
      </c>
      <c r="Q397" s="81">
        <v>32.203480656567663</v>
      </c>
      <c r="R397" s="81">
        <v>0</v>
      </c>
      <c r="S397" s="81">
        <v>53.810114089629998</v>
      </c>
      <c r="T397" s="82"/>
      <c r="U397" s="81">
        <v>1208885763</v>
      </c>
      <c r="V397" s="81">
        <v>12092</v>
      </c>
      <c r="W397" s="81">
        <v>756</v>
      </c>
      <c r="X397" s="81">
        <v>134689</v>
      </c>
      <c r="Y397" s="81">
        <v>167886</v>
      </c>
      <c r="Z397" s="81">
        <v>282447</v>
      </c>
      <c r="AA397" s="81">
        <v>53925</v>
      </c>
      <c r="AB397" s="81">
        <v>422357</v>
      </c>
      <c r="AC397" s="81">
        <v>0</v>
      </c>
      <c r="AD397" s="81">
        <v>53.810114089629998</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1665.3510000000001</v>
      </c>
      <c r="BJ397" s="81">
        <v>0</v>
      </c>
      <c r="BK397" s="81">
        <v>137.54399999999998</v>
      </c>
      <c r="BL397" s="81">
        <v>0</v>
      </c>
      <c r="BM397" s="82"/>
      <c r="BN397" s="81">
        <v>0</v>
      </c>
      <c r="BO397" s="81">
        <v>0</v>
      </c>
      <c r="BP397" s="81">
        <v>69</v>
      </c>
      <c r="BQ397" s="81">
        <v>0</v>
      </c>
      <c r="BR397" s="81">
        <v>15</v>
      </c>
      <c r="BS397" s="81">
        <v>0</v>
      </c>
      <c r="BT397"/>
      <c r="BU397" s="80">
        <v>1741.3989999999999</v>
      </c>
      <c r="BV397" s="80">
        <v>52.137</v>
      </c>
      <c r="BW397" s="80">
        <v>9.359</v>
      </c>
      <c r="BX397" s="80">
        <v>0</v>
      </c>
      <c r="BY397" s="80">
        <v>0</v>
      </c>
      <c r="BZ397" s="80">
        <v>0</v>
      </c>
      <c r="CA397" s="80">
        <v>0</v>
      </c>
      <c r="CB397" s="80">
        <v>0</v>
      </c>
      <c r="CC397" s="80">
        <v>0</v>
      </c>
    </row>
    <row r="398" spans="1:81">
      <c r="A398" s="80" t="s">
        <v>2189</v>
      </c>
      <c r="B398" s="80">
        <v>333</v>
      </c>
      <c r="C398" s="80">
        <v>10</v>
      </c>
      <c r="D398" s="80">
        <v>20</v>
      </c>
      <c r="E398" s="80">
        <v>2013</v>
      </c>
      <c r="F398" s="80" t="s">
        <v>89</v>
      </c>
      <c r="G398" s="80" t="s">
        <v>2179</v>
      </c>
      <c r="H398" s="80" t="s">
        <v>2180</v>
      </c>
      <c r="I398" s="177"/>
      <c r="J398" s="81">
        <v>11285.303572239643</v>
      </c>
      <c r="K398" s="81">
        <v>21.644960873014121</v>
      </c>
      <c r="L398" s="81">
        <v>30.786146183568132</v>
      </c>
      <c r="M398" s="81">
        <v>672.08341802588654</v>
      </c>
      <c r="N398" s="81">
        <v>576.30842541922766</v>
      </c>
      <c r="O398" s="81">
        <v>522.29163642828837</v>
      </c>
      <c r="P398" s="81">
        <v>267.99127124930641</v>
      </c>
      <c r="Q398" s="81">
        <v>32.652522755068034</v>
      </c>
      <c r="R398" s="81">
        <v>0</v>
      </c>
      <c r="S398" s="81">
        <v>51.38865657174</v>
      </c>
      <c r="T398" s="82"/>
      <c r="U398" s="81">
        <v>1270676608</v>
      </c>
      <c r="V398" s="81">
        <v>12092</v>
      </c>
      <c r="W398" s="81">
        <v>756</v>
      </c>
      <c r="X398" s="81">
        <v>134689</v>
      </c>
      <c r="Y398" s="81">
        <v>168586</v>
      </c>
      <c r="Z398" s="81">
        <v>285367</v>
      </c>
      <c r="AA398" s="81">
        <v>53648</v>
      </c>
      <c r="AB398" s="81">
        <v>422106</v>
      </c>
      <c r="AC398" s="81">
        <v>0</v>
      </c>
      <c r="AD398" s="81">
        <v>51.38865657174</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1709.431</v>
      </c>
      <c r="BJ398" s="81">
        <v>0</v>
      </c>
      <c r="BK398" s="81">
        <v>120.029</v>
      </c>
      <c r="BL398" s="81">
        <v>0</v>
      </c>
      <c r="BM398" s="82"/>
      <c r="BN398" s="81">
        <v>0</v>
      </c>
      <c r="BO398" s="81">
        <v>0</v>
      </c>
      <c r="BP398" s="81">
        <v>69</v>
      </c>
      <c r="BQ398" s="81">
        <v>0</v>
      </c>
      <c r="BR398" s="81">
        <v>15</v>
      </c>
      <c r="BS398" s="81">
        <v>0</v>
      </c>
      <c r="BT398"/>
      <c r="BU398" s="80">
        <v>1765.7460000000001</v>
      </c>
      <c r="BV398" s="80">
        <v>54.274999999999999</v>
      </c>
      <c r="BW398" s="80">
        <v>9.4390000000000001</v>
      </c>
      <c r="BX398" s="80">
        <v>0</v>
      </c>
      <c r="BY398" s="80">
        <v>0</v>
      </c>
      <c r="BZ398" s="80">
        <v>0</v>
      </c>
      <c r="CA398" s="80">
        <v>0</v>
      </c>
      <c r="CB398" s="80">
        <v>0</v>
      </c>
      <c r="CC398" s="80">
        <v>0</v>
      </c>
    </row>
    <row r="399" spans="1:81">
      <c r="A399" s="80" t="s">
        <v>2190</v>
      </c>
      <c r="B399" s="80">
        <v>334</v>
      </c>
      <c r="C399" s="80">
        <v>11</v>
      </c>
      <c r="D399" s="80">
        <v>20</v>
      </c>
      <c r="E399" s="80">
        <v>2014</v>
      </c>
      <c r="F399" s="80" t="s">
        <v>90</v>
      </c>
      <c r="G399" s="80" t="s">
        <v>2179</v>
      </c>
      <c r="H399" s="80" t="s">
        <v>2180</v>
      </c>
      <c r="I399" s="177"/>
      <c r="J399" s="81">
        <v>10642.255969869699</v>
      </c>
      <c r="K399" s="81">
        <v>25.174510446413315</v>
      </c>
      <c r="L399" s="81">
        <v>49.141678610071217</v>
      </c>
      <c r="M399" s="81">
        <v>649.38864793191817</v>
      </c>
      <c r="N399" s="81">
        <v>556.68578928683439</v>
      </c>
      <c r="O399" s="81">
        <v>500.70198025955796</v>
      </c>
      <c r="P399" s="81">
        <v>269.28971104018206</v>
      </c>
      <c r="Q399" s="81">
        <v>31.298562116463767</v>
      </c>
      <c r="R399" s="81">
        <v>0</v>
      </c>
      <c r="S399" s="81">
        <v>50.090752313640003</v>
      </c>
      <c r="T399" s="82"/>
      <c r="U399" s="81">
        <v>1308473198</v>
      </c>
      <c r="V399" s="81">
        <v>12182</v>
      </c>
      <c r="W399" s="81">
        <v>1031</v>
      </c>
      <c r="X399" s="81">
        <v>139417</v>
      </c>
      <c r="Y399" s="81">
        <v>169825</v>
      </c>
      <c r="Z399" s="81">
        <v>288128</v>
      </c>
      <c r="AA399" s="81">
        <v>53629</v>
      </c>
      <c r="AB399" s="81">
        <v>421701</v>
      </c>
      <c r="AC399" s="81">
        <v>0</v>
      </c>
      <c r="AD399" s="81">
        <v>50.090752313640003</v>
      </c>
      <c r="AE399" s="82"/>
      <c r="AF399" s="81">
        <v>7663904931.2705135</v>
      </c>
      <c r="AG399" s="81">
        <v>22925745.354460917</v>
      </c>
      <c r="AH399" s="81">
        <v>11878441.513578035</v>
      </c>
      <c r="AI399" s="81">
        <v>858239263.27611387</v>
      </c>
      <c r="AJ399" s="81">
        <v>788682911.17798507</v>
      </c>
      <c r="AK399" s="81">
        <v>0</v>
      </c>
      <c r="AL399" s="81">
        <v>0</v>
      </c>
      <c r="AM399" s="81">
        <v>57893245.731304973</v>
      </c>
      <c r="AN399" s="81">
        <v>0</v>
      </c>
      <c r="AO399" s="81">
        <v>0</v>
      </c>
      <c r="AP399" s="82"/>
      <c r="AQ399" s="81">
        <v>11990</v>
      </c>
      <c r="AR399" s="81">
        <v>1374</v>
      </c>
      <c r="AS399" s="81">
        <v>1</v>
      </c>
      <c r="AT399" s="81">
        <v>0</v>
      </c>
      <c r="AU399" s="81">
        <v>0</v>
      </c>
      <c r="AV399" s="81">
        <v>1</v>
      </c>
      <c r="AW399" s="81" t="s">
        <v>564</v>
      </c>
      <c r="AX399" s="82"/>
      <c r="AY399" s="81">
        <v>48729.399999999994</v>
      </c>
      <c r="AZ399" s="81">
        <v>45635.6</v>
      </c>
      <c r="BA399" s="81">
        <v>1800</v>
      </c>
      <c r="BB399" s="81">
        <v>0</v>
      </c>
      <c r="BC399" s="81">
        <v>0</v>
      </c>
      <c r="BD399" s="81">
        <v>3944</v>
      </c>
      <c r="BE399" s="81" t="s">
        <v>564</v>
      </c>
      <c r="BF399" s="82"/>
      <c r="BG399" s="81">
        <v>0</v>
      </c>
      <c r="BH399" s="81">
        <v>0</v>
      </c>
      <c r="BI399" s="81">
        <v>1680.0039999999999</v>
      </c>
      <c r="BJ399" s="81">
        <v>0</v>
      </c>
      <c r="BK399" s="81">
        <v>133.738</v>
      </c>
      <c r="BL399" s="81">
        <v>0</v>
      </c>
      <c r="BM399" s="82"/>
      <c r="BN399" s="81">
        <v>0</v>
      </c>
      <c r="BO399" s="81">
        <v>0</v>
      </c>
      <c r="BP399" s="81">
        <v>69</v>
      </c>
      <c r="BQ399" s="81">
        <v>0</v>
      </c>
      <c r="BR399" s="81">
        <v>15</v>
      </c>
      <c r="BS399" s="81">
        <v>0</v>
      </c>
      <c r="BT399"/>
      <c r="BU399" s="80">
        <v>1751.5170000000001</v>
      </c>
      <c r="BV399" s="80">
        <v>52.738999999999997</v>
      </c>
      <c r="BW399" s="80">
        <v>9.4860000000000007</v>
      </c>
      <c r="BX399" s="80">
        <v>0</v>
      </c>
      <c r="BY399" s="80">
        <v>0</v>
      </c>
      <c r="BZ399" s="80">
        <v>0</v>
      </c>
      <c r="CA399" s="80">
        <v>0</v>
      </c>
      <c r="CB399" s="80">
        <v>0</v>
      </c>
      <c r="CC399" s="80">
        <v>0</v>
      </c>
    </row>
    <row r="400" spans="1:81">
      <c r="A400" s="80" t="s">
        <v>2191</v>
      </c>
      <c r="B400" s="80">
        <v>335</v>
      </c>
      <c r="C400" s="80">
        <v>12</v>
      </c>
      <c r="D400" s="80">
        <v>20</v>
      </c>
      <c r="E400" s="80">
        <v>2015</v>
      </c>
      <c r="F400" s="80" t="s">
        <v>91</v>
      </c>
      <c r="G400" s="80" t="s">
        <v>2179</v>
      </c>
      <c r="H400" s="80" t="s">
        <v>2180</v>
      </c>
      <c r="I400" s="177"/>
      <c r="J400" s="81">
        <v>10052.313936224749</v>
      </c>
      <c r="K400" s="81">
        <v>24.410243014075476</v>
      </c>
      <c r="L400" s="81">
        <v>57.750590067603255</v>
      </c>
      <c r="M400" s="81">
        <v>619.0266881026123</v>
      </c>
      <c r="N400" s="81">
        <v>507.68948691031062</v>
      </c>
      <c r="O400" s="81">
        <v>497.58138119025188</v>
      </c>
      <c r="P400" s="81">
        <v>270.28051356529886</v>
      </c>
      <c r="Q400" s="81">
        <v>30.702950564400268</v>
      </c>
      <c r="R400" s="81">
        <v>0</v>
      </c>
      <c r="S400" s="81">
        <v>45.836208798019996</v>
      </c>
      <c r="T400" s="82"/>
      <c r="U400" s="81">
        <v>1416663202</v>
      </c>
      <c r="V400" s="81">
        <v>12182</v>
      </c>
      <c r="W400" s="81">
        <v>1031</v>
      </c>
      <c r="X400" s="81">
        <v>139417</v>
      </c>
      <c r="Y400" s="81">
        <v>172228</v>
      </c>
      <c r="Z400" s="81">
        <v>289091</v>
      </c>
      <c r="AA400" s="81">
        <v>53784</v>
      </c>
      <c r="AB400" s="81">
        <v>422571</v>
      </c>
      <c r="AC400" s="81">
        <v>0</v>
      </c>
      <c r="AD400" s="81">
        <v>45.836208798019996</v>
      </c>
      <c r="AE400" s="82"/>
      <c r="AF400" s="81">
        <v>7475285236.1716824</v>
      </c>
      <c r="AG400" s="81">
        <v>20253007.021950994</v>
      </c>
      <c r="AH400" s="81">
        <v>11700314.161687588</v>
      </c>
      <c r="AI400" s="81">
        <v>837936215.50847971</v>
      </c>
      <c r="AJ400" s="81">
        <v>746820198.46244121</v>
      </c>
      <c r="AK400" s="81">
        <v>0</v>
      </c>
      <c r="AL400" s="81">
        <v>0</v>
      </c>
      <c r="AM400" s="81">
        <v>57911582.931324467</v>
      </c>
      <c r="AN400" s="81">
        <v>0</v>
      </c>
      <c r="AO400" s="81">
        <v>0</v>
      </c>
      <c r="AP400" s="82"/>
      <c r="AQ400" s="81">
        <v>13010</v>
      </c>
      <c r="AR400" s="81">
        <v>1864</v>
      </c>
      <c r="AS400" s="81">
        <v>1</v>
      </c>
      <c r="AT400" s="81">
        <v>1</v>
      </c>
      <c r="AU400" s="81">
        <v>0</v>
      </c>
      <c r="AV400" s="81">
        <v>1</v>
      </c>
      <c r="AW400" s="81" t="s">
        <v>564</v>
      </c>
      <c r="AX400" s="82"/>
      <c r="AY400" s="81">
        <v>53543.199999999997</v>
      </c>
      <c r="AZ400" s="81">
        <v>78687.5</v>
      </c>
      <c r="BA400" s="81">
        <v>1800</v>
      </c>
      <c r="BB400" s="81">
        <v>0.2</v>
      </c>
      <c r="BC400" s="81">
        <v>0</v>
      </c>
      <c r="BD400" s="81">
        <v>3944</v>
      </c>
      <c r="BE400" s="81" t="s">
        <v>564</v>
      </c>
      <c r="BF400" s="82"/>
      <c r="BG400" s="81">
        <v>0</v>
      </c>
      <c r="BH400" s="81">
        <v>0</v>
      </c>
      <c r="BI400" s="81">
        <v>1592.8630000000001</v>
      </c>
      <c r="BJ400" s="81">
        <v>0</v>
      </c>
      <c r="BK400" s="81">
        <v>99.141999999999996</v>
      </c>
      <c r="BL400" s="81">
        <v>0</v>
      </c>
      <c r="BM400" s="82"/>
      <c r="BN400" s="81">
        <v>0</v>
      </c>
      <c r="BO400" s="81">
        <v>0</v>
      </c>
      <c r="BP400" s="81">
        <v>67</v>
      </c>
      <c r="BQ400" s="81">
        <v>0</v>
      </c>
      <c r="BR400" s="81">
        <v>13</v>
      </c>
      <c r="BS400" s="81">
        <v>0</v>
      </c>
      <c r="BT400"/>
      <c r="BU400" s="80">
        <v>1644.913</v>
      </c>
      <c r="BV400" s="80">
        <v>47.091999999999999</v>
      </c>
      <c r="BW400" s="80">
        <v>0</v>
      </c>
      <c r="BX400" s="80">
        <v>0</v>
      </c>
      <c r="BY400" s="80">
        <v>0</v>
      </c>
      <c r="BZ400" s="80">
        <v>0</v>
      </c>
      <c r="CA400" s="80">
        <v>0</v>
      </c>
      <c r="CB400" s="80">
        <v>0</v>
      </c>
      <c r="CC400" s="80">
        <v>0</v>
      </c>
    </row>
    <row r="401" spans="1:81">
      <c r="A401" s="80" t="s">
        <v>2192</v>
      </c>
      <c r="B401" s="80">
        <v>336</v>
      </c>
      <c r="C401" s="80">
        <v>13</v>
      </c>
      <c r="D401" s="80">
        <v>20</v>
      </c>
      <c r="E401" s="80">
        <v>2016</v>
      </c>
      <c r="F401" s="80" t="s">
        <v>92</v>
      </c>
      <c r="G401" s="80" t="s">
        <v>2179</v>
      </c>
      <c r="H401" s="80" t="s">
        <v>2180</v>
      </c>
      <c r="I401" s="177"/>
      <c r="J401" s="81">
        <v>10904.817900873088</v>
      </c>
      <c r="K401" s="81">
        <v>24.56619602393323</v>
      </c>
      <c r="L401" s="81">
        <v>61.145813971517768</v>
      </c>
      <c r="M401" s="81">
        <v>537.03319360555111</v>
      </c>
      <c r="N401" s="81">
        <v>508.77383247429606</v>
      </c>
      <c r="O401" s="81">
        <v>495.50410841493618</v>
      </c>
      <c r="P401" s="81">
        <v>267.09366215918584</v>
      </c>
      <c r="Q401" s="81">
        <v>29.95468985159965</v>
      </c>
      <c r="R401" s="81">
        <v>0</v>
      </c>
      <c r="S401" s="81">
        <v>57.69083517296</v>
      </c>
      <c r="T401" s="82"/>
      <c r="U401" s="81">
        <v>1424627242</v>
      </c>
      <c r="V401" s="81">
        <v>12182</v>
      </c>
      <c r="W401" s="81">
        <v>1031</v>
      </c>
      <c r="X401" s="81">
        <v>139417</v>
      </c>
      <c r="Y401" s="81">
        <v>175200</v>
      </c>
      <c r="Z401" s="81">
        <v>291423</v>
      </c>
      <c r="AA401" s="81">
        <v>54972</v>
      </c>
      <c r="AB401" s="81">
        <v>424095</v>
      </c>
      <c r="AC401" s="81">
        <v>0</v>
      </c>
      <c r="AD401" s="81">
        <v>57.69083517296</v>
      </c>
      <c r="AE401" s="82"/>
      <c r="AF401" s="81">
        <v>7677981302.6370001</v>
      </c>
      <c r="AG401" s="81">
        <v>19233080.538694341</v>
      </c>
      <c r="AH401" s="81">
        <v>9410176.7038786411</v>
      </c>
      <c r="AI401" s="81">
        <v>830773789.0792135</v>
      </c>
      <c r="AJ401" s="81">
        <v>750201040.95164239</v>
      </c>
      <c r="AK401" s="81">
        <v>0</v>
      </c>
      <c r="AL401" s="81">
        <v>0</v>
      </c>
      <c r="AM401" s="81">
        <v>58165594.618112102</v>
      </c>
      <c r="AN401" s="81">
        <v>0</v>
      </c>
      <c r="AO401" s="81">
        <v>0</v>
      </c>
      <c r="AP401" s="82"/>
      <c r="AQ401" s="81">
        <v>13966</v>
      </c>
      <c r="AR401" s="81">
        <v>2173</v>
      </c>
      <c r="AS401" s="81">
        <v>1</v>
      </c>
      <c r="AT401" s="81">
        <v>2</v>
      </c>
      <c r="AU401" s="81">
        <v>0</v>
      </c>
      <c r="AV401" s="81">
        <v>1</v>
      </c>
      <c r="AW401" s="81" t="s">
        <v>564</v>
      </c>
      <c r="AX401" s="82"/>
      <c r="AY401" s="81">
        <v>58145.5</v>
      </c>
      <c r="AZ401" s="81">
        <v>87370.2</v>
      </c>
      <c r="BA401" s="81">
        <v>1800</v>
      </c>
      <c r="BB401" s="81">
        <v>880.2</v>
      </c>
      <c r="BC401" s="81">
        <v>0</v>
      </c>
      <c r="BD401" s="81">
        <v>3944</v>
      </c>
      <c r="BE401" s="81" t="s">
        <v>564</v>
      </c>
      <c r="BF401" s="82"/>
      <c r="BG401" s="81">
        <v>0</v>
      </c>
      <c r="BH401" s="81">
        <v>0</v>
      </c>
      <c r="BI401" s="81">
        <v>1599.4</v>
      </c>
      <c r="BJ401" s="81">
        <v>0</v>
      </c>
      <c r="BK401" s="81">
        <v>131.51400000000001</v>
      </c>
      <c r="BL401" s="81">
        <v>0</v>
      </c>
      <c r="BM401" s="82"/>
      <c r="BN401" s="81">
        <v>0</v>
      </c>
      <c r="BO401" s="81">
        <v>0</v>
      </c>
      <c r="BP401" s="81">
        <v>68</v>
      </c>
      <c r="BQ401" s="81">
        <v>0</v>
      </c>
      <c r="BR401" s="81">
        <v>14</v>
      </c>
      <c r="BS401" s="81">
        <v>0</v>
      </c>
      <c r="BT401"/>
      <c r="BU401" s="80">
        <v>1664.252</v>
      </c>
      <c r="BV401" s="80">
        <v>57.628</v>
      </c>
      <c r="BW401" s="80">
        <v>9.0340000000000007</v>
      </c>
      <c r="BX401" s="80">
        <v>0</v>
      </c>
      <c r="BY401" s="80">
        <v>0</v>
      </c>
      <c r="BZ401" s="80">
        <v>0</v>
      </c>
      <c r="CA401" s="80">
        <v>0</v>
      </c>
      <c r="CB401" s="80">
        <v>0</v>
      </c>
      <c r="CC401" s="80">
        <v>0</v>
      </c>
    </row>
    <row r="402" spans="1:81">
      <c r="A402" s="80" t="s">
        <v>2193</v>
      </c>
      <c r="B402" s="80">
        <v>337</v>
      </c>
      <c r="C402" s="80">
        <v>14</v>
      </c>
      <c r="D402" s="80">
        <v>20</v>
      </c>
      <c r="E402" s="80">
        <v>2017</v>
      </c>
      <c r="F402" s="80" t="s">
        <v>71</v>
      </c>
      <c r="G402" s="80" t="s">
        <v>2179</v>
      </c>
      <c r="H402" s="80" t="s">
        <v>2180</v>
      </c>
      <c r="I402" s="177"/>
      <c r="J402" s="81">
        <v>10481.952612702413</v>
      </c>
      <c r="K402" s="81">
        <v>25.081038506692956</v>
      </c>
      <c r="L402" s="81">
        <v>56.881755256843178</v>
      </c>
      <c r="M402" s="81">
        <v>532.21537288608181</v>
      </c>
      <c r="N402" s="81">
        <v>527.74989498730838</v>
      </c>
      <c r="O402" s="81">
        <v>491.03303607448714</v>
      </c>
      <c r="P402" s="81">
        <v>265.44034273443219</v>
      </c>
      <c r="Q402" s="81">
        <v>29.039527731140975</v>
      </c>
      <c r="R402" s="81">
        <v>0</v>
      </c>
      <c r="S402" s="81">
        <v>54.204158629436002</v>
      </c>
      <c r="T402" s="82"/>
      <c r="U402" s="81">
        <v>1459029067</v>
      </c>
      <c r="V402" s="81">
        <v>12182</v>
      </c>
      <c r="W402" s="81">
        <v>1031</v>
      </c>
      <c r="X402" s="81">
        <v>139417</v>
      </c>
      <c r="Y402" s="81">
        <v>177658</v>
      </c>
      <c r="Z402" s="81">
        <v>293584</v>
      </c>
      <c r="AA402" s="81">
        <v>54980</v>
      </c>
      <c r="AB402" s="81">
        <v>425172</v>
      </c>
      <c r="AC402" s="81">
        <v>0</v>
      </c>
      <c r="AD402" s="81">
        <v>54.204158629436002</v>
      </c>
      <c r="AE402" s="82"/>
      <c r="AF402" s="81">
        <v>7872150381.9182224</v>
      </c>
      <c r="AG402" s="81">
        <v>19905578.070471078</v>
      </c>
      <c r="AH402" s="81">
        <v>11992089.985216521</v>
      </c>
      <c r="AI402" s="81">
        <v>844158662.65416431</v>
      </c>
      <c r="AJ402" s="81">
        <v>777603010.99104321</v>
      </c>
      <c r="AK402" s="81">
        <v>0</v>
      </c>
      <c r="AL402" s="81">
        <v>0</v>
      </c>
      <c r="AM402" s="81">
        <v>58404552.028291538</v>
      </c>
      <c r="AN402" s="81">
        <v>0</v>
      </c>
      <c r="AO402" s="81">
        <v>0</v>
      </c>
      <c r="AP402" s="82"/>
      <c r="AQ402" s="81">
        <v>14802</v>
      </c>
      <c r="AR402" s="81">
        <v>2360</v>
      </c>
      <c r="AS402" s="81">
        <v>1</v>
      </c>
      <c r="AT402" s="81">
        <v>2</v>
      </c>
      <c r="AU402" s="81">
        <v>0</v>
      </c>
      <c r="AV402" s="81">
        <v>1</v>
      </c>
      <c r="AW402" s="81" t="s">
        <v>564</v>
      </c>
      <c r="AX402" s="82"/>
      <c r="AY402" s="81">
        <v>62246</v>
      </c>
      <c r="AZ402" s="81">
        <v>98646.599999999977</v>
      </c>
      <c r="BA402" s="81">
        <v>1800</v>
      </c>
      <c r="BB402" s="81">
        <v>880.2</v>
      </c>
      <c r="BC402" s="81">
        <v>0</v>
      </c>
      <c r="BD402" s="81">
        <v>3944</v>
      </c>
      <c r="BE402" s="81" t="s">
        <v>564</v>
      </c>
      <c r="BF402" s="82"/>
      <c r="BG402" s="81">
        <v>0</v>
      </c>
      <c r="BH402" s="81">
        <v>0</v>
      </c>
      <c r="BI402" s="81">
        <v>1589.904</v>
      </c>
      <c r="BJ402" s="81">
        <v>0</v>
      </c>
      <c r="BK402" s="81">
        <v>131.922</v>
      </c>
      <c r="BL402" s="81">
        <v>0</v>
      </c>
      <c r="BM402" s="82"/>
      <c r="BN402" s="81">
        <v>0</v>
      </c>
      <c r="BO402" s="81">
        <v>0</v>
      </c>
      <c r="BP402" s="81">
        <v>69</v>
      </c>
      <c r="BQ402" s="81">
        <v>0</v>
      </c>
      <c r="BR402" s="81">
        <v>15</v>
      </c>
      <c r="BS402" s="81">
        <v>0</v>
      </c>
      <c r="BT402"/>
      <c r="BU402" s="80">
        <v>1659.6579999999999</v>
      </c>
      <c r="BV402" s="80">
        <v>53.61</v>
      </c>
      <c r="BW402" s="80">
        <v>8.5579999999999998</v>
      </c>
      <c r="BX402" s="80">
        <v>0</v>
      </c>
      <c r="BY402" s="80">
        <v>0</v>
      </c>
      <c r="BZ402" s="80">
        <v>0</v>
      </c>
      <c r="CA402" s="80">
        <v>0</v>
      </c>
      <c r="CB402" s="80">
        <v>0</v>
      </c>
      <c r="CC402" s="80">
        <v>0</v>
      </c>
    </row>
    <row r="403" spans="1:81">
      <c r="A403" s="80" t="s">
        <v>2194</v>
      </c>
      <c r="B403" s="80">
        <v>338</v>
      </c>
      <c r="C403" s="80">
        <v>15</v>
      </c>
      <c r="D403" s="80">
        <v>20</v>
      </c>
      <c r="E403" s="80">
        <v>2018</v>
      </c>
      <c r="F403" s="80" t="s">
        <v>93</v>
      </c>
      <c r="G403" s="80" t="s">
        <v>2179</v>
      </c>
      <c r="H403" s="80" t="s">
        <v>2180</v>
      </c>
      <c r="I403" s="177"/>
      <c r="J403" s="81">
        <v>10572.035500939475</v>
      </c>
      <c r="K403" s="81">
        <v>23.415659701548396</v>
      </c>
      <c r="L403" s="81">
        <v>52.970359637181495</v>
      </c>
      <c r="M403" s="81">
        <v>540.49548988500442</v>
      </c>
      <c r="N403" s="81">
        <v>485.83866670490136</v>
      </c>
      <c r="O403" s="81">
        <v>483.80320313524697</v>
      </c>
      <c r="P403" s="81">
        <v>265.38400443486307</v>
      </c>
      <c r="Q403" s="81">
        <v>26.984166515304686</v>
      </c>
      <c r="R403" s="81">
        <v>0</v>
      </c>
      <c r="S403" s="81">
        <v>65.083507639350401</v>
      </c>
      <c r="T403" s="82"/>
      <c r="U403" s="81">
        <v>1535695893</v>
      </c>
      <c r="V403" s="81">
        <v>12182</v>
      </c>
      <c r="W403" s="81">
        <v>1031</v>
      </c>
      <c r="X403" s="81">
        <v>139417</v>
      </c>
      <c r="Y403" s="81">
        <v>180297</v>
      </c>
      <c r="Z403" s="81">
        <v>294800</v>
      </c>
      <c r="AA403" s="81">
        <v>55521</v>
      </c>
      <c r="AB403" s="81">
        <v>425755</v>
      </c>
      <c r="AC403" s="81">
        <v>0</v>
      </c>
      <c r="AD403" s="81">
        <v>65.083507639350401</v>
      </c>
      <c r="AE403" s="82"/>
      <c r="AF403" s="81">
        <v>7988256399.3892784</v>
      </c>
      <c r="AG403" s="81">
        <v>17684178.12777793</v>
      </c>
      <c r="AH403" s="81">
        <v>11309288.56326415</v>
      </c>
      <c r="AI403" s="81">
        <v>814511948.65400112</v>
      </c>
      <c r="AJ403" s="81">
        <v>751967293.38955808</v>
      </c>
      <c r="AK403" s="81">
        <v>0</v>
      </c>
      <c r="AL403" s="81">
        <v>0</v>
      </c>
      <c r="AM403" s="81">
        <v>58605648.64103806</v>
      </c>
      <c r="AN403" s="81">
        <v>0</v>
      </c>
      <c r="AO403" s="81">
        <v>0</v>
      </c>
      <c r="AP403" s="82"/>
      <c r="AQ403" s="81">
        <v>15681</v>
      </c>
      <c r="AR403" s="81">
        <v>2583</v>
      </c>
      <c r="AS403" s="81">
        <v>1</v>
      </c>
      <c r="AT403" s="81">
        <v>2</v>
      </c>
      <c r="AU403" s="81">
        <v>0</v>
      </c>
      <c r="AV403" s="81">
        <v>1</v>
      </c>
      <c r="AW403" s="81" t="s">
        <v>564</v>
      </c>
      <c r="AX403" s="82"/>
      <c r="AY403" s="81">
        <v>66505.5</v>
      </c>
      <c r="AZ403" s="81">
        <v>116953</v>
      </c>
      <c r="BA403" s="81">
        <v>1800</v>
      </c>
      <c r="BB403" s="81">
        <v>880</v>
      </c>
      <c r="BC403" s="81">
        <v>0</v>
      </c>
      <c r="BD403" s="81">
        <v>3944</v>
      </c>
      <c r="BE403" s="81" t="s">
        <v>564</v>
      </c>
      <c r="BF403" s="82"/>
      <c r="BG403" s="81">
        <v>0</v>
      </c>
      <c r="BH403" s="81">
        <v>0</v>
      </c>
      <c r="BI403" s="81">
        <v>1566.329</v>
      </c>
      <c r="BJ403" s="81">
        <v>0</v>
      </c>
      <c r="BK403" s="81">
        <v>139.47300000000001</v>
      </c>
      <c r="BL403" s="81">
        <v>0</v>
      </c>
      <c r="BM403" s="82"/>
      <c r="BN403" s="81">
        <v>0</v>
      </c>
      <c r="BO403" s="81">
        <v>0</v>
      </c>
      <c r="BP403" s="81">
        <v>68</v>
      </c>
      <c r="BQ403" s="81">
        <v>0</v>
      </c>
      <c r="BR403" s="81">
        <v>16</v>
      </c>
      <c r="BS403" s="81">
        <v>0</v>
      </c>
      <c r="BT403"/>
      <c r="BU403" s="80">
        <v>1634.615</v>
      </c>
      <c r="BV403" s="80">
        <v>63.264000000000003</v>
      </c>
      <c r="BW403" s="80">
        <v>7.923</v>
      </c>
      <c r="BX403" s="80">
        <v>0</v>
      </c>
      <c r="BY403" s="80">
        <v>0</v>
      </c>
      <c r="BZ403" s="80">
        <v>0</v>
      </c>
      <c r="CA403" s="80">
        <v>0</v>
      </c>
      <c r="CB403" s="80">
        <v>0</v>
      </c>
      <c r="CC403" s="80">
        <v>0</v>
      </c>
    </row>
    <row r="404" spans="1:81">
      <c r="A404" s="80" t="s">
        <v>2195</v>
      </c>
      <c r="B404" s="80">
        <v>339</v>
      </c>
      <c r="C404" s="80">
        <v>16</v>
      </c>
      <c r="D404" s="80">
        <v>20</v>
      </c>
      <c r="E404" s="80">
        <v>2019</v>
      </c>
      <c r="F404" s="80" t="s">
        <v>73</v>
      </c>
      <c r="G404" s="80" t="s">
        <v>2179</v>
      </c>
      <c r="H404" s="80" t="s">
        <v>2180</v>
      </c>
      <c r="I404" s="177"/>
      <c r="J404" s="81">
        <v>9980.6420230889053</v>
      </c>
      <c r="K404" s="81">
        <v>21.009157141798472</v>
      </c>
      <c r="L404" s="81">
        <v>53.255075315988471</v>
      </c>
      <c r="M404" s="81">
        <v>515.23152232684924</v>
      </c>
      <c r="N404" s="81">
        <v>476.52982595536764</v>
      </c>
      <c r="O404" s="81">
        <v>470.92928259051058</v>
      </c>
      <c r="P404" s="81">
        <v>263.34467037316483</v>
      </c>
      <c r="Q404" s="81">
        <v>26.235183490874963</v>
      </c>
      <c r="R404" s="81">
        <v>0</v>
      </c>
      <c r="S404" s="81">
        <v>55.874181922681203</v>
      </c>
      <c r="T404" s="82"/>
      <c r="U404" s="81">
        <v>1517165565</v>
      </c>
      <c r="V404" s="81">
        <v>12182</v>
      </c>
      <c r="W404" s="81">
        <v>1031</v>
      </c>
      <c r="X404" s="81">
        <v>139417</v>
      </c>
      <c r="Y404" s="81">
        <v>182193</v>
      </c>
      <c r="Z404" s="81">
        <v>294834</v>
      </c>
      <c r="AA404" s="81">
        <v>54682</v>
      </c>
      <c r="AB404" s="81">
        <v>425145</v>
      </c>
      <c r="AC404" s="81">
        <v>0</v>
      </c>
      <c r="AD404" s="81">
        <v>55.874181922681203</v>
      </c>
      <c r="AE404" s="82"/>
      <c r="AF404" s="81">
        <v>7668935980.2130985</v>
      </c>
      <c r="AG404" s="81">
        <v>17049739.895188071</v>
      </c>
      <c r="AH404" s="81">
        <v>12147094.374884261</v>
      </c>
      <c r="AI404" s="81">
        <v>840880994.70739985</v>
      </c>
      <c r="AJ404" s="81">
        <v>782228305.70002401</v>
      </c>
      <c r="AK404" s="81">
        <v>0</v>
      </c>
      <c r="AL404" s="81">
        <v>0</v>
      </c>
      <c r="AM404" s="81">
        <v>57901548.510153532</v>
      </c>
      <c r="AN404" s="81">
        <v>0</v>
      </c>
      <c r="AO404" s="81">
        <v>0</v>
      </c>
      <c r="AP404" s="82"/>
      <c r="AQ404" s="81">
        <v>16615</v>
      </c>
      <c r="AR404" s="81">
        <v>2747</v>
      </c>
      <c r="AS404" s="81">
        <v>1</v>
      </c>
      <c r="AT404" s="81">
        <v>3</v>
      </c>
      <c r="AU404" s="81">
        <v>0</v>
      </c>
      <c r="AV404" s="81">
        <v>1</v>
      </c>
      <c r="AW404" s="81" t="s">
        <v>564</v>
      </c>
      <c r="AX404" s="82"/>
      <c r="AY404" s="81">
        <v>71135.100000000399</v>
      </c>
      <c r="AZ404" s="81">
        <v>164998.20000000001</v>
      </c>
      <c r="BA404" s="81">
        <v>1800</v>
      </c>
      <c r="BB404" s="81">
        <v>907.5</v>
      </c>
      <c r="BC404" s="81">
        <v>0</v>
      </c>
      <c r="BD404" s="81">
        <v>3944</v>
      </c>
      <c r="BE404" s="81" t="s">
        <v>564</v>
      </c>
      <c r="BF404" s="82"/>
      <c r="BG404" s="81">
        <v>0</v>
      </c>
      <c r="BH404" s="81">
        <v>10.67</v>
      </c>
      <c r="BI404" s="81">
        <v>1456.7539999999999</v>
      </c>
      <c r="BJ404" s="81">
        <v>0</v>
      </c>
      <c r="BK404" s="81">
        <v>104.702</v>
      </c>
      <c r="BL404" s="81">
        <v>0</v>
      </c>
      <c r="BM404" s="82"/>
      <c r="BN404" s="81">
        <v>0</v>
      </c>
      <c r="BO404" s="81">
        <v>1</v>
      </c>
      <c r="BP404" s="81">
        <v>70</v>
      </c>
      <c r="BQ404" s="81">
        <v>0</v>
      </c>
      <c r="BR404" s="81">
        <v>13</v>
      </c>
      <c r="BS404" s="81">
        <v>0</v>
      </c>
      <c r="BT404"/>
      <c r="BU404" s="80">
        <v>1508.7760000000001</v>
      </c>
      <c r="BV404" s="80">
        <v>55.631999999999998</v>
      </c>
      <c r="BW404" s="80">
        <v>7.718</v>
      </c>
      <c r="BX404" s="80">
        <v>0</v>
      </c>
      <c r="BY404" s="80">
        <v>0</v>
      </c>
      <c r="BZ404" s="80">
        <v>0</v>
      </c>
      <c r="CA404" s="80">
        <v>0</v>
      </c>
      <c r="CB404" s="80">
        <v>0</v>
      </c>
      <c r="CC404" s="80">
        <v>0</v>
      </c>
    </row>
    <row r="405" spans="1:81">
      <c r="A405" s="80" t="s">
        <v>2196</v>
      </c>
      <c r="B405" s="80">
        <v>340</v>
      </c>
      <c r="C405" s="80">
        <v>17</v>
      </c>
      <c r="D405" s="80">
        <v>20</v>
      </c>
      <c r="E405" s="80">
        <v>2020</v>
      </c>
      <c r="F405" s="80" t="s">
        <v>218</v>
      </c>
      <c r="G405" s="80" t="s">
        <v>2179</v>
      </c>
      <c r="H405" s="80" t="s">
        <v>2180</v>
      </c>
      <c r="I405" s="177"/>
      <c r="J405" s="81">
        <v>9863.5357853361893</v>
      </c>
      <c r="K405" s="81">
        <v>19.624263768734494</v>
      </c>
      <c r="L405" s="81">
        <v>45.891817439439087</v>
      </c>
      <c r="M405" s="81">
        <v>435.74482241330031</v>
      </c>
      <c r="N405" s="81">
        <v>472.15728925698187</v>
      </c>
      <c r="O405" s="81">
        <v>411.65886975468186</v>
      </c>
      <c r="P405" s="81">
        <v>247.29840704672674</v>
      </c>
      <c r="Q405" s="81">
        <v>24.89572489751432</v>
      </c>
      <c r="R405" s="81">
        <v>0</v>
      </c>
      <c r="S405" s="81">
        <v>54.540240360272698</v>
      </c>
      <c r="T405" s="82"/>
      <c r="U405" s="81">
        <v>1469784925</v>
      </c>
      <c r="V405" s="81">
        <v>10609</v>
      </c>
      <c r="W405" s="81">
        <v>983</v>
      </c>
      <c r="X405" s="81">
        <v>133196</v>
      </c>
      <c r="Y405" s="81">
        <v>182282</v>
      </c>
      <c r="Z405" s="81">
        <v>294161</v>
      </c>
      <c r="AA405" s="81">
        <v>55791</v>
      </c>
      <c r="AB405" s="81">
        <v>422225</v>
      </c>
      <c r="AC405" s="81">
        <v>0</v>
      </c>
      <c r="AD405" s="81">
        <v>54.540240360272698</v>
      </c>
      <c r="AE405" s="82"/>
      <c r="AF405" s="81">
        <v>7688822785.71171</v>
      </c>
      <c r="AG405" s="81">
        <v>15135416.559932185</v>
      </c>
      <c r="AH405" s="81">
        <v>11028569.264855303</v>
      </c>
      <c r="AI405" s="81">
        <v>741828153.46201205</v>
      </c>
      <c r="AJ405" s="81">
        <v>792314891.63316882</v>
      </c>
      <c r="AK405" s="81"/>
      <c r="AL405" s="81"/>
      <c r="AM405" s="81">
        <v>55105053.517590769</v>
      </c>
      <c r="AN405" s="81"/>
      <c r="AO405" s="81"/>
      <c r="AP405" s="82"/>
      <c r="AQ405" s="81">
        <v>17472</v>
      </c>
      <c r="AR405" s="81">
        <v>2799</v>
      </c>
      <c r="AS405" s="81">
        <v>1</v>
      </c>
      <c r="AT405" s="81">
        <v>3</v>
      </c>
      <c r="AU405" s="81">
        <v>0</v>
      </c>
      <c r="AV405" s="81">
        <v>1</v>
      </c>
      <c r="AW405" s="81">
        <v>1</v>
      </c>
      <c r="AX405" s="82"/>
      <c r="AY405" s="81">
        <v>75689.300000000629</v>
      </c>
      <c r="AZ405" s="81">
        <v>173560.30000000019</v>
      </c>
      <c r="BA405" s="81">
        <v>1800</v>
      </c>
      <c r="BB405" s="81">
        <v>907.5</v>
      </c>
      <c r="BC405" s="81">
        <v>0</v>
      </c>
      <c r="BD405" s="81">
        <v>3944</v>
      </c>
      <c r="BE405" s="81">
        <v>1800</v>
      </c>
      <c r="BF405" s="82"/>
      <c r="BG405" s="81">
        <v>0</v>
      </c>
      <c r="BH405" s="81">
        <v>0</v>
      </c>
      <c r="BI405" s="81">
        <v>1262.3320000000001</v>
      </c>
      <c r="BJ405" s="81">
        <v>0</v>
      </c>
      <c r="BK405" s="81">
        <v>113.983</v>
      </c>
      <c r="BL405" s="81">
        <v>0</v>
      </c>
      <c r="BM405" s="82"/>
      <c r="BN405" s="81">
        <v>0</v>
      </c>
      <c r="BO405" s="81">
        <v>0</v>
      </c>
      <c r="BP405" s="81">
        <v>66</v>
      </c>
      <c r="BQ405" s="81">
        <v>0</v>
      </c>
      <c r="BR405" s="81">
        <v>15</v>
      </c>
      <c r="BS405" s="81">
        <v>0</v>
      </c>
      <c r="BT405"/>
      <c r="BU405" s="80">
        <v>1314.63</v>
      </c>
      <c r="BV405" s="80">
        <v>47.048000000000002</v>
      </c>
      <c r="BW405" s="80">
        <v>14.637</v>
      </c>
      <c r="BX405" s="80">
        <v>0</v>
      </c>
      <c r="BY405" s="80">
        <v>0</v>
      </c>
      <c r="BZ405" s="80">
        <v>0</v>
      </c>
      <c r="CA405" s="80">
        <v>0</v>
      </c>
      <c r="CB405" s="80">
        <v>0</v>
      </c>
      <c r="CC405" s="80">
        <v>0</v>
      </c>
    </row>
    <row r="406" spans="1:81">
      <c r="A406" s="80" t="s">
        <v>2197</v>
      </c>
      <c r="B406" s="80">
        <v>340</v>
      </c>
      <c r="C406" s="80">
        <v>18</v>
      </c>
      <c r="D406" s="80">
        <v>20</v>
      </c>
      <c r="E406" s="80">
        <v>2021</v>
      </c>
      <c r="F406" s="80" t="s">
        <v>75</v>
      </c>
      <c r="G406" s="174" t="s">
        <v>2179</v>
      </c>
      <c r="H406" s="80" t="s">
        <v>2180</v>
      </c>
      <c r="I406" s="177"/>
      <c r="J406" s="81">
        <v>9542.8863495087298</v>
      </c>
      <c r="K406" s="81">
        <v>22.236316737175514</v>
      </c>
      <c r="L406" s="81">
        <v>43.754685246162943</v>
      </c>
      <c r="M406" s="81">
        <v>511.09267139705946</v>
      </c>
      <c r="N406" s="81">
        <v>453.94215637604253</v>
      </c>
      <c r="O406" s="81">
        <v>397.75096399647657</v>
      </c>
      <c r="P406" s="81">
        <v>254.97269508324538</v>
      </c>
      <c r="Q406" s="81">
        <v>25.01691355206329</v>
      </c>
      <c r="R406" s="81">
        <v>0</v>
      </c>
      <c r="S406" s="81">
        <v>53.510026345020002</v>
      </c>
      <c r="T406" s="82"/>
      <c r="U406" s="81">
        <v>1497576918</v>
      </c>
      <c r="V406" s="81">
        <v>10609</v>
      </c>
      <c r="W406" s="81">
        <v>983</v>
      </c>
      <c r="X406" s="81">
        <v>133196</v>
      </c>
      <c r="Y406" s="81">
        <v>182571</v>
      </c>
      <c r="Z406" s="81">
        <v>292660</v>
      </c>
      <c r="AA406" s="81">
        <v>56096</v>
      </c>
      <c r="AB406" s="81">
        <v>419249</v>
      </c>
      <c r="AC406" s="81">
        <v>0</v>
      </c>
      <c r="AD406" s="81">
        <v>53.510026345020002</v>
      </c>
      <c r="AE406" s="82"/>
      <c r="AF406" s="81">
        <v>7347239921.9343796</v>
      </c>
      <c r="AG406" s="81">
        <v>16854311.73665186</v>
      </c>
      <c r="AH406" s="81">
        <v>10146802.914652396</v>
      </c>
      <c r="AI406" s="81">
        <v>822412821.6188544</v>
      </c>
      <c r="AJ406" s="81">
        <v>706565976.36019063</v>
      </c>
      <c r="AK406" s="81">
        <v>0</v>
      </c>
      <c r="AL406" s="81">
        <v>0</v>
      </c>
      <c r="AM406" s="81">
        <v>55032253.699533567</v>
      </c>
      <c r="AN406" s="81">
        <v>0</v>
      </c>
      <c r="AO406" s="81">
        <v>0</v>
      </c>
      <c r="AP406" s="82"/>
      <c r="AQ406" s="81">
        <v>18486</v>
      </c>
      <c r="AR406" s="81">
        <v>2824</v>
      </c>
      <c r="AS406" s="81">
        <v>1</v>
      </c>
      <c r="AT406" s="81">
        <v>3</v>
      </c>
      <c r="AU406" s="81">
        <v>0</v>
      </c>
      <c r="AV406" s="81">
        <v>1</v>
      </c>
      <c r="AW406" s="81"/>
      <c r="AX406" s="82"/>
      <c r="AY406" s="81">
        <v>81139.800000000832</v>
      </c>
      <c r="AZ406" s="81">
        <v>177094.70000000019</v>
      </c>
      <c r="BA406" s="81">
        <v>1800</v>
      </c>
      <c r="BB406" s="81">
        <v>907.5</v>
      </c>
      <c r="BC406" s="81">
        <v>0</v>
      </c>
      <c r="BD406" s="81">
        <v>3944</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2198</v>
      </c>
      <c r="B407" s="80">
        <v>340</v>
      </c>
      <c r="C407" s="80">
        <v>19</v>
      </c>
      <c r="D407" s="80">
        <v>20</v>
      </c>
      <c r="E407" s="80">
        <v>2022</v>
      </c>
      <c r="F407" s="80" t="s">
        <v>568</v>
      </c>
      <c r="G407" s="174" t="s">
        <v>2179</v>
      </c>
      <c r="H407" s="80" t="s">
        <v>2180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19667</v>
      </c>
      <c r="AR407" s="81">
        <v>2838</v>
      </c>
      <c r="AS407" s="81">
        <v>1</v>
      </c>
      <c r="AT407" s="81">
        <v>3</v>
      </c>
      <c r="AU407" s="81">
        <v>0</v>
      </c>
      <c r="AV407" s="81">
        <v>1</v>
      </c>
      <c r="AW407" s="81"/>
      <c r="AX407" s="82"/>
      <c r="AY407" s="81">
        <v>87739.200000001234</v>
      </c>
      <c r="AZ407" s="81">
        <v>180439.30000000016</v>
      </c>
      <c r="BA407" s="81">
        <v>1800</v>
      </c>
      <c r="BB407" s="81">
        <v>907.5</v>
      </c>
      <c r="BC407" s="81">
        <v>0</v>
      </c>
      <c r="BD407" s="81">
        <v>3944</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2199</v>
      </c>
      <c r="B408" s="80">
        <v>375</v>
      </c>
      <c r="C408" s="80">
        <v>1</v>
      </c>
      <c r="D408" s="80">
        <v>23</v>
      </c>
      <c r="E408" s="80">
        <v>1990</v>
      </c>
      <c r="F408" s="80" t="s">
        <v>562</v>
      </c>
      <c r="G408" s="80" t="s">
        <v>2200</v>
      </c>
      <c r="H408" s="80" t="s">
        <v>2201</v>
      </c>
      <c r="I408" s="177"/>
      <c r="J408" s="81">
        <v>1590.943378204573</v>
      </c>
      <c r="K408" s="81">
        <v>78.164930509743783</v>
      </c>
      <c r="L408" s="81">
        <v>46.949603034381205</v>
      </c>
      <c r="M408" s="81">
        <v>391.86167187388895</v>
      </c>
      <c r="N408" s="81">
        <v>531.29650228583273</v>
      </c>
      <c r="O408" s="81">
        <v>345.64054988721182</v>
      </c>
      <c r="P408" s="81">
        <v>384.04752718700973</v>
      </c>
      <c r="Q408" s="81">
        <v>25.186425693836998</v>
      </c>
      <c r="R408" s="81">
        <v>5.7829961000916787</v>
      </c>
      <c r="S408" s="81">
        <v>26.225689609225817</v>
      </c>
      <c r="T408" s="82"/>
      <c r="U408" s="81">
        <v>108299987</v>
      </c>
      <c r="V408" s="81">
        <v>24612</v>
      </c>
      <c r="W408" s="81">
        <v>435</v>
      </c>
      <c r="X408" s="81">
        <v>156229</v>
      </c>
      <c r="Y408" s="81">
        <v>124210</v>
      </c>
      <c r="Z408" s="81">
        <v>142166</v>
      </c>
      <c r="AA408" s="81">
        <v>93251</v>
      </c>
      <c r="AB408" s="81">
        <v>408942</v>
      </c>
      <c r="AC408" s="81">
        <v>1001625.3333333334</v>
      </c>
      <c r="AD408" s="81">
        <v>26.225689609225817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2202</v>
      </c>
      <c r="B409" s="80">
        <v>376</v>
      </c>
      <c r="C409" s="80">
        <v>2</v>
      </c>
      <c r="D409" s="80">
        <v>23</v>
      </c>
      <c r="E409" s="80">
        <v>2005</v>
      </c>
      <c r="F409" s="80" t="s">
        <v>565</v>
      </c>
      <c r="G409" s="80" t="s">
        <v>2200</v>
      </c>
      <c r="H409" s="80" t="s">
        <v>2201</v>
      </c>
      <c r="I409" s="177"/>
      <c r="J409" s="81">
        <v>1717.8380543431042</v>
      </c>
      <c r="K409" s="81">
        <v>57.631753086325951</v>
      </c>
      <c r="L409" s="81">
        <v>63.845005606230593</v>
      </c>
      <c r="M409" s="81">
        <v>678.86999789755885</v>
      </c>
      <c r="N409" s="81">
        <v>794.66023267714536</v>
      </c>
      <c r="O409" s="81">
        <v>534.12002300024142</v>
      </c>
      <c r="P409" s="81">
        <v>331.87167687622645</v>
      </c>
      <c r="Q409" s="81">
        <v>24.627094587145095</v>
      </c>
      <c r="R409" s="81">
        <v>5.0753487301273035</v>
      </c>
      <c r="S409" s="81">
        <v>55.64357407915162</v>
      </c>
      <c r="T409" s="82"/>
      <c r="U409" s="81">
        <v>117253294</v>
      </c>
      <c r="V409" s="81">
        <v>22145</v>
      </c>
      <c r="W409" s="81">
        <v>563</v>
      </c>
      <c r="X409" s="81">
        <v>143547</v>
      </c>
      <c r="Y409" s="81">
        <v>153479</v>
      </c>
      <c r="Z409" s="81">
        <v>254223</v>
      </c>
      <c r="AA409" s="81">
        <v>65996</v>
      </c>
      <c r="AB409" s="81">
        <v>418012</v>
      </c>
      <c r="AC409" s="81">
        <v>897470.33333333337</v>
      </c>
      <c r="AD409" s="81">
        <v>55.64357407915162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2203</v>
      </c>
      <c r="B410" s="80">
        <v>377</v>
      </c>
      <c r="C410" s="80">
        <v>3</v>
      </c>
      <c r="D410" s="80">
        <v>23</v>
      </c>
      <c r="E410" s="80">
        <v>2006</v>
      </c>
      <c r="F410" s="80" t="s">
        <v>566</v>
      </c>
      <c r="G410" s="80" t="s">
        <v>2200</v>
      </c>
      <c r="H410" s="80" t="s">
        <v>2201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2204</v>
      </c>
      <c r="B411" s="80">
        <v>378</v>
      </c>
      <c r="C411" s="80">
        <v>4</v>
      </c>
      <c r="D411" s="80">
        <v>23</v>
      </c>
      <c r="E411" s="80">
        <v>2007</v>
      </c>
      <c r="F411" s="80" t="s">
        <v>567</v>
      </c>
      <c r="G411" s="80" t="s">
        <v>2200</v>
      </c>
      <c r="H411" s="80" t="s">
        <v>2201</v>
      </c>
      <c r="I411" s="177"/>
      <c r="J411" s="81">
        <v>1857.7981450639277</v>
      </c>
      <c r="K411" s="81">
        <v>65.998963916360523</v>
      </c>
      <c r="L411" s="81">
        <v>96.840249206610011</v>
      </c>
      <c r="M411" s="81">
        <v>1007.5870372366487</v>
      </c>
      <c r="N411" s="81">
        <v>1041.9233450496936</v>
      </c>
      <c r="O411" s="81">
        <v>519.93842745046857</v>
      </c>
      <c r="P411" s="81">
        <v>328.96082085718103</v>
      </c>
      <c r="Q411" s="81">
        <v>25.956820943182027</v>
      </c>
      <c r="R411" s="81">
        <v>4.4424560476800279</v>
      </c>
      <c r="S411" s="81">
        <v>56.989792172134699</v>
      </c>
      <c r="T411" s="82"/>
      <c r="U411" s="81">
        <v>134182685</v>
      </c>
      <c r="V411" s="81">
        <v>20245</v>
      </c>
      <c r="W411" s="81">
        <v>810</v>
      </c>
      <c r="X411" s="81">
        <v>176757</v>
      </c>
      <c r="Y411" s="81">
        <v>156774</v>
      </c>
      <c r="Z411" s="81">
        <v>257261</v>
      </c>
      <c r="AA411" s="81">
        <v>64420</v>
      </c>
      <c r="AB411" s="81">
        <v>417282</v>
      </c>
      <c r="AC411" s="81">
        <v>808096</v>
      </c>
      <c r="AD411" s="81">
        <v>56.989792172134699</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2205</v>
      </c>
      <c r="B412" s="80">
        <v>379</v>
      </c>
      <c r="C412" s="80">
        <v>5</v>
      </c>
      <c r="D412" s="80">
        <v>23</v>
      </c>
      <c r="E412" s="80">
        <v>2008</v>
      </c>
      <c r="F412" s="80" t="s">
        <v>84</v>
      </c>
      <c r="G412" s="80" t="s">
        <v>2200</v>
      </c>
      <c r="H412" s="80" t="s">
        <v>2201</v>
      </c>
      <c r="I412" s="177"/>
      <c r="J412" s="81">
        <v>1620.8415414276678</v>
      </c>
      <c r="K412" s="81">
        <v>46.156082474899236</v>
      </c>
      <c r="L412" s="81">
        <v>81.72723371250089</v>
      </c>
      <c r="M412" s="81">
        <v>974.08307127780063</v>
      </c>
      <c r="N412" s="81">
        <v>892.00361640308313</v>
      </c>
      <c r="O412" s="81">
        <v>505.33469912876706</v>
      </c>
      <c r="P412" s="81">
        <v>321.5265777028423</v>
      </c>
      <c r="Q412" s="81">
        <v>25.538780805110981</v>
      </c>
      <c r="R412" s="81">
        <v>4.3886291691943571</v>
      </c>
      <c r="S412" s="81">
        <v>54.625616879289069</v>
      </c>
      <c r="T412" s="82"/>
      <c r="U412" s="81">
        <v>137252664</v>
      </c>
      <c r="V412" s="81">
        <v>20245</v>
      </c>
      <c r="W412" s="81">
        <v>810</v>
      </c>
      <c r="X412" s="81">
        <v>176757</v>
      </c>
      <c r="Y412" s="81">
        <v>158728</v>
      </c>
      <c r="Z412" s="81">
        <v>258811</v>
      </c>
      <c r="AA412" s="81">
        <v>63036</v>
      </c>
      <c r="AB412" s="81">
        <v>417308</v>
      </c>
      <c r="AC412" s="81">
        <v>828951.66666666663</v>
      </c>
      <c r="AD412" s="81">
        <v>54.625616879289069</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2206</v>
      </c>
      <c r="B413" s="80">
        <v>380</v>
      </c>
      <c r="C413" s="80">
        <v>6</v>
      </c>
      <c r="D413" s="80">
        <v>23</v>
      </c>
      <c r="E413" s="80">
        <v>2009</v>
      </c>
      <c r="F413" s="80" t="s">
        <v>85</v>
      </c>
      <c r="G413" s="80" t="s">
        <v>2200</v>
      </c>
      <c r="H413" s="80" t="s">
        <v>2201</v>
      </c>
      <c r="I413" s="177"/>
      <c r="J413" s="81">
        <v>1052.7676315989895</v>
      </c>
      <c r="K413" s="81">
        <v>39.800612575316748</v>
      </c>
      <c r="L413" s="81">
        <v>91.120823097057311</v>
      </c>
      <c r="M413" s="81">
        <v>863.52702280941844</v>
      </c>
      <c r="N413" s="81">
        <v>713.43441832170845</v>
      </c>
      <c r="O413" s="81">
        <v>515.86627188293096</v>
      </c>
      <c r="P413" s="81">
        <v>305.38620202956355</v>
      </c>
      <c r="Q413" s="81">
        <v>24.329128789365178</v>
      </c>
      <c r="R413" s="81">
        <v>3.6969000507084044</v>
      </c>
      <c r="S413" s="81">
        <v>52.742498091699119</v>
      </c>
      <c r="T413" s="82"/>
      <c r="U413" s="81">
        <v>89111789</v>
      </c>
      <c r="V413" s="81">
        <v>20426</v>
      </c>
      <c r="W413" s="81">
        <v>1384</v>
      </c>
      <c r="X413" s="81">
        <v>185233</v>
      </c>
      <c r="Y413" s="81">
        <v>160394</v>
      </c>
      <c r="Z413" s="81">
        <v>260783</v>
      </c>
      <c r="AA413" s="81">
        <v>61465</v>
      </c>
      <c r="AB413" s="81">
        <v>417322</v>
      </c>
      <c r="AC413" s="81">
        <v>681241.33333333337</v>
      </c>
      <c r="AD413" s="81">
        <v>52.742498091699119</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1163.1660000000002</v>
      </c>
      <c r="BJ413" s="81">
        <v>37.6</v>
      </c>
      <c r="BK413" s="81">
        <v>167.82</v>
      </c>
      <c r="BL413" s="81">
        <v>0</v>
      </c>
      <c r="BM413" s="82"/>
      <c r="BN413" s="81">
        <v>0</v>
      </c>
      <c r="BO413" s="81">
        <v>0</v>
      </c>
      <c r="BP413" s="81">
        <v>57</v>
      </c>
      <c r="BQ413" s="81">
        <v>1</v>
      </c>
      <c r="BR413" s="81">
        <v>19</v>
      </c>
      <c r="BS413" s="81">
        <v>0</v>
      </c>
      <c r="BT413"/>
      <c r="BU413" s="80"/>
      <c r="BV413" s="80"/>
      <c r="BW413" s="80"/>
      <c r="BX413" s="80"/>
      <c r="BY413" s="80"/>
      <c r="BZ413" s="80"/>
      <c r="CA413" s="80"/>
      <c r="CB413" s="80"/>
      <c r="CC413" s="80"/>
    </row>
    <row r="414" spans="1:81">
      <c r="A414" s="80" t="s">
        <v>2207</v>
      </c>
      <c r="B414" s="80">
        <v>381</v>
      </c>
      <c r="C414" s="80">
        <v>7</v>
      </c>
      <c r="D414" s="80">
        <v>23</v>
      </c>
      <c r="E414" s="80">
        <v>2010</v>
      </c>
      <c r="F414" s="80" t="s">
        <v>86</v>
      </c>
      <c r="G414" s="80" t="s">
        <v>2200</v>
      </c>
      <c r="H414" s="80" t="s">
        <v>2201</v>
      </c>
      <c r="I414" s="177"/>
      <c r="J414" s="81">
        <v>1151.8695938023673</v>
      </c>
      <c r="K414" s="81">
        <v>44.691072316998067</v>
      </c>
      <c r="L414" s="81">
        <v>85.240853316284799</v>
      </c>
      <c r="M414" s="81">
        <v>1001.1724411113405</v>
      </c>
      <c r="N414" s="81">
        <v>860.83091225377609</v>
      </c>
      <c r="O414" s="81">
        <v>517.48910450941082</v>
      </c>
      <c r="P414" s="81">
        <v>308.20417268809956</v>
      </c>
      <c r="Q414" s="81">
        <v>25.373609781654444</v>
      </c>
      <c r="R414" s="81">
        <v>4.4945376643055441</v>
      </c>
      <c r="S414" s="81">
        <v>55.352036691446465</v>
      </c>
      <c r="T414" s="82"/>
      <c r="U414" s="81">
        <v>99558009</v>
      </c>
      <c r="V414" s="81">
        <v>20426</v>
      </c>
      <c r="W414" s="81">
        <v>1384</v>
      </c>
      <c r="X414" s="81">
        <v>185233</v>
      </c>
      <c r="Y414" s="81">
        <v>161948</v>
      </c>
      <c r="Z414" s="81">
        <v>262819</v>
      </c>
      <c r="AA414" s="81">
        <v>60483</v>
      </c>
      <c r="AB414" s="81">
        <v>417046</v>
      </c>
      <c r="AC414" s="81">
        <v>784874.66666666663</v>
      </c>
      <c r="AD414" s="81">
        <v>55.352036691446465</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1093.3030000000001</v>
      </c>
      <c r="BJ414" s="81">
        <v>35</v>
      </c>
      <c r="BK414" s="81">
        <v>145.81899999999999</v>
      </c>
      <c r="BL414" s="81">
        <v>0</v>
      </c>
      <c r="BM414" s="82"/>
      <c r="BN414" s="81">
        <v>0</v>
      </c>
      <c r="BO414" s="81">
        <v>0</v>
      </c>
      <c r="BP414" s="81">
        <v>59</v>
      </c>
      <c r="BQ414" s="81">
        <v>1</v>
      </c>
      <c r="BR414" s="81">
        <v>20</v>
      </c>
      <c r="BS414" s="81">
        <v>0</v>
      </c>
      <c r="BT414"/>
      <c r="BU414" s="80">
        <v>1026.5989999999999</v>
      </c>
      <c r="BV414" s="80">
        <v>58.317</v>
      </c>
      <c r="BW414" s="80">
        <v>28.091999999999999</v>
      </c>
      <c r="BX414" s="80">
        <v>0</v>
      </c>
      <c r="BY414" s="80">
        <v>161.114</v>
      </c>
      <c r="BZ414" s="80">
        <v>0</v>
      </c>
      <c r="CA414" s="80">
        <v>0</v>
      </c>
      <c r="CB414" s="80">
        <v>0</v>
      </c>
      <c r="CC414" s="80">
        <v>0</v>
      </c>
    </row>
    <row r="415" spans="1:81">
      <c r="A415" s="80" t="s">
        <v>2208</v>
      </c>
      <c r="B415" s="80">
        <v>382</v>
      </c>
      <c r="C415" s="80">
        <v>8</v>
      </c>
      <c r="D415" s="80">
        <v>23</v>
      </c>
      <c r="E415" s="80">
        <v>2011</v>
      </c>
      <c r="F415" s="80" t="s">
        <v>87</v>
      </c>
      <c r="G415" s="80" t="s">
        <v>2200</v>
      </c>
      <c r="H415" s="80" t="s">
        <v>2201</v>
      </c>
      <c r="I415" s="177"/>
      <c r="J415" s="81">
        <v>1593.114561137842</v>
      </c>
      <c r="K415" s="81">
        <v>61.689956792344582</v>
      </c>
      <c r="L415" s="81">
        <v>76.016261952987762</v>
      </c>
      <c r="M415" s="81">
        <v>1265.7432247293721</v>
      </c>
      <c r="N415" s="81">
        <v>1093.9705153773657</v>
      </c>
      <c r="O415" s="81">
        <v>512.84329406338225</v>
      </c>
      <c r="P415" s="81">
        <v>297.16971725524257</v>
      </c>
      <c r="Q415" s="81">
        <v>29.209829125191646</v>
      </c>
      <c r="R415" s="81">
        <v>4.7814377238782351</v>
      </c>
      <c r="S415" s="81">
        <v>52.63914433418973</v>
      </c>
      <c r="T415" s="82"/>
      <c r="U415" s="81">
        <v>110756393</v>
      </c>
      <c r="V415" s="81">
        <v>20426</v>
      </c>
      <c r="W415" s="81">
        <v>1384</v>
      </c>
      <c r="X415" s="81">
        <v>185233</v>
      </c>
      <c r="Y415" s="81">
        <v>163473</v>
      </c>
      <c r="Z415" s="81">
        <v>266118</v>
      </c>
      <c r="AA415" s="81">
        <v>60053</v>
      </c>
      <c r="AB415" s="81">
        <v>416223</v>
      </c>
      <c r="AC415" s="81">
        <v>833594.66666666663</v>
      </c>
      <c r="AD415" s="81">
        <v>52.63914433418973</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1193.231</v>
      </c>
      <c r="BJ415" s="81">
        <v>42.3</v>
      </c>
      <c r="BK415" s="81">
        <v>209.96100000000001</v>
      </c>
      <c r="BL415" s="81">
        <v>0</v>
      </c>
      <c r="BM415" s="82"/>
      <c r="BN415" s="81">
        <v>0</v>
      </c>
      <c r="BO415" s="81">
        <v>0</v>
      </c>
      <c r="BP415" s="81">
        <v>61</v>
      </c>
      <c r="BQ415" s="81">
        <v>1</v>
      </c>
      <c r="BR415" s="81">
        <v>23</v>
      </c>
      <c r="BS415" s="81">
        <v>0</v>
      </c>
      <c r="BT415"/>
      <c r="BU415" s="80">
        <v>1070.433</v>
      </c>
      <c r="BV415" s="80">
        <v>116.46599999999999</v>
      </c>
      <c r="BW415" s="80">
        <v>33.729999999999997</v>
      </c>
      <c r="BX415" s="80">
        <v>0</v>
      </c>
      <c r="BY415" s="80">
        <v>175.09399999999999</v>
      </c>
      <c r="BZ415" s="80">
        <v>0</v>
      </c>
      <c r="CA415" s="80">
        <v>0</v>
      </c>
      <c r="CB415" s="80">
        <v>49.768999999999998</v>
      </c>
      <c r="CC415" s="80">
        <v>0</v>
      </c>
    </row>
    <row r="416" spans="1:81">
      <c r="A416" s="80" t="s">
        <v>2209</v>
      </c>
      <c r="B416" s="80">
        <v>383</v>
      </c>
      <c r="C416" s="80">
        <v>9</v>
      </c>
      <c r="D416" s="80">
        <v>23</v>
      </c>
      <c r="E416" s="80">
        <v>2012</v>
      </c>
      <c r="F416" s="80" t="s">
        <v>88</v>
      </c>
      <c r="G416" s="80" t="s">
        <v>2200</v>
      </c>
      <c r="H416" s="80" t="s">
        <v>2201</v>
      </c>
      <c r="I416" s="177"/>
      <c r="J416" s="81">
        <v>1558.1350280112845</v>
      </c>
      <c r="K416" s="81">
        <v>55.780408621430865</v>
      </c>
      <c r="L416" s="81">
        <v>73.967769029335571</v>
      </c>
      <c r="M416" s="81">
        <v>1224.3752237084198</v>
      </c>
      <c r="N416" s="81">
        <v>1174.8713887275833</v>
      </c>
      <c r="O416" s="81">
        <v>515.86086124927328</v>
      </c>
      <c r="P416" s="81">
        <v>293.25683595369276</v>
      </c>
      <c r="Q416" s="81">
        <v>32.061584872901541</v>
      </c>
      <c r="R416" s="81">
        <v>5.0164578615666793</v>
      </c>
      <c r="S416" s="81">
        <v>57.075452076795763</v>
      </c>
      <c r="T416" s="82"/>
      <c r="U416" s="81">
        <v>106721933</v>
      </c>
      <c r="V416" s="81">
        <v>20426</v>
      </c>
      <c r="W416" s="81">
        <v>1384</v>
      </c>
      <c r="X416" s="81">
        <v>185233</v>
      </c>
      <c r="Y416" s="81">
        <v>167942</v>
      </c>
      <c r="Z416" s="81">
        <v>269807</v>
      </c>
      <c r="AA416" s="81">
        <v>58927</v>
      </c>
      <c r="AB416" s="81">
        <v>420496</v>
      </c>
      <c r="AC416" s="81">
        <v>851916</v>
      </c>
      <c r="AD416" s="81">
        <v>57.075452076795763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1351.8050000000001</v>
      </c>
      <c r="BJ416" s="81">
        <v>55.76</v>
      </c>
      <c r="BK416" s="81">
        <v>275.80300000000005</v>
      </c>
      <c r="BL416" s="81">
        <v>0</v>
      </c>
      <c r="BM416" s="82"/>
      <c r="BN416" s="81">
        <v>0</v>
      </c>
      <c r="BO416" s="81">
        <v>0</v>
      </c>
      <c r="BP416" s="81">
        <v>63</v>
      </c>
      <c r="BQ416" s="81">
        <v>2</v>
      </c>
      <c r="BR416" s="81">
        <v>24</v>
      </c>
      <c r="BS416" s="81">
        <v>0</v>
      </c>
      <c r="BT416"/>
      <c r="BU416" s="80">
        <v>1360.7170000000001</v>
      </c>
      <c r="BV416" s="80">
        <v>122.83199999999999</v>
      </c>
      <c r="BW416" s="80">
        <v>35.75</v>
      </c>
      <c r="BX416" s="80">
        <v>0</v>
      </c>
      <c r="BY416" s="80">
        <v>144.035</v>
      </c>
      <c r="BZ416" s="80">
        <v>0</v>
      </c>
      <c r="CA416" s="80">
        <v>20.033999999999999</v>
      </c>
      <c r="CB416" s="80">
        <v>0</v>
      </c>
      <c r="CC416" s="80">
        <v>0</v>
      </c>
    </row>
    <row r="417" spans="1:81">
      <c r="A417" s="80" t="s">
        <v>2210</v>
      </c>
      <c r="B417" s="80">
        <v>384</v>
      </c>
      <c r="C417" s="80">
        <v>10</v>
      </c>
      <c r="D417" s="80">
        <v>23</v>
      </c>
      <c r="E417" s="80">
        <v>2013</v>
      </c>
      <c r="F417" s="80" t="s">
        <v>89</v>
      </c>
      <c r="G417" s="80" t="s">
        <v>2200</v>
      </c>
      <c r="H417" s="80" t="s">
        <v>2201</v>
      </c>
      <c r="I417" s="177"/>
      <c r="J417" s="81">
        <v>1498.5566333603908</v>
      </c>
      <c r="K417" s="81">
        <v>44.594747627470078</v>
      </c>
      <c r="L417" s="81">
        <v>67.719221363024261</v>
      </c>
      <c r="M417" s="81">
        <v>1174.9444864631685</v>
      </c>
      <c r="N417" s="81">
        <v>1019.2628557706855</v>
      </c>
      <c r="O417" s="81">
        <v>500.53550946818774</v>
      </c>
      <c r="P417" s="81">
        <v>292.55347451378674</v>
      </c>
      <c r="Q417" s="81">
        <v>32.523183162533286</v>
      </c>
      <c r="R417" s="81">
        <v>5.0847065094197799</v>
      </c>
      <c r="S417" s="81">
        <v>51.822130701918745</v>
      </c>
      <c r="T417" s="82"/>
      <c r="U417" s="81">
        <v>107993711</v>
      </c>
      <c r="V417" s="81">
        <v>20426</v>
      </c>
      <c r="W417" s="81">
        <v>1384</v>
      </c>
      <c r="X417" s="81">
        <v>185233</v>
      </c>
      <c r="Y417" s="81">
        <v>169364</v>
      </c>
      <c r="Z417" s="81">
        <v>273480</v>
      </c>
      <c r="AA417" s="81">
        <v>58565</v>
      </c>
      <c r="AB417" s="81">
        <v>420434</v>
      </c>
      <c r="AC417" s="81">
        <v>842901</v>
      </c>
      <c r="AD417" s="81">
        <v>51.822130701918745</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1373.6790000000001</v>
      </c>
      <c r="BJ417" s="81">
        <v>43.2</v>
      </c>
      <c r="BK417" s="81">
        <v>274.87299999999999</v>
      </c>
      <c r="BL417" s="81">
        <v>0</v>
      </c>
      <c r="BM417" s="82"/>
      <c r="BN417" s="81">
        <v>0</v>
      </c>
      <c r="BO417" s="81">
        <v>0</v>
      </c>
      <c r="BP417" s="81">
        <v>63</v>
      </c>
      <c r="BQ417" s="81">
        <v>1</v>
      </c>
      <c r="BR417" s="81">
        <v>25</v>
      </c>
      <c r="BS417" s="81">
        <v>0</v>
      </c>
      <c r="BT417"/>
      <c r="BU417" s="80">
        <v>1371.173</v>
      </c>
      <c r="BV417" s="80">
        <v>122.822</v>
      </c>
      <c r="BW417" s="80">
        <v>40.072000000000003</v>
      </c>
      <c r="BX417" s="80">
        <v>0</v>
      </c>
      <c r="BY417" s="80">
        <v>153.27500000000001</v>
      </c>
      <c r="BZ417" s="80">
        <v>0</v>
      </c>
      <c r="CA417" s="80">
        <v>4.41</v>
      </c>
      <c r="CB417" s="80">
        <v>0</v>
      </c>
      <c r="CC417" s="80">
        <v>0</v>
      </c>
    </row>
    <row r="418" spans="1:81">
      <c r="A418" s="80" t="s">
        <v>2211</v>
      </c>
      <c r="B418" s="80">
        <v>385</v>
      </c>
      <c r="C418" s="80">
        <v>11</v>
      </c>
      <c r="D418" s="80">
        <v>23</v>
      </c>
      <c r="E418" s="80">
        <v>2014</v>
      </c>
      <c r="F418" s="80" t="s">
        <v>90</v>
      </c>
      <c r="G418" s="80" t="s">
        <v>2200</v>
      </c>
      <c r="H418" s="80" t="s">
        <v>2201</v>
      </c>
      <c r="I418" s="177"/>
      <c r="J418" s="81">
        <v>1564.4522078476728</v>
      </c>
      <c r="K418" s="81">
        <v>46.144042652568309</v>
      </c>
      <c r="L418" s="81">
        <v>66.909995459053476</v>
      </c>
      <c r="M418" s="81">
        <v>1143.6806397058308</v>
      </c>
      <c r="N418" s="81">
        <v>1001.7554845141715</v>
      </c>
      <c r="O418" s="81">
        <v>479.40553295807786</v>
      </c>
      <c r="P418" s="81">
        <v>290.98192144301606</v>
      </c>
      <c r="Q418" s="81">
        <v>31.161107054607879</v>
      </c>
      <c r="R418" s="81">
        <v>5.0498820648845841</v>
      </c>
      <c r="S418" s="81">
        <v>44.980142370011812</v>
      </c>
      <c r="T418" s="82"/>
      <c r="U418" s="81">
        <v>116613275</v>
      </c>
      <c r="V418" s="81">
        <v>17584</v>
      </c>
      <c r="W418" s="81">
        <v>1566</v>
      </c>
      <c r="X418" s="81">
        <v>178349</v>
      </c>
      <c r="Y418" s="81">
        <v>170794</v>
      </c>
      <c r="Z418" s="81">
        <v>275873</v>
      </c>
      <c r="AA418" s="81">
        <v>57949</v>
      </c>
      <c r="AB418" s="81">
        <v>419849</v>
      </c>
      <c r="AC418" s="81">
        <v>839760.33333333337</v>
      </c>
      <c r="AD418" s="81">
        <v>44.980142370011812</v>
      </c>
      <c r="AE418" s="82"/>
      <c r="AF418" s="81">
        <v>1619347173.9063573</v>
      </c>
      <c r="AG418" s="81">
        <v>34988715.435865916</v>
      </c>
      <c r="AH418" s="81">
        <v>10768406.934731891</v>
      </c>
      <c r="AI418" s="81">
        <v>1036410012.7246192</v>
      </c>
      <c r="AJ418" s="81">
        <v>1222653777.9097834</v>
      </c>
      <c r="AK418" s="81">
        <v>0</v>
      </c>
      <c r="AL418" s="81">
        <v>0</v>
      </c>
      <c r="AM418" s="81">
        <v>57638993.806139104</v>
      </c>
      <c r="AN418" s="81">
        <v>0</v>
      </c>
      <c r="AO418" s="81">
        <v>0</v>
      </c>
      <c r="AP418" s="82"/>
      <c r="AQ418" s="81">
        <v>3961</v>
      </c>
      <c r="AR418" s="81">
        <v>612</v>
      </c>
      <c r="AS418" s="81">
        <v>0</v>
      </c>
      <c r="AT418" s="81">
        <v>4</v>
      </c>
      <c r="AU418" s="81">
        <v>0</v>
      </c>
      <c r="AV418" s="81">
        <v>0</v>
      </c>
      <c r="AW418" s="81" t="s">
        <v>564</v>
      </c>
      <c r="AX418" s="82"/>
      <c r="AY418" s="81">
        <v>16381.813999999998</v>
      </c>
      <c r="AZ418" s="81">
        <v>42446.069000000003</v>
      </c>
      <c r="BA418" s="81">
        <v>0</v>
      </c>
      <c r="BB418" s="81">
        <v>15688</v>
      </c>
      <c r="BC418" s="81">
        <v>0</v>
      </c>
      <c r="BD418" s="81">
        <v>0</v>
      </c>
      <c r="BE418" s="81" t="s">
        <v>564</v>
      </c>
      <c r="BF418" s="82"/>
      <c r="BG418" s="81">
        <v>0</v>
      </c>
      <c r="BH418" s="81">
        <v>0</v>
      </c>
      <c r="BI418" s="81">
        <v>1373.2380000000001</v>
      </c>
      <c r="BJ418" s="81">
        <v>48.1</v>
      </c>
      <c r="BK418" s="81">
        <v>278.00099999999998</v>
      </c>
      <c r="BL418" s="81">
        <v>0</v>
      </c>
      <c r="BM418" s="82"/>
      <c r="BN418" s="81">
        <v>0</v>
      </c>
      <c r="BO418" s="81">
        <v>0</v>
      </c>
      <c r="BP418" s="81">
        <v>65</v>
      </c>
      <c r="BQ418" s="81">
        <v>1</v>
      </c>
      <c r="BR418" s="81">
        <v>24</v>
      </c>
      <c r="BS418" s="81">
        <v>0</v>
      </c>
      <c r="BT418"/>
      <c r="BU418" s="80">
        <v>1358.2539999999999</v>
      </c>
      <c r="BV418" s="80">
        <v>127.779</v>
      </c>
      <c r="BW418" s="80">
        <v>41.375</v>
      </c>
      <c r="BX418" s="80">
        <v>0</v>
      </c>
      <c r="BY418" s="80">
        <v>171.93100000000001</v>
      </c>
      <c r="BZ418" s="80">
        <v>0</v>
      </c>
      <c r="CA418" s="80">
        <v>0</v>
      </c>
      <c r="CB418" s="80">
        <v>0</v>
      </c>
      <c r="CC418" s="80">
        <v>0</v>
      </c>
    </row>
    <row r="419" spans="1:81">
      <c r="A419" s="80" t="s">
        <v>2212</v>
      </c>
      <c r="B419" s="80">
        <v>386</v>
      </c>
      <c r="C419" s="80">
        <v>12</v>
      </c>
      <c r="D419" s="80">
        <v>23</v>
      </c>
      <c r="E419" s="80">
        <v>2015</v>
      </c>
      <c r="F419" s="80" t="s">
        <v>91</v>
      </c>
      <c r="G419" s="80" t="s">
        <v>2200</v>
      </c>
      <c r="H419" s="80" t="s">
        <v>2201</v>
      </c>
      <c r="I419" s="177"/>
      <c r="J419" s="81">
        <v>1491.8633567427191</v>
      </c>
      <c r="K419" s="81">
        <v>43.519725181626157</v>
      </c>
      <c r="L419" s="81">
        <v>62.865542505271868</v>
      </c>
      <c r="M419" s="81">
        <v>1031.3950576553543</v>
      </c>
      <c r="N419" s="81">
        <v>959.21632486316855</v>
      </c>
      <c r="O419" s="81">
        <v>478.61899883807553</v>
      </c>
      <c r="P419" s="81">
        <v>288.36152813855387</v>
      </c>
      <c r="Q419" s="81">
        <v>30.452427519643166</v>
      </c>
      <c r="R419" s="81">
        <v>4.4019966784407822</v>
      </c>
      <c r="S419" s="81">
        <v>0</v>
      </c>
      <c r="T419" s="82"/>
      <c r="U419" s="81">
        <v>130799830</v>
      </c>
      <c r="V419" s="81">
        <v>17584</v>
      </c>
      <c r="W419" s="81">
        <v>1566</v>
      </c>
      <c r="X419" s="81">
        <v>178349</v>
      </c>
      <c r="Y419" s="81">
        <v>172446</v>
      </c>
      <c r="Z419" s="81">
        <v>278074</v>
      </c>
      <c r="AA419" s="81">
        <v>57382</v>
      </c>
      <c r="AB419" s="81">
        <v>419123</v>
      </c>
      <c r="AC419" s="81">
        <v>754074.33333333337</v>
      </c>
      <c r="AD419" s="81">
        <v>0</v>
      </c>
      <c r="AE419" s="82"/>
      <c r="AF419" s="81">
        <v>1571504410.7215042</v>
      </c>
      <c r="AG419" s="81">
        <v>31164370.968744323</v>
      </c>
      <c r="AH419" s="81">
        <v>8157047.6195176393</v>
      </c>
      <c r="AI419" s="81">
        <v>1088101916.0728524</v>
      </c>
      <c r="AJ419" s="81">
        <v>1231695028.6948433</v>
      </c>
      <c r="AK419" s="81">
        <v>0</v>
      </c>
      <c r="AL419" s="81">
        <v>0</v>
      </c>
      <c r="AM419" s="81">
        <v>57439048.995140471</v>
      </c>
      <c r="AN419" s="81">
        <v>0</v>
      </c>
      <c r="AO419" s="81">
        <v>0</v>
      </c>
      <c r="AP419" s="82"/>
      <c r="AQ419" s="81">
        <v>4307</v>
      </c>
      <c r="AR419" s="81">
        <v>872</v>
      </c>
      <c r="AS419" s="81">
        <v>0</v>
      </c>
      <c r="AT419" s="81">
        <v>5</v>
      </c>
      <c r="AU419" s="81">
        <v>0</v>
      </c>
      <c r="AV419" s="81">
        <v>1</v>
      </c>
      <c r="AW419" s="81" t="s">
        <v>564</v>
      </c>
      <c r="AX419" s="82"/>
      <c r="AY419" s="81">
        <v>17965.993000000002</v>
      </c>
      <c r="AZ419" s="81">
        <v>63656.669000000002</v>
      </c>
      <c r="BA419" s="81">
        <v>0</v>
      </c>
      <c r="BB419" s="81">
        <v>15718.2</v>
      </c>
      <c r="BC419" s="81">
        <v>0</v>
      </c>
      <c r="BD419" s="81">
        <v>195</v>
      </c>
      <c r="BE419" s="81" t="s">
        <v>564</v>
      </c>
      <c r="BF419" s="82"/>
      <c r="BG419" s="81">
        <v>0</v>
      </c>
      <c r="BH419" s="81">
        <v>0</v>
      </c>
      <c r="BI419" s="81">
        <v>1365.34</v>
      </c>
      <c r="BJ419" s="81">
        <v>39.799999999999997</v>
      </c>
      <c r="BK419" s="81">
        <v>262.22399999999999</v>
      </c>
      <c r="BL419" s="81">
        <v>0</v>
      </c>
      <c r="BM419" s="82"/>
      <c r="BN419" s="81">
        <v>0</v>
      </c>
      <c r="BO419" s="81">
        <v>0</v>
      </c>
      <c r="BP419" s="81">
        <v>64</v>
      </c>
      <c r="BQ419" s="81">
        <v>1</v>
      </c>
      <c r="BR419" s="81">
        <v>23</v>
      </c>
      <c r="BS419" s="81">
        <v>0</v>
      </c>
      <c r="BT419"/>
      <c r="BU419" s="80">
        <v>1343.6010000000001</v>
      </c>
      <c r="BV419" s="80">
        <v>124.626</v>
      </c>
      <c r="BW419" s="80">
        <v>43.83</v>
      </c>
      <c r="BX419" s="80">
        <v>0</v>
      </c>
      <c r="BY419" s="80">
        <v>152.11000000000001</v>
      </c>
      <c r="BZ419" s="80">
        <v>0</v>
      </c>
      <c r="CA419" s="80">
        <v>3.1970000000000001</v>
      </c>
      <c r="CB419" s="80">
        <v>0</v>
      </c>
      <c r="CC419" s="80">
        <v>0</v>
      </c>
    </row>
    <row r="420" spans="1:81">
      <c r="A420" s="80" t="s">
        <v>2213</v>
      </c>
      <c r="B420" s="80">
        <v>387</v>
      </c>
      <c r="C420" s="80">
        <v>13</v>
      </c>
      <c r="D420" s="80">
        <v>23</v>
      </c>
      <c r="E420" s="80">
        <v>2016</v>
      </c>
      <c r="F420" s="80" t="s">
        <v>92</v>
      </c>
      <c r="G420" s="80" t="s">
        <v>2200</v>
      </c>
      <c r="H420" s="80" t="s">
        <v>2201</v>
      </c>
      <c r="I420" s="177"/>
      <c r="J420" s="81">
        <v>1481.6633238356633</v>
      </c>
      <c r="K420" s="81">
        <v>43.864896144963986</v>
      </c>
      <c r="L420" s="81">
        <v>73.276004530266121</v>
      </c>
      <c r="M420" s="81">
        <v>861.31035710818708</v>
      </c>
      <c r="N420" s="81">
        <v>940.45663082377064</v>
      </c>
      <c r="O420" s="81">
        <v>477.3041860461683</v>
      </c>
      <c r="P420" s="81">
        <v>287.96673158791066</v>
      </c>
      <c r="Q420" s="81">
        <v>29.545659778312739</v>
      </c>
      <c r="R420" s="81">
        <v>3.9414293511591643</v>
      </c>
      <c r="S420" s="81">
        <v>47.944965396288616</v>
      </c>
      <c r="T420" s="82"/>
      <c r="U420" s="81">
        <v>125504444</v>
      </c>
      <c r="V420" s="81">
        <v>17584</v>
      </c>
      <c r="W420" s="81">
        <v>1566</v>
      </c>
      <c r="X420" s="81">
        <v>178349</v>
      </c>
      <c r="Y420" s="81">
        <v>174164</v>
      </c>
      <c r="Z420" s="81">
        <v>280719</v>
      </c>
      <c r="AA420" s="81">
        <v>59268</v>
      </c>
      <c r="AB420" s="81">
        <v>418304</v>
      </c>
      <c r="AC420" s="81">
        <v>673157.33579680882</v>
      </c>
      <c r="AD420" s="81">
        <v>47.944965396288623</v>
      </c>
      <c r="AE420" s="82"/>
      <c r="AF420" s="81">
        <v>1582050891.4178009</v>
      </c>
      <c r="AG420" s="81">
        <v>29534873.883357059</v>
      </c>
      <c r="AH420" s="81">
        <v>7484300.8655412123</v>
      </c>
      <c r="AI420" s="81">
        <v>1045231040.175658</v>
      </c>
      <c r="AJ420" s="81">
        <v>1193940703.055546</v>
      </c>
      <c r="AK420" s="81">
        <v>0</v>
      </c>
      <c r="AL420" s="81">
        <v>0</v>
      </c>
      <c r="AM420" s="81">
        <v>57371345.786049753</v>
      </c>
      <c r="AN420" s="81">
        <v>0</v>
      </c>
      <c r="AO420" s="81">
        <v>0</v>
      </c>
      <c r="AP420" s="82"/>
      <c r="AQ420" s="81">
        <v>4821</v>
      </c>
      <c r="AR420" s="81">
        <v>1001</v>
      </c>
      <c r="AS420" s="81">
        <v>0</v>
      </c>
      <c r="AT420" s="81">
        <v>5</v>
      </c>
      <c r="AU420" s="81">
        <v>0</v>
      </c>
      <c r="AV420" s="81">
        <v>1</v>
      </c>
      <c r="AW420" s="81" t="s">
        <v>564</v>
      </c>
      <c r="AX420" s="82"/>
      <c r="AY420" s="81">
        <v>20455.328000000001</v>
      </c>
      <c r="AZ420" s="81">
        <v>75778.869000000006</v>
      </c>
      <c r="BA420" s="81">
        <v>0</v>
      </c>
      <c r="BB420" s="81">
        <v>15718.2</v>
      </c>
      <c r="BC420" s="81">
        <v>0</v>
      </c>
      <c r="BD420" s="81">
        <v>195</v>
      </c>
      <c r="BE420" s="81" t="s">
        <v>564</v>
      </c>
      <c r="BF420" s="82"/>
      <c r="BG420" s="81">
        <v>10.856999999999999</v>
      </c>
      <c r="BH420" s="81">
        <v>0</v>
      </c>
      <c r="BI420" s="81">
        <v>1245.4068910000001</v>
      </c>
      <c r="BJ420" s="81">
        <v>46.7</v>
      </c>
      <c r="BK420" s="81">
        <v>254.98699999999999</v>
      </c>
      <c r="BL420" s="81">
        <v>0</v>
      </c>
      <c r="BM420" s="82"/>
      <c r="BN420" s="81">
        <v>2</v>
      </c>
      <c r="BO420" s="81">
        <v>0</v>
      </c>
      <c r="BP420" s="81">
        <v>60</v>
      </c>
      <c r="BQ420" s="81">
        <v>1</v>
      </c>
      <c r="BR420" s="81">
        <v>22</v>
      </c>
      <c r="BS420" s="81">
        <v>0</v>
      </c>
      <c r="BT420"/>
      <c r="BU420" s="80">
        <v>1236.861891</v>
      </c>
      <c r="BV420" s="80">
        <v>111.676</v>
      </c>
      <c r="BW420" s="80">
        <v>39.631999999999998</v>
      </c>
      <c r="BX420" s="80">
        <v>0</v>
      </c>
      <c r="BY420" s="80">
        <v>155.00899999999999</v>
      </c>
      <c r="BZ420" s="80">
        <v>0</v>
      </c>
      <c r="CA420" s="80">
        <v>14.772</v>
      </c>
      <c r="CB420" s="80">
        <v>0</v>
      </c>
      <c r="CC420" s="80">
        <v>0</v>
      </c>
    </row>
    <row r="421" spans="1:81">
      <c r="A421" s="80" t="s">
        <v>2214</v>
      </c>
      <c r="B421" s="80">
        <v>388</v>
      </c>
      <c r="C421" s="80">
        <v>14</v>
      </c>
      <c r="D421" s="80">
        <v>23</v>
      </c>
      <c r="E421" s="80">
        <v>2017</v>
      </c>
      <c r="F421" s="80" t="s">
        <v>71</v>
      </c>
      <c r="G421" s="80" t="s">
        <v>2200</v>
      </c>
      <c r="H421" s="80" t="s">
        <v>2201</v>
      </c>
      <c r="I421" s="177"/>
      <c r="J421" s="81">
        <v>1442.6152831193533</v>
      </c>
      <c r="K421" s="81">
        <v>40.738159641159776</v>
      </c>
      <c r="L421" s="81">
        <v>66.56272358482039</v>
      </c>
      <c r="M421" s="81">
        <v>830.63397953894275</v>
      </c>
      <c r="N421" s="81">
        <v>968.14635529518421</v>
      </c>
      <c r="O421" s="81">
        <v>472.28545684210752</v>
      </c>
      <c r="P421" s="81">
        <v>284.43830105854983</v>
      </c>
      <c r="Q421" s="81">
        <v>28.552748935406921</v>
      </c>
      <c r="R421" s="81">
        <v>4.0582736455075894</v>
      </c>
      <c r="S421" s="81">
        <v>49.206595119174501</v>
      </c>
      <c r="T421" s="82"/>
      <c r="U421" s="81">
        <v>136910358</v>
      </c>
      <c r="V421" s="81">
        <v>17584</v>
      </c>
      <c r="W421" s="81">
        <v>1566</v>
      </c>
      <c r="X421" s="81">
        <v>178349</v>
      </c>
      <c r="Y421" s="81">
        <v>176403</v>
      </c>
      <c r="Z421" s="81">
        <v>282375</v>
      </c>
      <c r="AA421" s="81">
        <v>58915</v>
      </c>
      <c r="AB421" s="81">
        <v>418045</v>
      </c>
      <c r="AC421" s="81">
        <v>706865.99999999988</v>
      </c>
      <c r="AD421" s="81">
        <v>49.206595119174501</v>
      </c>
      <c r="AE421" s="82"/>
      <c r="AF421" s="81">
        <v>1668428169.6224689</v>
      </c>
      <c r="AG421" s="81">
        <v>28662991.96849275</v>
      </c>
      <c r="AH421" s="81">
        <v>9741583.930806065</v>
      </c>
      <c r="AI421" s="81">
        <v>1099694283.237442</v>
      </c>
      <c r="AJ421" s="81">
        <v>1285625199.379209</v>
      </c>
      <c r="AK421" s="81">
        <v>0</v>
      </c>
      <c r="AL421" s="81">
        <v>0</v>
      </c>
      <c r="AM421" s="81">
        <v>57425538.259027258</v>
      </c>
      <c r="AN421" s="81">
        <v>0</v>
      </c>
      <c r="AO421" s="81">
        <v>0</v>
      </c>
      <c r="AP421" s="82"/>
      <c r="AQ421" s="81">
        <v>5191</v>
      </c>
      <c r="AR421" s="81">
        <v>1058</v>
      </c>
      <c r="AS421" s="81">
        <v>0</v>
      </c>
      <c r="AT421" s="81">
        <v>9</v>
      </c>
      <c r="AU421" s="81">
        <v>0</v>
      </c>
      <c r="AV421" s="81">
        <v>1</v>
      </c>
      <c r="AW421" s="81" t="s">
        <v>564</v>
      </c>
      <c r="AX421" s="82"/>
      <c r="AY421" s="81">
        <v>22304.362000000001</v>
      </c>
      <c r="AZ421" s="81">
        <v>77708.66899999998</v>
      </c>
      <c r="BA421" s="81">
        <v>0</v>
      </c>
      <c r="BB421" s="81">
        <v>15737.2</v>
      </c>
      <c r="BC421" s="81">
        <v>0</v>
      </c>
      <c r="BD421" s="81">
        <v>195</v>
      </c>
      <c r="BE421" s="81" t="s">
        <v>564</v>
      </c>
      <c r="BF421" s="82"/>
      <c r="BG421" s="81">
        <v>13.537000000000001</v>
      </c>
      <c r="BH421" s="81">
        <v>0</v>
      </c>
      <c r="BI421" s="81">
        <v>1313.5889999999999</v>
      </c>
      <c r="BJ421" s="81">
        <v>44.8</v>
      </c>
      <c r="BK421" s="81">
        <v>243.11399999999998</v>
      </c>
      <c r="BL421" s="81">
        <v>0</v>
      </c>
      <c r="BM421" s="82"/>
      <c r="BN421" s="81">
        <v>2</v>
      </c>
      <c r="BO421" s="81">
        <v>0</v>
      </c>
      <c r="BP421" s="81">
        <v>64</v>
      </c>
      <c r="BQ421" s="81">
        <v>1</v>
      </c>
      <c r="BR421" s="81">
        <v>22</v>
      </c>
      <c r="BS421" s="81">
        <v>0</v>
      </c>
      <c r="BT421"/>
      <c r="BU421" s="80">
        <v>1358.22</v>
      </c>
      <c r="BV421" s="80">
        <v>95.929000000000002</v>
      </c>
      <c r="BW421" s="80">
        <v>36.619999999999997</v>
      </c>
      <c r="BX421" s="80">
        <v>0</v>
      </c>
      <c r="BY421" s="80">
        <v>124.271</v>
      </c>
      <c r="BZ421" s="80">
        <v>0</v>
      </c>
      <c r="CA421" s="80">
        <v>0</v>
      </c>
      <c r="CB421" s="80">
        <v>0</v>
      </c>
      <c r="CC421" s="80">
        <v>0</v>
      </c>
    </row>
    <row r="422" spans="1:81">
      <c r="A422" s="80" t="s">
        <v>2215</v>
      </c>
      <c r="B422" s="80">
        <v>389</v>
      </c>
      <c r="C422" s="80">
        <v>15</v>
      </c>
      <c r="D422" s="80">
        <v>23</v>
      </c>
      <c r="E422" s="80">
        <v>2018</v>
      </c>
      <c r="F422" s="80" t="s">
        <v>93</v>
      </c>
      <c r="G422" s="80" t="s">
        <v>2200</v>
      </c>
      <c r="H422" s="80" t="s">
        <v>2201</v>
      </c>
      <c r="I422" s="177"/>
      <c r="J422" s="81">
        <v>1343.9510897354294</v>
      </c>
      <c r="K422" s="81">
        <v>37.265864364258846</v>
      </c>
      <c r="L422" s="81">
        <v>61.550816114172008</v>
      </c>
      <c r="M422" s="81">
        <v>807.19823286018072</v>
      </c>
      <c r="N422" s="81">
        <v>911.72419986332557</v>
      </c>
      <c r="O422" s="81">
        <v>465.12721788531786</v>
      </c>
      <c r="P422" s="81">
        <v>280.87561226565487</v>
      </c>
      <c r="Q422" s="81">
        <v>26.444109245567603</v>
      </c>
      <c r="R422" s="81">
        <v>4.3047724189614707</v>
      </c>
      <c r="S422" s="81">
        <v>51.501233561032137</v>
      </c>
      <c r="T422" s="82"/>
      <c r="U422" s="81">
        <v>145782580</v>
      </c>
      <c r="V422" s="81">
        <v>17584</v>
      </c>
      <c r="W422" s="81">
        <v>1566</v>
      </c>
      <c r="X422" s="81">
        <v>178349</v>
      </c>
      <c r="Y422" s="81">
        <v>178550</v>
      </c>
      <c r="Z422" s="81">
        <v>283420</v>
      </c>
      <c r="AA422" s="81">
        <v>58762</v>
      </c>
      <c r="AB422" s="81">
        <v>417234</v>
      </c>
      <c r="AC422" s="81">
        <v>746862.33333333326</v>
      </c>
      <c r="AD422" s="81">
        <v>51.501233561032137</v>
      </c>
      <c r="AE422" s="82"/>
      <c r="AF422" s="81">
        <v>1627918939.263504</v>
      </c>
      <c r="AG422" s="81">
        <v>25544270.929280821</v>
      </c>
      <c r="AH422" s="81">
        <v>9256904.9719278868</v>
      </c>
      <c r="AI422" s="81">
        <v>1073255422.27905</v>
      </c>
      <c r="AJ422" s="81">
        <v>1294919839.716398</v>
      </c>
      <c r="AK422" s="81">
        <v>0</v>
      </c>
      <c r="AL422" s="81">
        <v>0</v>
      </c>
      <c r="AM422" s="81">
        <v>57432723.526664101</v>
      </c>
      <c r="AN422" s="81">
        <v>0</v>
      </c>
      <c r="AO422" s="81">
        <v>0</v>
      </c>
      <c r="AP422" s="82"/>
      <c r="AQ422" s="81">
        <v>5502</v>
      </c>
      <c r="AR422" s="81">
        <v>1148</v>
      </c>
      <c r="AS422" s="81">
        <v>0</v>
      </c>
      <c r="AT422" s="81">
        <v>10</v>
      </c>
      <c r="AU422" s="81">
        <v>0</v>
      </c>
      <c r="AV422" s="81">
        <v>1</v>
      </c>
      <c r="AW422" s="81" t="s">
        <v>564</v>
      </c>
      <c r="AX422" s="82"/>
      <c r="AY422" s="81">
        <v>23838.589</v>
      </c>
      <c r="AZ422" s="81">
        <v>83847.769</v>
      </c>
      <c r="BA422" s="81">
        <v>0</v>
      </c>
      <c r="BB422" s="81">
        <v>16207</v>
      </c>
      <c r="BC422" s="81">
        <v>0</v>
      </c>
      <c r="BD422" s="81">
        <v>195</v>
      </c>
      <c r="BE422" s="81" t="s">
        <v>564</v>
      </c>
      <c r="BF422" s="82"/>
      <c r="BG422" s="81">
        <v>5.7610000000000001</v>
      </c>
      <c r="BH422" s="81">
        <v>0</v>
      </c>
      <c r="BI422" s="81">
        <v>1217.5940000000001</v>
      </c>
      <c r="BJ422" s="81">
        <v>36.5</v>
      </c>
      <c r="BK422" s="81">
        <v>225.03000000000003</v>
      </c>
      <c r="BL422" s="81">
        <v>0</v>
      </c>
      <c r="BM422" s="82"/>
      <c r="BN422" s="81">
        <v>1</v>
      </c>
      <c r="BO422" s="81">
        <v>0</v>
      </c>
      <c r="BP422" s="81">
        <v>63</v>
      </c>
      <c r="BQ422" s="81">
        <v>1</v>
      </c>
      <c r="BR422" s="81">
        <v>20</v>
      </c>
      <c r="BS422" s="81">
        <v>0</v>
      </c>
      <c r="BT422"/>
      <c r="BU422" s="80">
        <v>1258.298</v>
      </c>
      <c r="BV422" s="80">
        <v>78.644999999999996</v>
      </c>
      <c r="BW422" s="80">
        <v>34.267000000000003</v>
      </c>
      <c r="BX422" s="80">
        <v>0</v>
      </c>
      <c r="BY422" s="80">
        <v>113.675</v>
      </c>
      <c r="BZ422" s="80">
        <v>0</v>
      </c>
      <c r="CA422" s="80">
        <v>0</v>
      </c>
      <c r="CB422" s="80">
        <v>0</v>
      </c>
      <c r="CC422" s="80">
        <v>0</v>
      </c>
    </row>
    <row r="423" spans="1:81">
      <c r="A423" s="80" t="s">
        <v>2216</v>
      </c>
      <c r="B423" s="80">
        <v>390</v>
      </c>
      <c r="C423" s="80">
        <v>16</v>
      </c>
      <c r="D423" s="80">
        <v>23</v>
      </c>
      <c r="E423" s="80">
        <v>2019</v>
      </c>
      <c r="F423" s="80" t="s">
        <v>73</v>
      </c>
      <c r="G423" s="80" t="s">
        <v>2200</v>
      </c>
      <c r="H423" s="80" t="s">
        <v>2201</v>
      </c>
      <c r="I423" s="177"/>
      <c r="J423" s="81">
        <v>1233.042812145012</v>
      </c>
      <c r="K423" s="81">
        <v>33.539291091188581</v>
      </c>
      <c r="L423" s="81">
        <v>61.920202308533668</v>
      </c>
      <c r="M423" s="81">
        <v>716.09261387836625</v>
      </c>
      <c r="N423" s="81">
        <v>841.69787167750258</v>
      </c>
      <c r="O423" s="81">
        <v>454.0349657140315</v>
      </c>
      <c r="P423" s="81">
        <v>270.94420751242188</v>
      </c>
      <c r="Q423" s="81">
        <v>25.656355041417939</v>
      </c>
      <c r="R423" s="81">
        <v>3.4472032646249002</v>
      </c>
      <c r="S423" s="81">
        <v>46.37228100291756</v>
      </c>
      <c r="T423" s="82"/>
      <c r="U423" s="81">
        <v>138301530</v>
      </c>
      <c r="V423" s="81">
        <v>17584</v>
      </c>
      <c r="W423" s="81">
        <v>1566</v>
      </c>
      <c r="X423" s="81">
        <v>178349</v>
      </c>
      <c r="Y423" s="81">
        <v>180034</v>
      </c>
      <c r="Z423" s="81">
        <v>284257</v>
      </c>
      <c r="AA423" s="81">
        <v>56260</v>
      </c>
      <c r="AB423" s="81">
        <v>415765</v>
      </c>
      <c r="AC423" s="81">
        <v>607873</v>
      </c>
      <c r="AD423" s="81">
        <v>46.37228100291756</v>
      </c>
      <c r="AE423" s="82"/>
      <c r="AF423" s="81">
        <v>1572999283.083571</v>
      </c>
      <c r="AG423" s="81">
        <v>24645618.622944359</v>
      </c>
      <c r="AH423" s="81">
        <v>9910450.4532822836</v>
      </c>
      <c r="AI423" s="81">
        <v>1051556000.175046</v>
      </c>
      <c r="AJ423" s="81">
        <v>1199285000.4457295</v>
      </c>
      <c r="AK423" s="81">
        <v>0</v>
      </c>
      <c r="AL423" s="81">
        <v>0</v>
      </c>
      <c r="AM423" s="81">
        <v>56624063.122755729</v>
      </c>
      <c r="AN423" s="81">
        <v>0</v>
      </c>
      <c r="AO423" s="81">
        <v>0</v>
      </c>
      <c r="AP423" s="82"/>
      <c r="AQ423" s="81">
        <v>5968</v>
      </c>
      <c r="AR423" s="81">
        <v>1203</v>
      </c>
      <c r="AS423" s="81">
        <v>0</v>
      </c>
      <c r="AT423" s="81">
        <v>11</v>
      </c>
      <c r="AU423" s="81">
        <v>0</v>
      </c>
      <c r="AV423" s="81">
        <v>2</v>
      </c>
      <c r="AW423" s="81" t="s">
        <v>564</v>
      </c>
      <c r="AX423" s="82"/>
      <c r="AY423" s="81">
        <v>26015.21399999996</v>
      </c>
      <c r="AZ423" s="81">
        <v>93005.869000000006</v>
      </c>
      <c r="BA423" s="81">
        <v>0</v>
      </c>
      <c r="BB423" s="81">
        <v>16208.1</v>
      </c>
      <c r="BC423" s="81">
        <v>0</v>
      </c>
      <c r="BD423" s="81">
        <v>1070</v>
      </c>
      <c r="BE423" s="81" t="s">
        <v>564</v>
      </c>
      <c r="BF423" s="82"/>
      <c r="BG423" s="81">
        <v>5.0380000000000003</v>
      </c>
      <c r="BH423" s="81">
        <v>0</v>
      </c>
      <c r="BI423" s="81">
        <v>1086.652</v>
      </c>
      <c r="BJ423" s="81">
        <v>32.680999999999997</v>
      </c>
      <c r="BK423" s="81">
        <v>223.06399999999999</v>
      </c>
      <c r="BL423" s="81">
        <v>0</v>
      </c>
      <c r="BM423" s="82"/>
      <c r="BN423" s="81">
        <v>1</v>
      </c>
      <c r="BO423" s="81">
        <v>0</v>
      </c>
      <c r="BP423" s="81">
        <v>61</v>
      </c>
      <c r="BQ423" s="81">
        <v>2</v>
      </c>
      <c r="BR423" s="81">
        <v>20</v>
      </c>
      <c r="BS423" s="81">
        <v>0</v>
      </c>
      <c r="BT423"/>
      <c r="BU423" s="80">
        <v>1140.962</v>
      </c>
      <c r="BV423" s="80">
        <v>85.792000000000002</v>
      </c>
      <c r="BW423" s="80">
        <v>30.85</v>
      </c>
      <c r="BX423" s="80">
        <v>0</v>
      </c>
      <c r="BY423" s="80">
        <v>89.831000000000003</v>
      </c>
      <c r="BZ423" s="80">
        <v>0</v>
      </c>
      <c r="CA423" s="80">
        <v>0</v>
      </c>
      <c r="CB423" s="80">
        <v>0</v>
      </c>
      <c r="CC423" s="80">
        <v>0</v>
      </c>
    </row>
    <row r="424" spans="1:81">
      <c r="A424" s="80" t="s">
        <v>2217</v>
      </c>
      <c r="B424" s="80">
        <v>391</v>
      </c>
      <c r="C424" s="80">
        <v>17</v>
      </c>
      <c r="D424" s="80">
        <v>23</v>
      </c>
      <c r="E424" s="80">
        <v>2020</v>
      </c>
      <c r="F424" s="80" t="s">
        <v>218</v>
      </c>
      <c r="G424" s="80" t="s">
        <v>2200</v>
      </c>
      <c r="H424" s="80" t="s">
        <v>2201</v>
      </c>
      <c r="I424" s="177"/>
      <c r="J424" s="81">
        <v>1176.5838537748859</v>
      </c>
      <c r="K424" s="81">
        <v>37.042080512477291</v>
      </c>
      <c r="L424" s="81">
        <v>57.687672957707051</v>
      </c>
      <c r="M424" s="81">
        <v>656.69632783628424</v>
      </c>
      <c r="N424" s="81">
        <v>804.59230350617247</v>
      </c>
      <c r="O424" s="81">
        <v>398.79527352409718</v>
      </c>
      <c r="P424" s="81">
        <v>259.08022070717738</v>
      </c>
      <c r="Q424" s="81">
        <v>24.416767059057317</v>
      </c>
      <c r="R424" s="81">
        <v>2.6441106389232201</v>
      </c>
      <c r="S424" s="81">
        <v>59.927780832997257</v>
      </c>
      <c r="T424" s="82"/>
      <c r="U424" s="81">
        <v>135090124</v>
      </c>
      <c r="V424" s="81">
        <v>16902</v>
      </c>
      <c r="W424" s="81">
        <v>2122</v>
      </c>
      <c r="X424" s="81">
        <v>175475</v>
      </c>
      <c r="Y424" s="81">
        <v>181636</v>
      </c>
      <c r="Z424" s="81">
        <v>284969</v>
      </c>
      <c r="AA424" s="81">
        <v>58449</v>
      </c>
      <c r="AB424" s="81">
        <v>414102</v>
      </c>
      <c r="AC424" s="81">
        <v>468689.66666666669</v>
      </c>
      <c r="AD424" s="81">
        <v>59.927780832997257</v>
      </c>
      <c r="AE424" s="82"/>
      <c r="AF424" s="81">
        <v>1577861734.8948209</v>
      </c>
      <c r="AG424" s="81">
        <v>26361285.692074958</v>
      </c>
      <c r="AH424" s="81">
        <v>8732794.944086628</v>
      </c>
      <c r="AI424" s="81">
        <v>1008534464.8860568</v>
      </c>
      <c r="AJ424" s="81">
        <v>1271096191.2262199</v>
      </c>
      <c r="AK424" s="81"/>
      <c r="AL424" s="81"/>
      <c r="AM424" s="81">
        <v>54044911.769178458</v>
      </c>
      <c r="AN424" s="81"/>
      <c r="AO424" s="81"/>
      <c r="AP424" s="82"/>
      <c r="AQ424" s="81">
        <v>6334</v>
      </c>
      <c r="AR424" s="81">
        <v>1230</v>
      </c>
      <c r="AS424" s="81">
        <v>0</v>
      </c>
      <c r="AT424" s="81">
        <v>14</v>
      </c>
      <c r="AU424" s="81">
        <v>0</v>
      </c>
      <c r="AV424" s="81">
        <v>2</v>
      </c>
      <c r="AW424" s="81">
        <v>0</v>
      </c>
      <c r="AX424" s="82"/>
      <c r="AY424" s="81">
        <v>27828.544999999958</v>
      </c>
      <c r="AZ424" s="81">
        <v>97643.769000000015</v>
      </c>
      <c r="BA424" s="81">
        <v>0</v>
      </c>
      <c r="BB424" s="81">
        <v>17638.099999999999</v>
      </c>
      <c r="BC424" s="81">
        <v>0</v>
      </c>
      <c r="BD424" s="81">
        <v>1070</v>
      </c>
      <c r="BE424" s="81">
        <v>0</v>
      </c>
      <c r="BF424" s="82"/>
      <c r="BG424" s="81">
        <v>5.0730000000000004</v>
      </c>
      <c r="BH424" s="81">
        <v>0</v>
      </c>
      <c r="BI424" s="81">
        <v>1011.381</v>
      </c>
      <c r="BJ424" s="81">
        <v>25</v>
      </c>
      <c r="BK424" s="81">
        <v>204.73599999999999</v>
      </c>
      <c r="BL424" s="81">
        <v>0</v>
      </c>
      <c r="BM424" s="82"/>
      <c r="BN424" s="81">
        <v>1</v>
      </c>
      <c r="BO424" s="81">
        <v>0</v>
      </c>
      <c r="BP424" s="81">
        <v>62</v>
      </c>
      <c r="BQ424" s="81">
        <v>1</v>
      </c>
      <c r="BR424" s="81">
        <v>18</v>
      </c>
      <c r="BS424" s="81">
        <v>0</v>
      </c>
      <c r="BT424"/>
      <c r="BU424" s="80">
        <v>994.10699999999997</v>
      </c>
      <c r="BV424" s="80">
        <v>94.378</v>
      </c>
      <c r="BW424" s="80">
        <v>26.135000000000002</v>
      </c>
      <c r="BX424" s="80">
        <v>0</v>
      </c>
      <c r="BY424" s="80">
        <v>90.536000000000001</v>
      </c>
      <c r="BZ424" s="80">
        <v>0</v>
      </c>
      <c r="CA424" s="80">
        <v>41.033999999999999</v>
      </c>
      <c r="CB424" s="80">
        <v>0</v>
      </c>
      <c r="CC424" s="80">
        <v>0</v>
      </c>
    </row>
    <row r="425" spans="1:81">
      <c r="A425" s="80" t="s">
        <v>2218</v>
      </c>
      <c r="B425" s="80">
        <v>391</v>
      </c>
      <c r="C425" s="80">
        <v>18</v>
      </c>
      <c r="D425" s="80">
        <v>23</v>
      </c>
      <c r="E425" s="80">
        <v>2021</v>
      </c>
      <c r="F425" s="80" t="s">
        <v>75</v>
      </c>
      <c r="G425" s="174" t="s">
        <v>2200</v>
      </c>
      <c r="H425" s="80" t="s">
        <v>2201</v>
      </c>
      <c r="I425" s="177"/>
      <c r="J425" s="81">
        <v>1163.9412729730948</v>
      </c>
      <c r="K425" s="81">
        <v>38.846976308659805</v>
      </c>
      <c r="L425" s="81">
        <v>51.392232168014267</v>
      </c>
      <c r="M425" s="81">
        <v>707.00178359056758</v>
      </c>
      <c r="N425" s="81">
        <v>823.81028607446194</v>
      </c>
      <c r="O425" s="81">
        <v>387.3716018969717</v>
      </c>
      <c r="P425" s="81">
        <v>267.24952853696487</v>
      </c>
      <c r="Q425" s="81">
        <v>24.537936225743103</v>
      </c>
      <c r="R425" s="81">
        <v>2.9205584036060515</v>
      </c>
      <c r="S425" s="81">
        <v>50.460492869187497</v>
      </c>
      <c r="T425" s="82"/>
      <c r="U425" s="81">
        <v>144832002</v>
      </c>
      <c r="V425" s="81">
        <v>16902</v>
      </c>
      <c r="W425" s="81">
        <v>2122</v>
      </c>
      <c r="X425" s="81">
        <v>175475</v>
      </c>
      <c r="Y425" s="81">
        <v>182338</v>
      </c>
      <c r="Z425" s="81">
        <v>285023</v>
      </c>
      <c r="AA425" s="81">
        <v>58797</v>
      </c>
      <c r="AB425" s="81">
        <v>411222</v>
      </c>
      <c r="AC425" s="81">
        <v>501780.33333333326</v>
      </c>
      <c r="AD425" s="81">
        <v>50.460492869187497</v>
      </c>
      <c r="AE425" s="82"/>
      <c r="AF425" s="81">
        <v>1569415587.9620128</v>
      </c>
      <c r="AG425" s="81">
        <v>27270223.249945506</v>
      </c>
      <c r="AH425" s="81">
        <v>7551680.1357093938</v>
      </c>
      <c r="AI425" s="81">
        <v>1088831114.8628173</v>
      </c>
      <c r="AJ425" s="81">
        <v>1258918468.0628262</v>
      </c>
      <c r="AK425" s="81">
        <v>0</v>
      </c>
      <c r="AL425" s="81">
        <v>0</v>
      </c>
      <c r="AM425" s="81">
        <v>53978598.472100332</v>
      </c>
      <c r="AN425" s="81">
        <v>0</v>
      </c>
      <c r="AO425" s="81">
        <v>0</v>
      </c>
      <c r="AP425" s="82"/>
      <c r="AQ425" s="81">
        <v>6639</v>
      </c>
      <c r="AR425" s="81">
        <v>1242</v>
      </c>
      <c r="AS425" s="81">
        <v>0</v>
      </c>
      <c r="AT425" s="81">
        <v>16</v>
      </c>
      <c r="AU425" s="81">
        <v>0</v>
      </c>
      <c r="AV425" s="81">
        <v>2</v>
      </c>
      <c r="AW425" s="81"/>
      <c r="AX425" s="82"/>
      <c r="AY425" s="81">
        <v>29447.107000000022</v>
      </c>
      <c r="AZ425" s="81">
        <v>99598.269000000015</v>
      </c>
      <c r="BA425" s="81">
        <v>0</v>
      </c>
      <c r="BB425" s="81">
        <v>18248.099999999999</v>
      </c>
      <c r="BC425" s="81">
        <v>0</v>
      </c>
      <c r="BD425" s="81">
        <v>1070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2219</v>
      </c>
      <c r="B426" s="80">
        <v>391</v>
      </c>
      <c r="C426" s="80">
        <v>19</v>
      </c>
      <c r="D426" s="80">
        <v>23</v>
      </c>
      <c r="E426" s="80">
        <v>2022</v>
      </c>
      <c r="F426" s="80" t="s">
        <v>568</v>
      </c>
      <c r="G426" s="174" t="s">
        <v>2200</v>
      </c>
      <c r="H426" s="80" t="s">
        <v>2201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7024</v>
      </c>
      <c r="AR426" s="81">
        <v>1247</v>
      </c>
      <c r="AS426" s="81">
        <v>0</v>
      </c>
      <c r="AT426" s="81">
        <v>16</v>
      </c>
      <c r="AU426" s="81">
        <v>0</v>
      </c>
      <c r="AV426" s="81">
        <v>2</v>
      </c>
      <c r="AW426" s="81"/>
      <c r="AX426" s="82"/>
      <c r="AY426" s="81">
        <v>31468.949000000055</v>
      </c>
      <c r="AZ426" s="81">
        <v>99783.869000000021</v>
      </c>
      <c r="BA426" s="81">
        <v>0</v>
      </c>
      <c r="BB426" s="81">
        <v>18248.099999999999</v>
      </c>
      <c r="BC426" s="81">
        <v>0</v>
      </c>
      <c r="BD426" s="81">
        <v>1070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2220</v>
      </c>
      <c r="B427" s="80">
        <v>409</v>
      </c>
      <c r="C427" s="80">
        <v>1</v>
      </c>
      <c r="D427" s="80">
        <v>25</v>
      </c>
      <c r="E427" s="80">
        <v>1990</v>
      </c>
      <c r="F427" s="80" t="s">
        <v>562</v>
      </c>
      <c r="G427" s="80" t="s">
        <v>2221</v>
      </c>
      <c r="H427" s="80" t="s">
        <v>2222</v>
      </c>
      <c r="I427" s="177"/>
      <c r="J427" s="81">
        <v>405.5235130446477</v>
      </c>
      <c r="K427" s="81">
        <v>18.132604783139975</v>
      </c>
      <c r="L427" s="81">
        <v>0</v>
      </c>
      <c r="M427" s="81">
        <v>224.47377229882858</v>
      </c>
      <c r="N427" s="81">
        <v>374.07571557835865</v>
      </c>
      <c r="O427" s="81">
        <v>223.62116467739099</v>
      </c>
      <c r="P427" s="81">
        <v>144.49092710886799</v>
      </c>
      <c r="Q427" s="81">
        <v>25.241548060813205</v>
      </c>
      <c r="R427" s="81">
        <v>0</v>
      </c>
      <c r="S427" s="81">
        <v>43.511159609559364</v>
      </c>
      <c r="T427" s="82"/>
      <c r="U427" s="81">
        <v>59228133</v>
      </c>
      <c r="V427" s="81">
        <v>8844</v>
      </c>
      <c r="W427" s="81">
        <v>0</v>
      </c>
      <c r="X427" s="81">
        <v>101095</v>
      </c>
      <c r="Y427" s="81">
        <v>151489</v>
      </c>
      <c r="Z427" s="81">
        <v>91978</v>
      </c>
      <c r="AA427" s="81">
        <v>35084</v>
      </c>
      <c r="AB427" s="81">
        <v>409837</v>
      </c>
      <c r="AC427" s="81">
        <v>0</v>
      </c>
      <c r="AD427" s="81">
        <v>43.511159609559364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2223</v>
      </c>
      <c r="B428" s="80">
        <v>410</v>
      </c>
      <c r="C428" s="80">
        <v>2</v>
      </c>
      <c r="D428" s="80">
        <v>25</v>
      </c>
      <c r="E428" s="80">
        <v>2005</v>
      </c>
      <c r="F428" s="80" t="s">
        <v>565</v>
      </c>
      <c r="G428" s="80" t="s">
        <v>2221</v>
      </c>
      <c r="H428" s="80" t="s">
        <v>2222</v>
      </c>
      <c r="I428" s="177"/>
      <c r="J428" s="81">
        <v>310.9739796359446</v>
      </c>
      <c r="K428" s="81">
        <v>13.002980239101756</v>
      </c>
      <c r="L428" s="81">
        <v>4.8657877133550684</v>
      </c>
      <c r="M428" s="81">
        <v>365.1776262208391</v>
      </c>
      <c r="N428" s="81">
        <v>466.91768671987381</v>
      </c>
      <c r="O428" s="81">
        <v>243.45853846906843</v>
      </c>
      <c r="P428" s="81">
        <v>118.40491096017375</v>
      </c>
      <c r="Q428" s="81">
        <v>22.865718725036164</v>
      </c>
      <c r="R428" s="81">
        <v>0</v>
      </c>
      <c r="S428" s="81">
        <v>23.726982245646177</v>
      </c>
      <c r="T428" s="82"/>
      <c r="U428" s="81">
        <v>32733193</v>
      </c>
      <c r="V428" s="81">
        <v>7152</v>
      </c>
      <c r="W428" s="81">
        <v>54</v>
      </c>
      <c r="X428" s="81">
        <v>86875</v>
      </c>
      <c r="Y428" s="81">
        <v>169823</v>
      </c>
      <c r="Z428" s="81">
        <v>115878</v>
      </c>
      <c r="AA428" s="81">
        <v>23546</v>
      </c>
      <c r="AB428" s="81">
        <v>388115</v>
      </c>
      <c r="AC428" s="81">
        <v>0</v>
      </c>
      <c r="AD428" s="81">
        <v>23.726982245646177</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2224</v>
      </c>
      <c r="B429" s="80">
        <v>411</v>
      </c>
      <c r="C429" s="80">
        <v>3</v>
      </c>
      <c r="D429" s="80">
        <v>25</v>
      </c>
      <c r="E429" s="80">
        <v>2006</v>
      </c>
      <c r="F429" s="80" t="s">
        <v>566</v>
      </c>
      <c r="G429" s="80" t="s">
        <v>2221</v>
      </c>
      <c r="H429" s="80" t="s">
        <v>2222</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2225</v>
      </c>
      <c r="B430" s="80">
        <v>412</v>
      </c>
      <c r="C430" s="80">
        <v>4</v>
      </c>
      <c r="D430" s="80">
        <v>25</v>
      </c>
      <c r="E430" s="80">
        <v>2007</v>
      </c>
      <c r="F430" s="80" t="s">
        <v>567</v>
      </c>
      <c r="G430" s="80" t="s">
        <v>2221</v>
      </c>
      <c r="H430" s="80" t="s">
        <v>2222</v>
      </c>
      <c r="I430" s="177"/>
      <c r="J430" s="81">
        <v>323.88730882562839</v>
      </c>
      <c r="K430" s="81">
        <v>12.192643316175877</v>
      </c>
      <c r="L430" s="81">
        <v>6.9617647781097878</v>
      </c>
      <c r="M430" s="81">
        <v>375.21812436864451</v>
      </c>
      <c r="N430" s="81">
        <v>493.98344931092242</v>
      </c>
      <c r="O430" s="81">
        <v>232.30805526242477</v>
      </c>
      <c r="P430" s="81">
        <v>117.39336092340479</v>
      </c>
      <c r="Q430" s="81">
        <v>24.186542888480371</v>
      </c>
      <c r="R430" s="81">
        <v>0</v>
      </c>
      <c r="S430" s="81">
        <v>30.747874103743104</v>
      </c>
      <c r="T430" s="82"/>
      <c r="U430" s="81">
        <v>38436065</v>
      </c>
      <c r="V430" s="81">
        <v>6529</v>
      </c>
      <c r="W430" s="81">
        <v>78</v>
      </c>
      <c r="X430" s="81">
        <v>103140</v>
      </c>
      <c r="Y430" s="81">
        <v>172970</v>
      </c>
      <c r="Z430" s="81">
        <v>114944</v>
      </c>
      <c r="AA430" s="81">
        <v>22989</v>
      </c>
      <c r="AB430" s="81">
        <v>388823</v>
      </c>
      <c r="AC430" s="81">
        <v>0</v>
      </c>
      <c r="AD430" s="81">
        <v>30.747874103743104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2226</v>
      </c>
      <c r="B431" s="80">
        <v>413</v>
      </c>
      <c r="C431" s="80">
        <v>5</v>
      </c>
      <c r="D431" s="80">
        <v>25</v>
      </c>
      <c r="E431" s="80">
        <v>2008</v>
      </c>
      <c r="F431" s="80" t="s">
        <v>84</v>
      </c>
      <c r="G431" s="80" t="s">
        <v>2221</v>
      </c>
      <c r="H431" s="80" t="s">
        <v>2222</v>
      </c>
      <c r="I431" s="177"/>
      <c r="J431" s="81">
        <v>279.49783313660652</v>
      </c>
      <c r="K431" s="81">
        <v>9.1475188161984988</v>
      </c>
      <c r="L431" s="81">
        <v>6.1669368954738895</v>
      </c>
      <c r="M431" s="81">
        <v>393.8412372392155</v>
      </c>
      <c r="N431" s="81">
        <v>477.84286469257631</v>
      </c>
      <c r="O431" s="81">
        <v>222.8845241313044</v>
      </c>
      <c r="P431" s="81">
        <v>114.47970223305084</v>
      </c>
      <c r="Q431" s="81">
        <v>23.841246365387402</v>
      </c>
      <c r="R431" s="81">
        <v>0</v>
      </c>
      <c r="S431" s="81">
        <v>28.584950205212969</v>
      </c>
      <c r="T431" s="82"/>
      <c r="U431" s="81">
        <v>35220791</v>
      </c>
      <c r="V431" s="81">
        <v>6529</v>
      </c>
      <c r="W431" s="81">
        <v>78</v>
      </c>
      <c r="X431" s="81">
        <v>103140</v>
      </c>
      <c r="Y431" s="81">
        <v>174242</v>
      </c>
      <c r="Z431" s="81">
        <v>114152</v>
      </c>
      <c r="AA431" s="81">
        <v>22444</v>
      </c>
      <c r="AB431" s="81">
        <v>389570</v>
      </c>
      <c r="AC431" s="81">
        <v>0</v>
      </c>
      <c r="AD431" s="81">
        <v>28.584950205212969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2227</v>
      </c>
      <c r="B432" s="80">
        <v>414</v>
      </c>
      <c r="C432" s="80">
        <v>6</v>
      </c>
      <c r="D432" s="80">
        <v>25</v>
      </c>
      <c r="E432" s="80">
        <v>2009</v>
      </c>
      <c r="F432" s="80" t="s">
        <v>85</v>
      </c>
      <c r="G432" s="80" t="s">
        <v>2221</v>
      </c>
      <c r="H432" s="80" t="s">
        <v>2222</v>
      </c>
      <c r="I432" s="177"/>
      <c r="J432" s="81">
        <v>201.75260888200367</v>
      </c>
      <c r="K432" s="81">
        <v>8.9198775174378966</v>
      </c>
      <c r="L432" s="81">
        <v>3.3761006768813702</v>
      </c>
      <c r="M432" s="81">
        <v>350.57229860316266</v>
      </c>
      <c r="N432" s="81">
        <v>391.07075731683523</v>
      </c>
      <c r="O432" s="81">
        <v>224.4520632306118</v>
      </c>
      <c r="P432" s="81">
        <v>109.82277083968881</v>
      </c>
      <c r="Q432" s="81">
        <v>22.727093768130359</v>
      </c>
      <c r="R432" s="81">
        <v>0</v>
      </c>
      <c r="S432" s="81">
        <v>29.522770312786701</v>
      </c>
      <c r="T432" s="82"/>
      <c r="U432" s="81">
        <v>26426724</v>
      </c>
      <c r="V432" s="81">
        <v>7699</v>
      </c>
      <c r="W432" s="81">
        <v>72</v>
      </c>
      <c r="X432" s="81">
        <v>114292</v>
      </c>
      <c r="Y432" s="81">
        <v>175308</v>
      </c>
      <c r="Z432" s="81">
        <v>113466</v>
      </c>
      <c r="AA432" s="81">
        <v>22104</v>
      </c>
      <c r="AB432" s="81">
        <v>389842</v>
      </c>
      <c r="AC432" s="81">
        <v>0</v>
      </c>
      <c r="AD432" s="81">
        <v>29.522770312786701</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45.7</v>
      </c>
      <c r="BJ432" s="81">
        <v>7.36</v>
      </c>
      <c r="BK432" s="81">
        <v>179.09</v>
      </c>
      <c r="BL432" s="81">
        <v>0</v>
      </c>
      <c r="BM432" s="82"/>
      <c r="BN432" s="81">
        <v>0</v>
      </c>
      <c r="BO432" s="81">
        <v>0</v>
      </c>
      <c r="BP432" s="81">
        <v>8</v>
      </c>
      <c r="BQ432" s="81">
        <v>1</v>
      </c>
      <c r="BR432" s="81">
        <v>21</v>
      </c>
      <c r="BS432" s="81">
        <v>0</v>
      </c>
      <c r="BT432"/>
      <c r="BU432" s="80"/>
      <c r="BV432" s="80"/>
      <c r="BW432" s="80"/>
      <c r="BX432" s="80"/>
      <c r="BY432" s="80"/>
      <c r="BZ432" s="80"/>
      <c r="CA432" s="80"/>
      <c r="CB432" s="80"/>
      <c r="CC432" s="80"/>
    </row>
    <row r="433" spans="1:81">
      <c r="A433" s="80" t="s">
        <v>2228</v>
      </c>
      <c r="B433" s="80">
        <v>415</v>
      </c>
      <c r="C433" s="80">
        <v>7</v>
      </c>
      <c r="D433" s="80">
        <v>25</v>
      </c>
      <c r="E433" s="80">
        <v>2010</v>
      </c>
      <c r="F433" s="80" t="s">
        <v>86</v>
      </c>
      <c r="G433" s="80" t="s">
        <v>2221</v>
      </c>
      <c r="H433" s="80" t="s">
        <v>2222</v>
      </c>
      <c r="I433" s="177"/>
      <c r="J433" s="81">
        <v>195.22856357088995</v>
      </c>
      <c r="K433" s="81">
        <v>9.7194555685140607</v>
      </c>
      <c r="L433" s="81">
        <v>3.2025247344400283</v>
      </c>
      <c r="M433" s="81">
        <v>378.43295654304592</v>
      </c>
      <c r="N433" s="81">
        <v>454.09587976746116</v>
      </c>
      <c r="O433" s="81">
        <v>222.9748178859185</v>
      </c>
      <c r="P433" s="81">
        <v>107.86610993934976</v>
      </c>
      <c r="Q433" s="81">
        <v>23.751155539083172</v>
      </c>
      <c r="R433" s="81">
        <v>0</v>
      </c>
      <c r="S433" s="81">
        <v>20.026280029966568</v>
      </c>
      <c r="T433" s="82"/>
      <c r="U433" s="81">
        <v>25782267</v>
      </c>
      <c r="V433" s="81">
        <v>7699</v>
      </c>
      <c r="W433" s="81">
        <v>72</v>
      </c>
      <c r="X433" s="81">
        <v>114292</v>
      </c>
      <c r="Y433" s="81">
        <v>176257</v>
      </c>
      <c r="Z433" s="81">
        <v>113243</v>
      </c>
      <c r="AA433" s="81">
        <v>21168</v>
      </c>
      <c r="AB433" s="81">
        <v>390379</v>
      </c>
      <c r="AC433" s="81">
        <v>0</v>
      </c>
      <c r="AD433" s="81">
        <v>20.026280029966568</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39.292000000000002</v>
      </c>
      <c r="BJ433" s="81">
        <v>8.4499999999999993</v>
      </c>
      <c r="BK433" s="81">
        <v>125.31799999999998</v>
      </c>
      <c r="BL433" s="81">
        <v>0</v>
      </c>
      <c r="BM433" s="82"/>
      <c r="BN433" s="81">
        <v>0</v>
      </c>
      <c r="BO433" s="81">
        <v>0</v>
      </c>
      <c r="BP433" s="81">
        <v>7</v>
      </c>
      <c r="BQ433" s="81">
        <v>1</v>
      </c>
      <c r="BR433" s="81">
        <v>20</v>
      </c>
      <c r="BS433" s="81">
        <v>0</v>
      </c>
      <c r="BT433"/>
      <c r="BU433" s="80">
        <v>158.589</v>
      </c>
      <c r="BV433" s="80">
        <v>0</v>
      </c>
      <c r="BW433" s="80">
        <v>0</v>
      </c>
      <c r="BX433" s="80">
        <v>0</v>
      </c>
      <c r="BY433" s="80">
        <v>14.471</v>
      </c>
      <c r="BZ433" s="80">
        <v>0</v>
      </c>
      <c r="CA433" s="80">
        <v>0</v>
      </c>
      <c r="CB433" s="80">
        <v>0</v>
      </c>
      <c r="CC433" s="80">
        <v>0</v>
      </c>
    </row>
    <row r="434" spans="1:81">
      <c r="A434" s="80" t="s">
        <v>2229</v>
      </c>
      <c r="B434" s="80">
        <v>416</v>
      </c>
      <c r="C434" s="80">
        <v>8</v>
      </c>
      <c r="D434" s="80">
        <v>25</v>
      </c>
      <c r="E434" s="80">
        <v>2011</v>
      </c>
      <c r="F434" s="80" t="s">
        <v>87</v>
      </c>
      <c r="G434" s="80" t="s">
        <v>2221</v>
      </c>
      <c r="H434" s="80" t="s">
        <v>2222</v>
      </c>
      <c r="I434" s="177"/>
      <c r="J434" s="81">
        <v>228.82563212415079</v>
      </c>
      <c r="K434" s="81">
        <v>15.468106653646046</v>
      </c>
      <c r="L434" s="81">
        <v>2.81756938928637</v>
      </c>
      <c r="M434" s="81">
        <v>482.63591808196486</v>
      </c>
      <c r="N434" s="81">
        <v>560.74869378360268</v>
      </c>
      <c r="O434" s="81">
        <v>219.24543202264735</v>
      </c>
      <c r="P434" s="81">
        <v>104.47678284864929</v>
      </c>
      <c r="Q434" s="81">
        <v>27.465757621648439</v>
      </c>
      <c r="R434" s="81">
        <v>0</v>
      </c>
      <c r="S434" s="81">
        <v>23.30844601939809</v>
      </c>
      <c r="T434" s="82"/>
      <c r="U434" s="81">
        <v>27355920</v>
      </c>
      <c r="V434" s="81">
        <v>7699</v>
      </c>
      <c r="W434" s="81">
        <v>72</v>
      </c>
      <c r="X434" s="81">
        <v>114292</v>
      </c>
      <c r="Y434" s="81">
        <v>177458</v>
      </c>
      <c r="Z434" s="81">
        <v>113768</v>
      </c>
      <c r="AA434" s="81">
        <v>21113</v>
      </c>
      <c r="AB434" s="81">
        <v>391371</v>
      </c>
      <c r="AC434" s="81">
        <v>0</v>
      </c>
      <c r="AD434" s="81">
        <v>23.30844601939809</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47.226999999999997</v>
      </c>
      <c r="BJ434" s="81">
        <v>7.8550000000000004</v>
      </c>
      <c r="BK434" s="81">
        <v>105.169</v>
      </c>
      <c r="BL434" s="81">
        <v>0</v>
      </c>
      <c r="BM434" s="82"/>
      <c r="BN434" s="81">
        <v>0</v>
      </c>
      <c r="BO434" s="81">
        <v>0</v>
      </c>
      <c r="BP434" s="81">
        <v>8</v>
      </c>
      <c r="BQ434" s="81">
        <v>1</v>
      </c>
      <c r="BR434" s="81">
        <v>16</v>
      </c>
      <c r="BS434" s="81">
        <v>0</v>
      </c>
      <c r="BT434"/>
      <c r="BU434" s="80">
        <v>145.34700000000001</v>
      </c>
      <c r="BV434" s="80">
        <v>0</v>
      </c>
      <c r="BW434" s="80">
        <v>0</v>
      </c>
      <c r="BX434" s="80">
        <v>0</v>
      </c>
      <c r="BY434" s="80">
        <v>14.904</v>
      </c>
      <c r="BZ434" s="80">
        <v>0</v>
      </c>
      <c r="CA434" s="80">
        <v>0</v>
      </c>
      <c r="CB434" s="80">
        <v>0</v>
      </c>
      <c r="CC434" s="80">
        <v>0</v>
      </c>
    </row>
    <row r="435" spans="1:81">
      <c r="A435" s="80" t="s">
        <v>2230</v>
      </c>
      <c r="B435" s="80">
        <v>417</v>
      </c>
      <c r="C435" s="80">
        <v>9</v>
      </c>
      <c r="D435" s="80">
        <v>25</v>
      </c>
      <c r="E435" s="80">
        <v>2012</v>
      </c>
      <c r="F435" s="80" t="s">
        <v>88</v>
      </c>
      <c r="G435" s="80" t="s">
        <v>2221</v>
      </c>
      <c r="H435" s="80" t="s">
        <v>2222</v>
      </c>
      <c r="I435" s="177"/>
      <c r="J435" s="81">
        <v>205.9944563492538</v>
      </c>
      <c r="K435" s="81">
        <v>15.041839444050719</v>
      </c>
      <c r="L435" s="81">
        <v>2.8062615510221121</v>
      </c>
      <c r="M435" s="81">
        <v>539.82530239671325</v>
      </c>
      <c r="N435" s="81">
        <v>601.25143795810675</v>
      </c>
      <c r="O435" s="81">
        <v>218.7514514347362</v>
      </c>
      <c r="P435" s="81">
        <v>105.01647381157747</v>
      </c>
      <c r="Q435" s="81">
        <v>30.295550406875364</v>
      </c>
      <c r="R435" s="81">
        <v>0</v>
      </c>
      <c r="S435" s="81">
        <v>29.048607506423711</v>
      </c>
      <c r="T435" s="82"/>
      <c r="U435" s="81">
        <v>23943747</v>
      </c>
      <c r="V435" s="81">
        <v>7699</v>
      </c>
      <c r="W435" s="81">
        <v>72</v>
      </c>
      <c r="X435" s="81">
        <v>114292</v>
      </c>
      <c r="Y435" s="81">
        <v>181234</v>
      </c>
      <c r="Z435" s="81">
        <v>114412</v>
      </c>
      <c r="AA435" s="81">
        <v>21102</v>
      </c>
      <c r="AB435" s="81">
        <v>397334</v>
      </c>
      <c r="AC435" s="81">
        <v>0</v>
      </c>
      <c r="AD435" s="81">
        <v>29.048607506423711</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60.655000000000001</v>
      </c>
      <c r="BJ435" s="81">
        <v>6.81</v>
      </c>
      <c r="BK435" s="81">
        <v>145.262</v>
      </c>
      <c r="BL435" s="81">
        <v>0</v>
      </c>
      <c r="BM435" s="82"/>
      <c r="BN435" s="81">
        <v>0</v>
      </c>
      <c r="BO435" s="81">
        <v>0</v>
      </c>
      <c r="BP435" s="81">
        <v>8</v>
      </c>
      <c r="BQ435" s="81">
        <v>1</v>
      </c>
      <c r="BR435" s="81">
        <v>18</v>
      </c>
      <c r="BS435" s="81">
        <v>0</v>
      </c>
      <c r="BT435"/>
      <c r="BU435" s="80">
        <v>196.06</v>
      </c>
      <c r="BV435" s="80">
        <v>0</v>
      </c>
      <c r="BW435" s="80">
        <v>0</v>
      </c>
      <c r="BX435" s="80">
        <v>0</v>
      </c>
      <c r="BY435" s="80">
        <v>16.667000000000002</v>
      </c>
      <c r="BZ435" s="80">
        <v>0</v>
      </c>
      <c r="CA435" s="80">
        <v>0</v>
      </c>
      <c r="CB435" s="80">
        <v>0</v>
      </c>
      <c r="CC435" s="80">
        <v>0</v>
      </c>
    </row>
    <row r="436" spans="1:81">
      <c r="A436" s="80" t="s">
        <v>2231</v>
      </c>
      <c r="B436" s="80">
        <v>418</v>
      </c>
      <c r="C436" s="80">
        <v>10</v>
      </c>
      <c r="D436" s="80">
        <v>25</v>
      </c>
      <c r="E436" s="80">
        <v>2013</v>
      </c>
      <c r="F436" s="80" t="s">
        <v>89</v>
      </c>
      <c r="G436" s="80" t="s">
        <v>2221</v>
      </c>
      <c r="H436" s="80" t="s">
        <v>2222</v>
      </c>
      <c r="I436" s="177"/>
      <c r="J436" s="81">
        <v>210.96211281193541</v>
      </c>
      <c r="K436" s="81">
        <v>12.75404056547185</v>
      </c>
      <c r="L436" s="81">
        <v>2.4897468015526827</v>
      </c>
      <c r="M436" s="81">
        <v>543.7253466220526</v>
      </c>
      <c r="N436" s="81">
        <v>605.71890848757425</v>
      </c>
      <c r="O436" s="81">
        <v>211.72827754061854</v>
      </c>
      <c r="P436" s="81">
        <v>104.3531474872877</v>
      </c>
      <c r="Q436" s="81">
        <v>30.949138886877108</v>
      </c>
      <c r="R436" s="81">
        <v>0</v>
      </c>
      <c r="S436" s="81">
        <v>30.47910711518843</v>
      </c>
      <c r="T436" s="82"/>
      <c r="U436" s="81">
        <v>24248642</v>
      </c>
      <c r="V436" s="81">
        <v>7699</v>
      </c>
      <c r="W436" s="81">
        <v>72</v>
      </c>
      <c r="X436" s="81">
        <v>114292</v>
      </c>
      <c r="Y436" s="81">
        <v>182925</v>
      </c>
      <c r="Z436" s="81">
        <v>115683</v>
      </c>
      <c r="AA436" s="81">
        <v>20890</v>
      </c>
      <c r="AB436" s="81">
        <v>400086</v>
      </c>
      <c r="AC436" s="81">
        <v>0</v>
      </c>
      <c r="AD436" s="81">
        <v>30.47910711518843</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66.715000000000003</v>
      </c>
      <c r="BJ436" s="81">
        <v>6.931</v>
      </c>
      <c r="BK436" s="81">
        <v>160.89400000000001</v>
      </c>
      <c r="BL436" s="81">
        <v>0</v>
      </c>
      <c r="BM436" s="82"/>
      <c r="BN436" s="81">
        <v>0</v>
      </c>
      <c r="BO436" s="81">
        <v>0</v>
      </c>
      <c r="BP436" s="81">
        <v>7</v>
      </c>
      <c r="BQ436" s="81">
        <v>1</v>
      </c>
      <c r="BR436" s="81">
        <v>19</v>
      </c>
      <c r="BS436" s="81">
        <v>0</v>
      </c>
      <c r="BT436"/>
      <c r="BU436" s="80">
        <v>219.874</v>
      </c>
      <c r="BV436" s="80">
        <v>0</v>
      </c>
      <c r="BW436" s="80">
        <v>0</v>
      </c>
      <c r="BX436" s="80">
        <v>0</v>
      </c>
      <c r="BY436" s="80">
        <v>14.666</v>
      </c>
      <c r="BZ436" s="80">
        <v>0</v>
      </c>
      <c r="CA436" s="80">
        <v>0</v>
      </c>
      <c r="CB436" s="80">
        <v>0</v>
      </c>
      <c r="CC436" s="80">
        <v>0</v>
      </c>
    </row>
    <row r="437" spans="1:81">
      <c r="A437" s="80" t="s">
        <v>2232</v>
      </c>
      <c r="B437" s="80">
        <v>419</v>
      </c>
      <c r="C437" s="80">
        <v>11</v>
      </c>
      <c r="D437" s="80">
        <v>25</v>
      </c>
      <c r="E437" s="80">
        <v>2014</v>
      </c>
      <c r="F437" s="80" t="s">
        <v>90</v>
      </c>
      <c r="G437" s="80" t="s">
        <v>2221</v>
      </c>
      <c r="H437" s="80" t="s">
        <v>2222</v>
      </c>
      <c r="I437" s="177"/>
      <c r="J437" s="81">
        <v>208.33354933172075</v>
      </c>
      <c r="K437" s="81">
        <v>13.325920324457089</v>
      </c>
      <c r="L437" s="81">
        <v>5.2289251929961846</v>
      </c>
      <c r="M437" s="81">
        <v>565.24332462925258</v>
      </c>
      <c r="N437" s="81">
        <v>587.12064375304158</v>
      </c>
      <c r="O437" s="81">
        <v>201.762767645129</v>
      </c>
      <c r="P437" s="81">
        <v>102.8974017534433</v>
      </c>
      <c r="Q437" s="81">
        <v>29.762657661795409</v>
      </c>
      <c r="R437" s="81">
        <v>0</v>
      </c>
      <c r="S437" s="81">
        <v>30.912046664034246</v>
      </c>
      <c r="T437" s="82"/>
      <c r="U437" s="81">
        <v>25479955</v>
      </c>
      <c r="V437" s="81">
        <v>6701</v>
      </c>
      <c r="W437" s="81">
        <v>57</v>
      </c>
      <c r="X437" s="81">
        <v>119344</v>
      </c>
      <c r="Y437" s="81">
        <v>184053</v>
      </c>
      <c r="Z437" s="81">
        <v>116104</v>
      </c>
      <c r="AA437" s="81">
        <v>20492</v>
      </c>
      <c r="AB437" s="81">
        <v>401007</v>
      </c>
      <c r="AC437" s="81">
        <v>0</v>
      </c>
      <c r="AD437" s="81">
        <v>30.912046664034246</v>
      </c>
      <c r="AE437" s="82"/>
      <c r="AF437" s="81">
        <v>214132175.08974451</v>
      </c>
      <c r="AG437" s="81">
        <v>12177889.814315291</v>
      </c>
      <c r="AH437" s="81">
        <v>1285734.6925134989</v>
      </c>
      <c r="AI437" s="81">
        <v>776832258.93285656</v>
      </c>
      <c r="AJ437" s="81">
        <v>833551351.91821718</v>
      </c>
      <c r="AK437" s="81">
        <v>0</v>
      </c>
      <c r="AL437" s="81">
        <v>0</v>
      </c>
      <c r="AM437" s="81">
        <v>55052268.766195513</v>
      </c>
      <c r="AN437" s="81">
        <v>0</v>
      </c>
      <c r="AO437" s="81">
        <v>0</v>
      </c>
      <c r="AP437" s="82"/>
      <c r="AQ437" s="81">
        <v>3071</v>
      </c>
      <c r="AR437" s="81">
        <v>222</v>
      </c>
      <c r="AS437" s="81">
        <v>0</v>
      </c>
      <c r="AT437" s="81">
        <v>1</v>
      </c>
      <c r="AU437" s="81">
        <v>0</v>
      </c>
      <c r="AV437" s="81">
        <v>0</v>
      </c>
      <c r="AW437" s="81" t="s">
        <v>564</v>
      </c>
      <c r="AX437" s="82"/>
      <c r="AY437" s="81">
        <v>11226.2</v>
      </c>
      <c r="AZ437" s="81">
        <v>4040</v>
      </c>
      <c r="BA437" s="81">
        <v>0</v>
      </c>
      <c r="BB437" s="81">
        <v>129</v>
      </c>
      <c r="BC437" s="81">
        <v>0</v>
      </c>
      <c r="BD437" s="81">
        <v>0</v>
      </c>
      <c r="BE437" s="81" t="s">
        <v>564</v>
      </c>
      <c r="BF437" s="82"/>
      <c r="BG437" s="81">
        <v>0</v>
      </c>
      <c r="BH437" s="81">
        <v>0</v>
      </c>
      <c r="BI437" s="81">
        <v>73.228999999999999</v>
      </c>
      <c r="BJ437" s="81">
        <v>5.0270000000000001</v>
      </c>
      <c r="BK437" s="81">
        <v>154.10900000000001</v>
      </c>
      <c r="BL437" s="81">
        <v>0</v>
      </c>
      <c r="BM437" s="82"/>
      <c r="BN437" s="81">
        <v>0</v>
      </c>
      <c r="BO437" s="81">
        <v>0</v>
      </c>
      <c r="BP437" s="81">
        <v>9</v>
      </c>
      <c r="BQ437" s="81">
        <v>1</v>
      </c>
      <c r="BR437" s="81">
        <v>17</v>
      </c>
      <c r="BS437" s="81">
        <v>0</v>
      </c>
      <c r="BT437"/>
      <c r="BU437" s="80">
        <v>214.535</v>
      </c>
      <c r="BV437" s="80">
        <v>0</v>
      </c>
      <c r="BW437" s="80">
        <v>0</v>
      </c>
      <c r="BX437" s="80">
        <v>2.4489999999999998</v>
      </c>
      <c r="BY437" s="80">
        <v>15.381</v>
      </c>
      <c r="BZ437" s="80">
        <v>0</v>
      </c>
      <c r="CA437" s="80">
        <v>0</v>
      </c>
      <c r="CB437" s="80">
        <v>0</v>
      </c>
      <c r="CC437" s="80">
        <v>0</v>
      </c>
    </row>
    <row r="438" spans="1:81">
      <c r="A438" s="80" t="s">
        <v>2233</v>
      </c>
      <c r="B438" s="80">
        <v>420</v>
      </c>
      <c r="C438" s="80">
        <v>12</v>
      </c>
      <c r="D438" s="80">
        <v>25</v>
      </c>
      <c r="E438" s="80">
        <v>2015</v>
      </c>
      <c r="F438" s="80" t="s">
        <v>91</v>
      </c>
      <c r="G438" s="80" t="s">
        <v>2221</v>
      </c>
      <c r="H438" s="80" t="s">
        <v>2222</v>
      </c>
      <c r="I438" s="177"/>
      <c r="J438" s="81">
        <v>230.19533134900266</v>
      </c>
      <c r="K438" s="81">
        <v>12.731729516898747</v>
      </c>
      <c r="L438" s="81">
        <v>5.8763825137885606</v>
      </c>
      <c r="M438" s="81">
        <v>518.13399530111792</v>
      </c>
      <c r="N438" s="81">
        <v>551.72383957715022</v>
      </c>
      <c r="O438" s="81">
        <v>201.1627008285609</v>
      </c>
      <c r="P438" s="81">
        <v>104.48595191971022</v>
      </c>
      <c r="Q438" s="81">
        <v>29.283150443287024</v>
      </c>
      <c r="R438" s="81">
        <v>0</v>
      </c>
      <c r="S438" s="81">
        <v>30.306321529728393</v>
      </c>
      <c r="T438" s="82"/>
      <c r="U438" s="81">
        <v>29682392</v>
      </c>
      <c r="V438" s="81">
        <v>6701</v>
      </c>
      <c r="W438" s="81">
        <v>57</v>
      </c>
      <c r="X438" s="81">
        <v>119344</v>
      </c>
      <c r="Y438" s="81">
        <v>185873</v>
      </c>
      <c r="Z438" s="81">
        <v>116874</v>
      </c>
      <c r="AA438" s="81">
        <v>20792</v>
      </c>
      <c r="AB438" s="81">
        <v>403030</v>
      </c>
      <c r="AC438" s="81">
        <v>0</v>
      </c>
      <c r="AD438" s="81">
        <v>30.306321529728393</v>
      </c>
      <c r="AE438" s="82"/>
      <c r="AF438" s="81">
        <v>241312111.39622143</v>
      </c>
      <c r="AG438" s="81">
        <v>10716444.435316129</v>
      </c>
      <c r="AH438" s="81">
        <v>1195366.6360039136</v>
      </c>
      <c r="AI438" s="81">
        <v>745101241.94636261</v>
      </c>
      <c r="AJ438" s="81">
        <v>817502591.78189433</v>
      </c>
      <c r="AK438" s="81">
        <v>0</v>
      </c>
      <c r="AL438" s="81">
        <v>0</v>
      </c>
      <c r="AM438" s="81">
        <v>55233570.852736458</v>
      </c>
      <c r="AN438" s="81">
        <v>0</v>
      </c>
      <c r="AO438" s="81">
        <v>0</v>
      </c>
      <c r="AP438" s="82"/>
      <c r="AQ438" s="81">
        <v>3363</v>
      </c>
      <c r="AR438" s="81">
        <v>280</v>
      </c>
      <c r="AS438" s="81">
        <v>0</v>
      </c>
      <c r="AT438" s="81">
        <v>1</v>
      </c>
      <c r="AU438" s="81">
        <v>0</v>
      </c>
      <c r="AV438" s="81">
        <v>0</v>
      </c>
      <c r="AW438" s="81" t="s">
        <v>564</v>
      </c>
      <c r="AX438" s="82"/>
      <c r="AY438" s="81">
        <v>12433.3</v>
      </c>
      <c r="AZ438" s="81">
        <v>5787.5999999999995</v>
      </c>
      <c r="BA438" s="81">
        <v>0</v>
      </c>
      <c r="BB438" s="81">
        <v>129</v>
      </c>
      <c r="BC438" s="81">
        <v>0</v>
      </c>
      <c r="BD438" s="81">
        <v>0</v>
      </c>
      <c r="BE438" s="81" t="s">
        <v>564</v>
      </c>
      <c r="BF438" s="82"/>
      <c r="BG438" s="81">
        <v>0</v>
      </c>
      <c r="BH438" s="81">
        <v>0</v>
      </c>
      <c r="BI438" s="81">
        <v>67.069999999999993</v>
      </c>
      <c r="BJ438" s="81">
        <v>5.6950000000000003</v>
      </c>
      <c r="BK438" s="81">
        <v>200.64099999999996</v>
      </c>
      <c r="BL438" s="81">
        <v>0</v>
      </c>
      <c r="BM438" s="82"/>
      <c r="BN438" s="81">
        <v>0</v>
      </c>
      <c r="BO438" s="81">
        <v>0</v>
      </c>
      <c r="BP438" s="81">
        <v>8</v>
      </c>
      <c r="BQ438" s="81">
        <v>1</v>
      </c>
      <c r="BR438" s="81">
        <v>18</v>
      </c>
      <c r="BS438" s="81">
        <v>0</v>
      </c>
      <c r="BT438"/>
      <c r="BU438" s="80">
        <v>192.762</v>
      </c>
      <c r="BV438" s="80">
        <v>63.192999999999998</v>
      </c>
      <c r="BW438" s="80">
        <v>0</v>
      </c>
      <c r="BX438" s="80">
        <v>3.0009999999999999</v>
      </c>
      <c r="BY438" s="80">
        <v>14.45</v>
      </c>
      <c r="BZ438" s="80">
        <v>0</v>
      </c>
      <c r="CA438" s="80">
        <v>0</v>
      </c>
      <c r="CB438" s="80">
        <v>0</v>
      </c>
      <c r="CC438" s="80">
        <v>0</v>
      </c>
    </row>
    <row r="439" spans="1:81">
      <c r="A439" s="80" t="s">
        <v>2234</v>
      </c>
      <c r="B439" s="80">
        <v>421</v>
      </c>
      <c r="C439" s="80">
        <v>13</v>
      </c>
      <c r="D439" s="80">
        <v>25</v>
      </c>
      <c r="E439" s="80">
        <v>2016</v>
      </c>
      <c r="F439" s="80" t="s">
        <v>92</v>
      </c>
      <c r="G439" s="80" t="s">
        <v>2221</v>
      </c>
      <c r="H439" s="80" t="s">
        <v>2222</v>
      </c>
      <c r="I439" s="177"/>
      <c r="J439" s="81">
        <v>245.84096484886788</v>
      </c>
      <c r="K439" s="81">
        <v>12.400573674188816</v>
      </c>
      <c r="L439" s="81">
        <v>5.617601912973889</v>
      </c>
      <c r="M439" s="81">
        <v>472.51203179266059</v>
      </c>
      <c r="N439" s="81">
        <v>556.39075240800435</v>
      </c>
      <c r="O439" s="81">
        <v>199.94240200957918</v>
      </c>
      <c r="P439" s="81">
        <v>99.958486349431169</v>
      </c>
      <c r="Q439" s="81">
        <v>28.534703563676992</v>
      </c>
      <c r="R439" s="81">
        <v>0</v>
      </c>
      <c r="S439" s="81">
        <v>32.835009124899393</v>
      </c>
      <c r="T439" s="82"/>
      <c r="U439" s="81">
        <v>30088190</v>
      </c>
      <c r="V439" s="81">
        <v>6701</v>
      </c>
      <c r="W439" s="81">
        <v>57</v>
      </c>
      <c r="X439" s="81">
        <v>119344</v>
      </c>
      <c r="Y439" s="81">
        <v>187473</v>
      </c>
      <c r="Z439" s="81">
        <v>117593</v>
      </c>
      <c r="AA439" s="81">
        <v>20573</v>
      </c>
      <c r="AB439" s="81">
        <v>403991</v>
      </c>
      <c r="AC439" s="81">
        <v>0</v>
      </c>
      <c r="AD439" s="81">
        <v>32.835009124899393</v>
      </c>
      <c r="AE439" s="82"/>
      <c r="AF439" s="81">
        <v>256681163.08321741</v>
      </c>
      <c r="AG439" s="81">
        <v>9726489.1580774393</v>
      </c>
      <c r="AH439" s="81">
        <v>849830.45841533458</v>
      </c>
      <c r="AI439" s="81">
        <v>725201236.21669137</v>
      </c>
      <c r="AJ439" s="81">
        <v>816220620.43308651</v>
      </c>
      <c r="AK439" s="81">
        <v>0</v>
      </c>
      <c r="AL439" s="81">
        <v>0</v>
      </c>
      <c r="AM439" s="81">
        <v>55408285.255345441</v>
      </c>
      <c r="AN439" s="81">
        <v>0</v>
      </c>
      <c r="AO439" s="81">
        <v>0</v>
      </c>
      <c r="AP439" s="82"/>
      <c r="AQ439" s="81">
        <v>3620</v>
      </c>
      <c r="AR439" s="81">
        <v>305</v>
      </c>
      <c r="AS439" s="81">
        <v>0</v>
      </c>
      <c r="AT439" s="81">
        <v>1</v>
      </c>
      <c r="AU439" s="81">
        <v>0</v>
      </c>
      <c r="AV439" s="81">
        <v>1</v>
      </c>
      <c r="AW439" s="81" t="s">
        <v>564</v>
      </c>
      <c r="AX439" s="82"/>
      <c r="AY439" s="81">
        <v>13500</v>
      </c>
      <c r="AZ439" s="81">
        <v>6268.2999999999993</v>
      </c>
      <c r="BA439" s="81">
        <v>0</v>
      </c>
      <c r="BB439" s="81">
        <v>120</v>
      </c>
      <c r="BC439" s="81">
        <v>0</v>
      </c>
      <c r="BD439" s="81">
        <v>7000</v>
      </c>
      <c r="BE439" s="81" t="s">
        <v>564</v>
      </c>
      <c r="BF439" s="82"/>
      <c r="BG439" s="81">
        <v>0</v>
      </c>
      <c r="BH439" s="81">
        <v>0</v>
      </c>
      <c r="BI439" s="81">
        <v>63.427</v>
      </c>
      <c r="BJ439" s="81">
        <v>5.08</v>
      </c>
      <c r="BK439" s="81">
        <v>221.87599999999998</v>
      </c>
      <c r="BL439" s="81">
        <v>0</v>
      </c>
      <c r="BM439" s="82"/>
      <c r="BN439" s="81">
        <v>0</v>
      </c>
      <c r="BO439" s="81">
        <v>0</v>
      </c>
      <c r="BP439" s="81">
        <v>8</v>
      </c>
      <c r="BQ439" s="81">
        <v>1</v>
      </c>
      <c r="BR439" s="81">
        <v>22</v>
      </c>
      <c r="BS439" s="81">
        <v>0</v>
      </c>
      <c r="BT439"/>
      <c r="BU439" s="80">
        <v>207.44900000000001</v>
      </c>
      <c r="BV439" s="80">
        <v>65.48</v>
      </c>
      <c r="BW439" s="80">
        <v>0</v>
      </c>
      <c r="BX439" s="80">
        <v>2.9569999999999999</v>
      </c>
      <c r="BY439" s="80">
        <v>14.497</v>
      </c>
      <c r="BZ439" s="80">
        <v>0</v>
      </c>
      <c r="CA439" s="80">
        <v>0</v>
      </c>
      <c r="CB439" s="80">
        <v>0</v>
      </c>
      <c r="CC439" s="80">
        <v>0</v>
      </c>
    </row>
    <row r="440" spans="1:81">
      <c r="A440" s="80" t="s">
        <v>2235</v>
      </c>
      <c r="B440" s="80">
        <v>422</v>
      </c>
      <c r="C440" s="80">
        <v>14</v>
      </c>
      <c r="D440" s="80">
        <v>25</v>
      </c>
      <c r="E440" s="80">
        <v>2017</v>
      </c>
      <c r="F440" s="80" t="s">
        <v>71</v>
      </c>
      <c r="G440" s="80" t="s">
        <v>2221</v>
      </c>
      <c r="H440" s="80" t="s">
        <v>2222</v>
      </c>
      <c r="I440" s="177"/>
      <c r="J440" s="81">
        <v>215.10804489819705</v>
      </c>
      <c r="K440" s="81">
        <v>12.200550069403951</v>
      </c>
      <c r="L440" s="81">
        <v>4.7584034711296885</v>
      </c>
      <c r="M440" s="81">
        <v>424.37154387089788</v>
      </c>
      <c r="N440" s="81">
        <v>523.96272765292122</v>
      </c>
      <c r="O440" s="81">
        <v>198.27208315660963</v>
      </c>
      <c r="P440" s="81">
        <v>99.257693820974723</v>
      </c>
      <c r="Q440" s="81">
        <v>27.728291682242077</v>
      </c>
      <c r="R440" s="81">
        <v>0</v>
      </c>
      <c r="S440" s="81">
        <v>38.887045637177728</v>
      </c>
      <c r="T440" s="82"/>
      <c r="U440" s="81">
        <v>31421985</v>
      </c>
      <c r="V440" s="81">
        <v>6701</v>
      </c>
      <c r="W440" s="81">
        <v>57</v>
      </c>
      <c r="X440" s="81">
        <v>119344</v>
      </c>
      <c r="Y440" s="81">
        <v>189289</v>
      </c>
      <c r="Z440" s="81">
        <v>118545</v>
      </c>
      <c r="AA440" s="81">
        <v>20559</v>
      </c>
      <c r="AB440" s="81">
        <v>405974</v>
      </c>
      <c r="AC440" s="81">
        <v>0</v>
      </c>
      <c r="AD440" s="81">
        <v>38.887045637177728</v>
      </c>
      <c r="AE440" s="82"/>
      <c r="AF440" s="81">
        <v>252366669.79744339</v>
      </c>
      <c r="AG440" s="81">
        <v>10248206.870629679</v>
      </c>
      <c r="AH440" s="81">
        <v>996750.01163710095</v>
      </c>
      <c r="AI440" s="81">
        <v>741942617.92218816</v>
      </c>
      <c r="AJ440" s="81">
        <v>852599780.8684988</v>
      </c>
      <c r="AK440" s="81">
        <v>0</v>
      </c>
      <c r="AL440" s="81">
        <v>0</v>
      </c>
      <c r="AM440" s="81">
        <v>55767382.62428765</v>
      </c>
      <c r="AN440" s="81">
        <v>0</v>
      </c>
      <c r="AO440" s="81">
        <v>0</v>
      </c>
      <c r="AP440" s="82"/>
      <c r="AQ440" s="81">
        <v>3809</v>
      </c>
      <c r="AR440" s="81">
        <v>322</v>
      </c>
      <c r="AS440" s="81">
        <v>0</v>
      </c>
      <c r="AT440" s="81">
        <v>1</v>
      </c>
      <c r="AU440" s="81">
        <v>0</v>
      </c>
      <c r="AV440" s="81">
        <v>2</v>
      </c>
      <c r="AW440" s="81" t="s">
        <v>564</v>
      </c>
      <c r="AX440" s="82"/>
      <c r="AY440" s="81">
        <v>14286</v>
      </c>
      <c r="AZ440" s="81">
        <v>6496.3999999999987</v>
      </c>
      <c r="BA440" s="81">
        <v>0</v>
      </c>
      <c r="BB440" s="81">
        <v>120</v>
      </c>
      <c r="BC440" s="81">
        <v>0</v>
      </c>
      <c r="BD440" s="81">
        <v>8000</v>
      </c>
      <c r="BE440" s="81" t="s">
        <v>564</v>
      </c>
      <c r="BF440" s="82"/>
      <c r="BG440" s="81">
        <v>0</v>
      </c>
      <c r="BH440" s="81">
        <v>0</v>
      </c>
      <c r="BI440" s="81">
        <v>67.052999999999997</v>
      </c>
      <c r="BJ440" s="81">
        <v>5.2919999999999998</v>
      </c>
      <c r="BK440" s="81">
        <v>243.26600000000005</v>
      </c>
      <c r="BL440" s="81">
        <v>0</v>
      </c>
      <c r="BM440" s="82"/>
      <c r="BN440" s="81">
        <v>0</v>
      </c>
      <c r="BO440" s="81">
        <v>0</v>
      </c>
      <c r="BP440" s="81">
        <v>9</v>
      </c>
      <c r="BQ440" s="81">
        <v>1</v>
      </c>
      <c r="BR440" s="81">
        <v>23</v>
      </c>
      <c r="BS440" s="81">
        <v>0</v>
      </c>
      <c r="BT440"/>
      <c r="BU440" s="80">
        <v>217.34</v>
      </c>
      <c r="BV440" s="80">
        <v>80.924000000000007</v>
      </c>
      <c r="BW440" s="80">
        <v>0</v>
      </c>
      <c r="BX440" s="80">
        <v>2.9159999999999999</v>
      </c>
      <c r="BY440" s="80">
        <v>14.428000000000001</v>
      </c>
      <c r="BZ440" s="80">
        <v>3.0000000000000001E-3</v>
      </c>
      <c r="CA440" s="80">
        <v>0</v>
      </c>
      <c r="CB440" s="80">
        <v>0</v>
      </c>
      <c r="CC440" s="80">
        <v>0</v>
      </c>
    </row>
    <row r="441" spans="1:81">
      <c r="A441" s="80" t="s">
        <v>2236</v>
      </c>
      <c r="B441" s="80">
        <v>423</v>
      </c>
      <c r="C441" s="80">
        <v>15</v>
      </c>
      <c r="D441" s="80">
        <v>25</v>
      </c>
      <c r="E441" s="80">
        <v>2018</v>
      </c>
      <c r="F441" s="80" t="s">
        <v>93</v>
      </c>
      <c r="G441" s="80" t="s">
        <v>2221</v>
      </c>
      <c r="H441" s="80" t="s">
        <v>2222</v>
      </c>
      <c r="I441" s="177"/>
      <c r="J441" s="81">
        <v>187.63711341623062</v>
      </c>
      <c r="K441" s="81">
        <v>10.963792629109692</v>
      </c>
      <c r="L441" s="81">
        <v>4.4064832990516969</v>
      </c>
      <c r="M441" s="81">
        <v>370.22390811441477</v>
      </c>
      <c r="N441" s="81">
        <v>423.73173358046847</v>
      </c>
      <c r="O441" s="81">
        <v>194.84074453537673</v>
      </c>
      <c r="P441" s="81">
        <v>99.584127598493126</v>
      </c>
      <c r="Q441" s="81">
        <v>25.769687298933135</v>
      </c>
      <c r="R441" s="81">
        <v>0</v>
      </c>
      <c r="S441" s="81">
        <v>34.714036667923551</v>
      </c>
      <c r="T441" s="82"/>
      <c r="U441" s="81">
        <v>31416365</v>
      </c>
      <c r="V441" s="81">
        <v>6701</v>
      </c>
      <c r="W441" s="81">
        <v>57</v>
      </c>
      <c r="X441" s="81">
        <v>119344</v>
      </c>
      <c r="Y441" s="81">
        <v>190512</v>
      </c>
      <c r="Z441" s="81">
        <v>118724</v>
      </c>
      <c r="AA441" s="81">
        <v>20834</v>
      </c>
      <c r="AB441" s="81">
        <v>406593</v>
      </c>
      <c r="AC441" s="81">
        <v>0</v>
      </c>
      <c r="AD441" s="81">
        <v>34.714036667923551</v>
      </c>
      <c r="AE441" s="82"/>
      <c r="AF441" s="81">
        <v>241584822.00812069</v>
      </c>
      <c r="AG441" s="81">
        <v>9374686.0997979734</v>
      </c>
      <c r="AH441" s="81">
        <v>957095.41282898118</v>
      </c>
      <c r="AI441" s="81">
        <v>716508149.81375575</v>
      </c>
      <c r="AJ441" s="81">
        <v>799429111.98137426</v>
      </c>
      <c r="AK441" s="81">
        <v>0</v>
      </c>
      <c r="AL441" s="81">
        <v>0</v>
      </c>
      <c r="AM441" s="81">
        <v>55967978.057581447</v>
      </c>
      <c r="AN441" s="81">
        <v>0</v>
      </c>
      <c r="AO441" s="81">
        <v>0</v>
      </c>
      <c r="AP441" s="82"/>
      <c r="AQ441" s="81">
        <v>4007</v>
      </c>
      <c r="AR441" s="81">
        <v>351</v>
      </c>
      <c r="AS441" s="81">
        <v>0</v>
      </c>
      <c r="AT441" s="81">
        <v>1</v>
      </c>
      <c r="AU441" s="81">
        <v>0</v>
      </c>
      <c r="AV441" s="81">
        <v>2</v>
      </c>
      <c r="AW441" s="81" t="s">
        <v>564</v>
      </c>
      <c r="AX441" s="82"/>
      <c r="AY441" s="81">
        <v>15129.79999999999</v>
      </c>
      <c r="AZ441" s="81">
        <v>7213.4</v>
      </c>
      <c r="BA441" s="81">
        <v>0</v>
      </c>
      <c r="BB441" s="81">
        <v>120</v>
      </c>
      <c r="BC441" s="81">
        <v>0</v>
      </c>
      <c r="BD441" s="81">
        <v>7429</v>
      </c>
      <c r="BE441" s="81" t="s">
        <v>564</v>
      </c>
      <c r="BF441" s="82"/>
      <c r="BG441" s="81">
        <v>0</v>
      </c>
      <c r="BH441" s="81">
        <v>0</v>
      </c>
      <c r="BI441" s="81">
        <v>57.585999999999999</v>
      </c>
      <c r="BJ441" s="81">
        <v>5.0670000000000002</v>
      </c>
      <c r="BK441" s="81">
        <v>211.89400000000001</v>
      </c>
      <c r="BL441" s="81">
        <v>0</v>
      </c>
      <c r="BM441" s="82"/>
      <c r="BN441" s="81">
        <v>0</v>
      </c>
      <c r="BO441" s="81">
        <v>0</v>
      </c>
      <c r="BP441" s="81">
        <v>9</v>
      </c>
      <c r="BQ441" s="81">
        <v>1</v>
      </c>
      <c r="BR441" s="81">
        <v>22</v>
      </c>
      <c r="BS441" s="81">
        <v>0</v>
      </c>
      <c r="BT441"/>
      <c r="BU441" s="80">
        <v>186.79499999999999</v>
      </c>
      <c r="BV441" s="80">
        <v>70.247</v>
      </c>
      <c r="BW441" s="80">
        <v>0</v>
      </c>
      <c r="BX441" s="80">
        <v>2.93</v>
      </c>
      <c r="BY441" s="80">
        <v>14.574999999999999</v>
      </c>
      <c r="BZ441" s="80">
        <v>0</v>
      </c>
      <c r="CA441" s="80">
        <v>0</v>
      </c>
      <c r="CB441" s="80">
        <v>0</v>
      </c>
      <c r="CC441" s="80">
        <v>0</v>
      </c>
    </row>
    <row r="442" spans="1:81">
      <c r="A442" s="80" t="s">
        <v>2237</v>
      </c>
      <c r="B442" s="80">
        <v>424</v>
      </c>
      <c r="C442" s="80">
        <v>16</v>
      </c>
      <c r="D442" s="80">
        <v>25</v>
      </c>
      <c r="E442" s="80">
        <v>2019</v>
      </c>
      <c r="F442" s="80" t="s">
        <v>73</v>
      </c>
      <c r="G442" s="80" t="s">
        <v>2221</v>
      </c>
      <c r="H442" s="80" t="s">
        <v>2222</v>
      </c>
      <c r="I442" s="177"/>
      <c r="J442" s="81">
        <v>181.90063304278783</v>
      </c>
      <c r="K442" s="81">
        <v>9.8434704309924452</v>
      </c>
      <c r="L442" s="81">
        <v>4.4440902670644977</v>
      </c>
      <c r="M442" s="81">
        <v>352.71913466065882</v>
      </c>
      <c r="N442" s="81">
        <v>373.08735855950187</v>
      </c>
      <c r="O442" s="81">
        <v>190.39609208595837</v>
      </c>
      <c r="P442" s="81">
        <v>100.80222551444193</v>
      </c>
      <c r="Q442" s="81">
        <v>25.20581916620624</v>
      </c>
      <c r="R442" s="81">
        <v>0</v>
      </c>
      <c r="S442" s="81">
        <v>36.532346840281669</v>
      </c>
      <c r="T442" s="82"/>
      <c r="U442" s="81">
        <v>31270149</v>
      </c>
      <c r="V442" s="81">
        <v>6701</v>
      </c>
      <c r="W442" s="81">
        <v>57</v>
      </c>
      <c r="X442" s="81">
        <v>119344</v>
      </c>
      <c r="Y442" s="81">
        <v>192889</v>
      </c>
      <c r="Z442" s="81">
        <v>119201</v>
      </c>
      <c r="AA442" s="81">
        <v>20931</v>
      </c>
      <c r="AB442" s="81">
        <v>408464</v>
      </c>
      <c r="AC442" s="81">
        <v>0</v>
      </c>
      <c r="AD442" s="81">
        <v>36.532346840281669</v>
      </c>
      <c r="AE442" s="82"/>
      <c r="AF442" s="81">
        <v>238457847.79686591</v>
      </c>
      <c r="AG442" s="81">
        <v>8857172.337567417</v>
      </c>
      <c r="AH442" s="81">
        <v>1015651.821500394</v>
      </c>
      <c r="AI442" s="81">
        <v>721972124.87390673</v>
      </c>
      <c r="AJ442" s="81">
        <v>705330056.97485733</v>
      </c>
      <c r="AK442" s="81">
        <v>0</v>
      </c>
      <c r="AL442" s="81">
        <v>0</v>
      </c>
      <c r="AM442" s="81">
        <v>55629721.884654298</v>
      </c>
      <c r="AN442" s="81">
        <v>0</v>
      </c>
      <c r="AO442" s="81">
        <v>0</v>
      </c>
      <c r="AP442" s="82"/>
      <c r="AQ442" s="81">
        <v>4258</v>
      </c>
      <c r="AR442" s="81">
        <v>374</v>
      </c>
      <c r="AS442" s="81">
        <v>0</v>
      </c>
      <c r="AT442" s="81">
        <v>1</v>
      </c>
      <c r="AU442" s="81">
        <v>0</v>
      </c>
      <c r="AV442" s="81">
        <v>2</v>
      </c>
      <c r="AW442" s="81" t="s">
        <v>564</v>
      </c>
      <c r="AX442" s="82"/>
      <c r="AY442" s="81">
        <v>16236.59999999998</v>
      </c>
      <c r="AZ442" s="81">
        <v>7601.0999999999995</v>
      </c>
      <c r="BA442" s="81">
        <v>0</v>
      </c>
      <c r="BB442" s="81">
        <v>120</v>
      </c>
      <c r="BC442" s="81">
        <v>0</v>
      </c>
      <c r="BD442" s="81">
        <v>7428.8</v>
      </c>
      <c r="BE442" s="81" t="s">
        <v>564</v>
      </c>
      <c r="BF442" s="82"/>
      <c r="BG442" s="81">
        <v>0</v>
      </c>
      <c r="BH442" s="81">
        <v>0</v>
      </c>
      <c r="BI442" s="81">
        <v>50.317</v>
      </c>
      <c r="BJ442" s="81">
        <v>4.3780000000000001</v>
      </c>
      <c r="BK442" s="81">
        <v>184.46599999999998</v>
      </c>
      <c r="BL442" s="81">
        <v>0</v>
      </c>
      <c r="BM442" s="82"/>
      <c r="BN442" s="81">
        <v>0</v>
      </c>
      <c r="BO442" s="81">
        <v>0</v>
      </c>
      <c r="BP442" s="81">
        <v>9</v>
      </c>
      <c r="BQ442" s="81">
        <v>1</v>
      </c>
      <c r="BR442" s="81">
        <v>21</v>
      </c>
      <c r="BS442" s="81">
        <v>0</v>
      </c>
      <c r="BT442"/>
      <c r="BU442" s="80">
        <v>153.50800000000001</v>
      </c>
      <c r="BV442" s="80">
        <v>75.569999999999993</v>
      </c>
      <c r="BW442" s="80">
        <v>0</v>
      </c>
      <c r="BX442" s="80">
        <v>0</v>
      </c>
      <c r="BY442" s="80">
        <v>10.083</v>
      </c>
      <c r="BZ442" s="80">
        <v>0</v>
      </c>
      <c r="CA442" s="80">
        <v>0</v>
      </c>
      <c r="CB442" s="80">
        <v>0</v>
      </c>
      <c r="CC442" s="80">
        <v>0</v>
      </c>
    </row>
    <row r="443" spans="1:81">
      <c r="A443" s="80" t="s">
        <v>2238</v>
      </c>
      <c r="B443" s="80">
        <v>425</v>
      </c>
      <c r="C443" s="80">
        <v>17</v>
      </c>
      <c r="D443" s="80">
        <v>25</v>
      </c>
      <c r="E443" s="80">
        <v>2020</v>
      </c>
      <c r="F443" s="80" t="s">
        <v>218</v>
      </c>
      <c r="G443" s="80" t="s">
        <v>2221</v>
      </c>
      <c r="H443" s="80" t="s">
        <v>2222</v>
      </c>
      <c r="I443" s="177"/>
      <c r="J443" s="81">
        <v>172.33919965523711</v>
      </c>
      <c r="K443" s="81">
        <v>11.575027462694832</v>
      </c>
      <c r="L443" s="81">
        <v>5.5282818824171205</v>
      </c>
      <c r="M443" s="81">
        <v>331.8539928017222</v>
      </c>
      <c r="N443" s="81">
        <v>459.30854110278466</v>
      </c>
      <c r="O443" s="81">
        <v>167.15398043580973</v>
      </c>
      <c r="P443" s="81">
        <v>93.899902401424242</v>
      </c>
      <c r="Q443" s="81">
        <v>24.139286376085671</v>
      </c>
      <c r="R443" s="81">
        <v>0</v>
      </c>
      <c r="S443" s="81">
        <v>44.405995541546147</v>
      </c>
      <c r="T443" s="82"/>
      <c r="U443" s="81">
        <v>30342514</v>
      </c>
      <c r="V443" s="81">
        <v>7563</v>
      </c>
      <c r="W443" s="81">
        <v>80</v>
      </c>
      <c r="X443" s="81">
        <v>118926</v>
      </c>
      <c r="Y443" s="81">
        <v>194745</v>
      </c>
      <c r="Z443" s="81">
        <v>119444</v>
      </c>
      <c r="AA443" s="81">
        <v>21184</v>
      </c>
      <c r="AB443" s="81">
        <v>409396</v>
      </c>
      <c r="AC443" s="81">
        <v>0</v>
      </c>
      <c r="AD443" s="81">
        <v>44.405995541546147</v>
      </c>
      <c r="AE443" s="82"/>
      <c r="AF443" s="81">
        <v>220198289.95442191</v>
      </c>
      <c r="AG443" s="81">
        <v>9407471.2940583304</v>
      </c>
      <c r="AH443" s="81">
        <v>1276720.8468793035</v>
      </c>
      <c r="AI443" s="81">
        <v>650064491.43864143</v>
      </c>
      <c r="AJ443" s="81">
        <v>834019233.84237301</v>
      </c>
      <c r="AK443" s="81"/>
      <c r="AL443" s="81"/>
      <c r="AM443" s="81">
        <v>53430726.484427951</v>
      </c>
      <c r="AN443" s="81"/>
      <c r="AO443" s="81"/>
      <c r="AP443" s="82"/>
      <c r="AQ443" s="81">
        <v>4529</v>
      </c>
      <c r="AR443" s="81">
        <v>382</v>
      </c>
      <c r="AS443" s="81">
        <v>0</v>
      </c>
      <c r="AT443" s="81">
        <v>1</v>
      </c>
      <c r="AU443" s="81">
        <v>0</v>
      </c>
      <c r="AV443" s="81">
        <v>2</v>
      </c>
      <c r="AW443" s="81">
        <v>0</v>
      </c>
      <c r="AX443" s="82"/>
      <c r="AY443" s="81">
        <v>17524.199999999979</v>
      </c>
      <c r="AZ443" s="81">
        <v>7808.7999999999975</v>
      </c>
      <c r="BA443" s="81">
        <v>0</v>
      </c>
      <c r="BB443" s="81">
        <v>120</v>
      </c>
      <c r="BC443" s="81">
        <v>0</v>
      </c>
      <c r="BD443" s="81">
        <v>7428.8</v>
      </c>
      <c r="BE443" s="81">
        <v>0</v>
      </c>
      <c r="BF443" s="82"/>
      <c r="BG443" s="81">
        <v>0</v>
      </c>
      <c r="BH443" s="81">
        <v>0</v>
      </c>
      <c r="BI443" s="81">
        <v>38.21</v>
      </c>
      <c r="BJ443" s="81">
        <v>4.1680000000000001</v>
      </c>
      <c r="BK443" s="81">
        <v>173.58800000000002</v>
      </c>
      <c r="BL443" s="81">
        <v>0</v>
      </c>
      <c r="BM443" s="82"/>
      <c r="BN443" s="81">
        <v>0</v>
      </c>
      <c r="BO443" s="81">
        <v>0</v>
      </c>
      <c r="BP443" s="81">
        <v>6</v>
      </c>
      <c r="BQ443" s="81">
        <v>1</v>
      </c>
      <c r="BR443" s="81">
        <v>22</v>
      </c>
      <c r="BS443" s="81">
        <v>0</v>
      </c>
      <c r="BT443"/>
      <c r="BU443" s="80">
        <v>133.125</v>
      </c>
      <c r="BV443" s="80">
        <v>70.045000000000002</v>
      </c>
      <c r="BW443" s="80">
        <v>0</v>
      </c>
      <c r="BX443" s="80">
        <v>2.661</v>
      </c>
      <c r="BY443" s="80">
        <v>10.135</v>
      </c>
      <c r="BZ443" s="80">
        <v>0</v>
      </c>
      <c r="CA443" s="80">
        <v>0</v>
      </c>
      <c r="CB443" s="80">
        <v>0</v>
      </c>
      <c r="CC443" s="80">
        <v>0</v>
      </c>
    </row>
    <row r="444" spans="1:81">
      <c r="A444" s="80" t="s">
        <v>2239</v>
      </c>
      <c r="B444" s="80">
        <v>425</v>
      </c>
      <c r="C444" s="80">
        <v>18</v>
      </c>
      <c r="D444" s="80">
        <v>25</v>
      </c>
      <c r="E444" s="80">
        <v>2021</v>
      </c>
      <c r="F444" s="80" t="s">
        <v>75</v>
      </c>
      <c r="G444" s="174" t="s">
        <v>2221</v>
      </c>
      <c r="H444" s="80" t="s">
        <v>2222</v>
      </c>
      <c r="I444" s="177"/>
      <c r="J444" s="81">
        <v>152.61013907437047</v>
      </c>
      <c r="K444" s="81">
        <v>12.470289806839848</v>
      </c>
      <c r="L444" s="81">
        <v>5.2885614329291259</v>
      </c>
      <c r="M444" s="81">
        <v>334.12940425380242</v>
      </c>
      <c r="N444" s="81">
        <v>364.4223856620024</v>
      </c>
      <c r="O444" s="81">
        <v>163.0893115855026</v>
      </c>
      <c r="P444" s="81">
        <v>97.12379757092819</v>
      </c>
      <c r="Q444" s="81">
        <v>24.393532945601727</v>
      </c>
      <c r="R444" s="81">
        <v>0</v>
      </c>
      <c r="S444" s="81">
        <v>43.781253609459853</v>
      </c>
      <c r="T444" s="82"/>
      <c r="U444" s="81">
        <v>31897572</v>
      </c>
      <c r="V444" s="81">
        <v>7563</v>
      </c>
      <c r="W444" s="81">
        <v>80</v>
      </c>
      <c r="X444" s="81">
        <v>118926</v>
      </c>
      <c r="Y444" s="81">
        <v>195622</v>
      </c>
      <c r="Z444" s="81">
        <v>119999</v>
      </c>
      <c r="AA444" s="81">
        <v>21368</v>
      </c>
      <c r="AB444" s="81">
        <v>408802</v>
      </c>
      <c r="AC444" s="81">
        <v>0</v>
      </c>
      <c r="AD444" s="81">
        <v>43.781253609459853</v>
      </c>
      <c r="AE444" s="82"/>
      <c r="AF444" s="81">
        <v>216771591.08505952</v>
      </c>
      <c r="AG444" s="81">
        <v>10983435.915814348</v>
      </c>
      <c r="AH444" s="81">
        <v>1131081.6384081088</v>
      </c>
      <c r="AI444" s="81">
        <v>739423482.92574418</v>
      </c>
      <c r="AJ444" s="81">
        <v>736931190.21965396</v>
      </c>
      <c r="AK444" s="81">
        <v>0</v>
      </c>
      <c r="AL444" s="81">
        <v>0</v>
      </c>
      <c r="AM444" s="81">
        <v>53660939.863605447</v>
      </c>
      <c r="AN444" s="81">
        <v>0</v>
      </c>
      <c r="AO444" s="81">
        <v>0</v>
      </c>
      <c r="AP444" s="82"/>
      <c r="AQ444" s="81">
        <v>4841</v>
      </c>
      <c r="AR444" s="81">
        <v>383</v>
      </c>
      <c r="AS444" s="81">
        <v>0</v>
      </c>
      <c r="AT444" s="81">
        <v>2</v>
      </c>
      <c r="AU444" s="81">
        <v>0</v>
      </c>
      <c r="AV444" s="81">
        <v>2</v>
      </c>
      <c r="AW444" s="81"/>
      <c r="AX444" s="82"/>
      <c r="AY444" s="81">
        <v>19104.79999999997</v>
      </c>
      <c r="AZ444" s="81">
        <v>7818.7999999999975</v>
      </c>
      <c r="BA444" s="81">
        <v>0</v>
      </c>
      <c r="BB444" s="81">
        <v>167</v>
      </c>
      <c r="BC444" s="81">
        <v>0</v>
      </c>
      <c r="BD444" s="81">
        <v>7428.8</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2240</v>
      </c>
      <c r="B445" s="80">
        <v>425</v>
      </c>
      <c r="C445" s="80">
        <v>19</v>
      </c>
      <c r="D445" s="80">
        <v>25</v>
      </c>
      <c r="E445" s="80">
        <v>2022</v>
      </c>
      <c r="F445" s="80" t="s">
        <v>568</v>
      </c>
      <c r="G445" s="174" t="s">
        <v>2221</v>
      </c>
      <c r="H445" s="80" t="s">
        <v>2222</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5182</v>
      </c>
      <c r="AR445" s="81">
        <v>385</v>
      </c>
      <c r="AS445" s="81">
        <v>0</v>
      </c>
      <c r="AT445" s="81">
        <v>2</v>
      </c>
      <c r="AU445" s="81">
        <v>0</v>
      </c>
      <c r="AV445" s="81">
        <v>2</v>
      </c>
      <c r="AW445" s="81"/>
      <c r="AX445" s="82"/>
      <c r="AY445" s="81">
        <v>20834.49999999996</v>
      </c>
      <c r="AZ445" s="81">
        <v>7937.7999999999965</v>
      </c>
      <c r="BA445" s="81">
        <v>0</v>
      </c>
      <c r="BB445" s="81">
        <v>167</v>
      </c>
      <c r="BC445" s="81">
        <v>0</v>
      </c>
      <c r="BD445" s="81">
        <v>7428.8</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2241</v>
      </c>
      <c r="B446" s="80">
        <v>477</v>
      </c>
      <c r="C446" s="80">
        <v>1</v>
      </c>
      <c r="D446" s="80">
        <v>29</v>
      </c>
      <c r="E446" s="80">
        <v>1990</v>
      </c>
      <c r="F446" s="80" t="s">
        <v>562</v>
      </c>
      <c r="G446" s="80" t="s">
        <v>2242</v>
      </c>
      <c r="H446" s="80" t="s">
        <v>2243</v>
      </c>
      <c r="I446" s="177"/>
      <c r="J446" s="81">
        <v>338.31278899951747</v>
      </c>
      <c r="K446" s="81">
        <v>57.457591928837644</v>
      </c>
      <c r="L446" s="81">
        <v>2.9557602848555891</v>
      </c>
      <c r="M446" s="81">
        <v>462.25751790897789</v>
      </c>
      <c r="N446" s="81">
        <v>346.66438927324452</v>
      </c>
      <c r="O446" s="81">
        <v>165.64809859928116</v>
      </c>
      <c r="P446" s="81">
        <v>148.5846445169804</v>
      </c>
      <c r="Q446" s="81">
        <v>21.22432849836618</v>
      </c>
      <c r="R446" s="81">
        <v>46.899855572111193</v>
      </c>
      <c r="S446" s="81">
        <v>26.690615388879465</v>
      </c>
      <c r="T446" s="82"/>
      <c r="U446" s="81">
        <v>84390646</v>
      </c>
      <c r="V446" s="81">
        <v>22061</v>
      </c>
      <c r="W446" s="81">
        <v>27</v>
      </c>
      <c r="X446" s="81">
        <v>192816</v>
      </c>
      <c r="Y446" s="81">
        <v>151756</v>
      </c>
      <c r="Z446" s="81">
        <v>68133</v>
      </c>
      <c r="AA446" s="81">
        <v>36078</v>
      </c>
      <c r="AB446" s="81">
        <v>344611</v>
      </c>
      <c r="AC446" s="81">
        <v>8123139.4000000004</v>
      </c>
      <c r="AD446" s="81">
        <v>26.690615388879465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2244</v>
      </c>
      <c r="B447" s="80">
        <v>478</v>
      </c>
      <c r="C447" s="80">
        <v>2</v>
      </c>
      <c r="D447" s="80">
        <v>29</v>
      </c>
      <c r="E447" s="80">
        <v>2005</v>
      </c>
      <c r="F447" s="80" t="s">
        <v>565</v>
      </c>
      <c r="G447" s="80" t="s">
        <v>2242</v>
      </c>
      <c r="H447" s="80" t="s">
        <v>2243</v>
      </c>
      <c r="I447" s="177"/>
      <c r="J447" s="81">
        <v>141.42428368185026</v>
      </c>
      <c r="K447" s="81">
        <v>47.992684289676916</v>
      </c>
      <c r="L447" s="81">
        <v>2.7473316093938358</v>
      </c>
      <c r="M447" s="81">
        <v>1013.4470921600575</v>
      </c>
      <c r="N447" s="81">
        <v>474.73425526694325</v>
      </c>
      <c r="O447" s="81">
        <v>149.36149189927806</v>
      </c>
      <c r="P447" s="81">
        <v>116.56442011623325</v>
      </c>
      <c r="Q447" s="81">
        <v>19.781764452769586</v>
      </c>
      <c r="R447" s="81">
        <v>48.775437594719051</v>
      </c>
      <c r="S447" s="81">
        <v>21.063426921272278</v>
      </c>
      <c r="T447" s="82"/>
      <c r="U447" s="81">
        <v>17971703</v>
      </c>
      <c r="V447" s="81">
        <v>22491</v>
      </c>
      <c r="W447" s="81">
        <v>33</v>
      </c>
      <c r="X447" s="81">
        <v>241352</v>
      </c>
      <c r="Y447" s="81">
        <v>179364</v>
      </c>
      <c r="Z447" s="81">
        <v>71091</v>
      </c>
      <c r="AA447" s="81">
        <v>23180</v>
      </c>
      <c r="AB447" s="81">
        <v>335769</v>
      </c>
      <c r="AC447" s="81">
        <v>8624926.1999999993</v>
      </c>
      <c r="AD447" s="81">
        <v>21.063426921272278</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2245</v>
      </c>
      <c r="B448" s="80">
        <v>479</v>
      </c>
      <c r="C448" s="80">
        <v>3</v>
      </c>
      <c r="D448" s="80">
        <v>29</v>
      </c>
      <c r="E448" s="80">
        <v>2006</v>
      </c>
      <c r="F448" s="80" t="s">
        <v>566</v>
      </c>
      <c r="G448" s="80" t="s">
        <v>2242</v>
      </c>
      <c r="H448" s="80" t="s">
        <v>2243</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2246</v>
      </c>
      <c r="B449" s="80">
        <v>480</v>
      </c>
      <c r="C449" s="80">
        <v>4</v>
      </c>
      <c r="D449" s="80">
        <v>29</v>
      </c>
      <c r="E449" s="80">
        <v>2007</v>
      </c>
      <c r="F449" s="80" t="s">
        <v>567</v>
      </c>
      <c r="G449" s="80" t="s">
        <v>2242</v>
      </c>
      <c r="H449" s="80" t="s">
        <v>2243</v>
      </c>
      <c r="I449" s="177"/>
      <c r="J449" s="81">
        <v>145.57587347111951</v>
      </c>
      <c r="K449" s="81">
        <v>52.416412497781288</v>
      </c>
      <c r="L449" s="81">
        <v>4.5763723999458898</v>
      </c>
      <c r="M449" s="81">
        <v>1014.9197793558372</v>
      </c>
      <c r="N449" s="81">
        <v>518.54753673141147</v>
      </c>
      <c r="O449" s="81">
        <v>141.71227918717548</v>
      </c>
      <c r="P449" s="81">
        <v>115.2945888437354</v>
      </c>
      <c r="Q449" s="81">
        <v>21.391010155202771</v>
      </c>
      <c r="R449" s="81">
        <v>45.754643129000009</v>
      </c>
      <c r="S449" s="81">
        <v>23.114454705586098</v>
      </c>
      <c r="T449" s="82"/>
      <c r="U449" s="81">
        <v>16011616</v>
      </c>
      <c r="V449" s="81">
        <v>22115</v>
      </c>
      <c r="W449" s="81">
        <v>41</v>
      </c>
      <c r="X449" s="81">
        <v>258898</v>
      </c>
      <c r="Y449" s="81">
        <v>186660</v>
      </c>
      <c r="Z449" s="81">
        <v>70118</v>
      </c>
      <c r="AA449" s="81">
        <v>22578</v>
      </c>
      <c r="AB449" s="81">
        <v>343882</v>
      </c>
      <c r="AC449" s="81">
        <v>8322906</v>
      </c>
      <c r="AD449" s="81">
        <v>23.114454705586098</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2247</v>
      </c>
      <c r="B450" s="80">
        <v>481</v>
      </c>
      <c r="C450" s="80">
        <v>5</v>
      </c>
      <c r="D450" s="80">
        <v>29</v>
      </c>
      <c r="E450" s="80">
        <v>2008</v>
      </c>
      <c r="F450" s="80" t="s">
        <v>84</v>
      </c>
      <c r="G450" s="80" t="s">
        <v>2242</v>
      </c>
      <c r="H450" s="80" t="s">
        <v>2243</v>
      </c>
      <c r="I450" s="177"/>
      <c r="J450" s="81">
        <v>114.93292053443331</v>
      </c>
      <c r="K450" s="81">
        <v>41.579866063179573</v>
      </c>
      <c r="L450" s="81">
        <v>4.0952753734648155</v>
      </c>
      <c r="M450" s="81">
        <v>1012.7856800107608</v>
      </c>
      <c r="N450" s="81">
        <v>516.8726109744689</v>
      </c>
      <c r="O450" s="81">
        <v>133.46868575271196</v>
      </c>
      <c r="P450" s="81">
        <v>111.28157474685752</v>
      </c>
      <c r="Q450" s="81">
        <v>21.239620921336311</v>
      </c>
      <c r="R450" s="81">
        <v>41.16746016615393</v>
      </c>
      <c r="S450" s="81">
        <v>28.04649440172258</v>
      </c>
      <c r="T450" s="82"/>
      <c r="U450" s="81">
        <v>16120936</v>
      </c>
      <c r="V450" s="81">
        <v>22115</v>
      </c>
      <c r="W450" s="81">
        <v>41</v>
      </c>
      <c r="X450" s="81">
        <v>258898</v>
      </c>
      <c r="Y450" s="81">
        <v>189251</v>
      </c>
      <c r="Z450" s="81">
        <v>68357</v>
      </c>
      <c r="AA450" s="81">
        <v>21817</v>
      </c>
      <c r="AB450" s="81">
        <v>347059</v>
      </c>
      <c r="AC450" s="81">
        <v>7775966.7999999998</v>
      </c>
      <c r="AD450" s="81">
        <v>28.04649440172258</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2248</v>
      </c>
      <c r="B451" s="80">
        <v>482</v>
      </c>
      <c r="C451" s="80">
        <v>6</v>
      </c>
      <c r="D451" s="80">
        <v>29</v>
      </c>
      <c r="E451" s="80">
        <v>2009</v>
      </c>
      <c r="F451" s="80" t="s">
        <v>85</v>
      </c>
      <c r="G451" s="80" t="s">
        <v>2242</v>
      </c>
      <c r="H451" s="80" t="s">
        <v>2243</v>
      </c>
      <c r="I451" s="177"/>
      <c r="J451" s="81">
        <v>106.47895618894768</v>
      </c>
      <c r="K451" s="81">
        <v>35.183730374389526</v>
      </c>
      <c r="L451" s="81">
        <v>3.5251992361051228</v>
      </c>
      <c r="M451" s="81">
        <v>1060.4944032825802</v>
      </c>
      <c r="N451" s="81">
        <v>476.04719318740985</v>
      </c>
      <c r="O451" s="81">
        <v>133.78582077814266</v>
      </c>
      <c r="P451" s="81">
        <v>104.47671123855304</v>
      </c>
      <c r="Q451" s="81">
        <v>20.394407184991039</v>
      </c>
      <c r="R451" s="81">
        <v>39.359927387506282</v>
      </c>
      <c r="S451" s="81">
        <v>32.340620208562719</v>
      </c>
      <c r="T451" s="82"/>
      <c r="U451" s="81">
        <v>13153713</v>
      </c>
      <c r="V451" s="81">
        <v>21575</v>
      </c>
      <c r="W451" s="81">
        <v>34</v>
      </c>
      <c r="X451" s="81">
        <v>309766</v>
      </c>
      <c r="Y451" s="81">
        <v>191001</v>
      </c>
      <c r="Z451" s="81">
        <v>67632</v>
      </c>
      <c r="AA451" s="81">
        <v>21028</v>
      </c>
      <c r="AB451" s="81">
        <v>349829</v>
      </c>
      <c r="AC451" s="81">
        <v>7252998.2000000002</v>
      </c>
      <c r="AD451" s="81">
        <v>32.340620208562719</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23.880000000000003</v>
      </c>
      <c r="BJ451" s="81">
        <v>147.09900000000002</v>
      </c>
      <c r="BK451" s="81">
        <v>498.07200000000006</v>
      </c>
      <c r="BL451" s="81">
        <v>0</v>
      </c>
      <c r="BM451" s="82"/>
      <c r="BN451" s="81">
        <v>0</v>
      </c>
      <c r="BO451" s="81">
        <v>0</v>
      </c>
      <c r="BP451" s="81">
        <v>7</v>
      </c>
      <c r="BQ451" s="81">
        <v>6</v>
      </c>
      <c r="BR451" s="81">
        <v>66</v>
      </c>
      <c r="BS451" s="81">
        <v>0</v>
      </c>
      <c r="BT451"/>
      <c r="BU451" s="80"/>
      <c r="BV451" s="80"/>
      <c r="BW451" s="80"/>
      <c r="BX451" s="80"/>
      <c r="BY451" s="80"/>
      <c r="BZ451" s="80"/>
      <c r="CA451" s="80"/>
      <c r="CB451" s="80"/>
      <c r="CC451" s="80"/>
    </row>
    <row r="452" spans="1:81">
      <c r="A452" s="80" t="s">
        <v>2249</v>
      </c>
      <c r="B452" s="80">
        <v>483</v>
      </c>
      <c r="C452" s="80">
        <v>7</v>
      </c>
      <c r="D452" s="80">
        <v>29</v>
      </c>
      <c r="E452" s="80">
        <v>2010</v>
      </c>
      <c r="F452" s="80" t="s">
        <v>86</v>
      </c>
      <c r="G452" s="80" t="s">
        <v>2242</v>
      </c>
      <c r="H452" s="80" t="s">
        <v>2243</v>
      </c>
      <c r="I452" s="177"/>
      <c r="J452" s="81">
        <v>88.096786743333183</v>
      </c>
      <c r="K452" s="81">
        <v>31.540837639274297</v>
      </c>
      <c r="L452" s="81">
        <v>3.2927223075077592</v>
      </c>
      <c r="M452" s="81">
        <v>1072.8308398270067</v>
      </c>
      <c r="N452" s="81">
        <v>487.74180077622992</v>
      </c>
      <c r="O452" s="81">
        <v>130.89873893358407</v>
      </c>
      <c r="P452" s="81">
        <v>104.6812876267981</v>
      </c>
      <c r="Q452" s="81">
        <v>21.444602016372723</v>
      </c>
      <c r="R452" s="81">
        <v>41.308947153860302</v>
      </c>
      <c r="S452" s="81">
        <v>38.307595355721411</v>
      </c>
      <c r="T452" s="82"/>
      <c r="U452" s="81">
        <v>11632847</v>
      </c>
      <c r="V452" s="81">
        <v>21575</v>
      </c>
      <c r="W452" s="81">
        <v>34</v>
      </c>
      <c r="X452" s="81">
        <v>309766</v>
      </c>
      <c r="Y452" s="81">
        <v>193033</v>
      </c>
      <c r="Z452" s="81">
        <v>66480</v>
      </c>
      <c r="AA452" s="81">
        <v>20543</v>
      </c>
      <c r="AB452" s="81">
        <v>352468</v>
      </c>
      <c r="AC452" s="81">
        <v>7213722.2000000002</v>
      </c>
      <c r="AD452" s="81">
        <v>38.307595355721411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23.753</v>
      </c>
      <c r="BJ452" s="81">
        <v>154.1</v>
      </c>
      <c r="BK452" s="81">
        <v>501.59599999999995</v>
      </c>
      <c r="BL452" s="81">
        <v>0</v>
      </c>
      <c r="BM452" s="82"/>
      <c r="BN452" s="81">
        <v>0</v>
      </c>
      <c r="BO452" s="81">
        <v>0</v>
      </c>
      <c r="BP452" s="81">
        <v>7</v>
      </c>
      <c r="BQ452" s="81">
        <v>6</v>
      </c>
      <c r="BR452" s="81">
        <v>71</v>
      </c>
      <c r="BS452" s="81">
        <v>0</v>
      </c>
      <c r="BT452"/>
      <c r="BU452" s="80">
        <v>569.23099999999999</v>
      </c>
      <c r="BV452" s="80">
        <v>110.218</v>
      </c>
      <c r="BW452" s="80">
        <v>0</v>
      </c>
      <c r="BX452" s="80">
        <v>0</v>
      </c>
      <c r="BY452" s="80">
        <v>0</v>
      </c>
      <c r="BZ452" s="80">
        <v>0</v>
      </c>
      <c r="CA452" s="80">
        <v>0</v>
      </c>
      <c r="CB452" s="80">
        <v>0</v>
      </c>
      <c r="CC452" s="80">
        <v>0</v>
      </c>
    </row>
    <row r="453" spans="1:81">
      <c r="A453" s="80" t="s">
        <v>2250</v>
      </c>
      <c r="B453" s="80">
        <v>484</v>
      </c>
      <c r="C453" s="80">
        <v>8</v>
      </c>
      <c r="D453" s="80">
        <v>29</v>
      </c>
      <c r="E453" s="80">
        <v>2011</v>
      </c>
      <c r="F453" s="80" t="s">
        <v>87</v>
      </c>
      <c r="G453" s="80" t="s">
        <v>2242</v>
      </c>
      <c r="H453" s="80" t="s">
        <v>2243</v>
      </c>
      <c r="I453" s="177"/>
      <c r="J453" s="81">
        <v>100.17237337884697</v>
      </c>
      <c r="K453" s="81">
        <v>47.615666453805076</v>
      </c>
      <c r="L453" s="81">
        <v>1.4518550120805696</v>
      </c>
      <c r="M453" s="81">
        <v>1364.2342718618995</v>
      </c>
      <c r="N453" s="81">
        <v>568.14772423240072</v>
      </c>
      <c r="O453" s="81">
        <v>126.95144574857531</v>
      </c>
      <c r="P453" s="81">
        <v>100.70110978875636</v>
      </c>
      <c r="Q453" s="81">
        <v>24.883406136219534</v>
      </c>
      <c r="R453" s="81">
        <v>44.423504760703011</v>
      </c>
      <c r="S453" s="81">
        <v>38.10421175543145</v>
      </c>
      <c r="T453" s="82"/>
      <c r="U453" s="81">
        <v>12427961</v>
      </c>
      <c r="V453" s="81">
        <v>21575</v>
      </c>
      <c r="W453" s="81">
        <v>34</v>
      </c>
      <c r="X453" s="81">
        <v>309766</v>
      </c>
      <c r="Y453" s="81">
        <v>194664</v>
      </c>
      <c r="Z453" s="81">
        <v>65876</v>
      </c>
      <c r="AA453" s="81">
        <v>20350</v>
      </c>
      <c r="AB453" s="81">
        <v>354574</v>
      </c>
      <c r="AC453" s="81">
        <v>7744782.7999999998</v>
      </c>
      <c r="AD453" s="81">
        <v>38.10421175543145</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18.759</v>
      </c>
      <c r="BJ453" s="81">
        <v>193.041</v>
      </c>
      <c r="BK453" s="81">
        <v>356.17599999999999</v>
      </c>
      <c r="BL453" s="81">
        <v>0</v>
      </c>
      <c r="BM453" s="82"/>
      <c r="BN453" s="81">
        <v>0</v>
      </c>
      <c r="BO453" s="81">
        <v>0</v>
      </c>
      <c r="BP453" s="81">
        <v>7</v>
      </c>
      <c r="BQ453" s="81">
        <v>6</v>
      </c>
      <c r="BR453" s="81">
        <v>60</v>
      </c>
      <c r="BS453" s="81">
        <v>0</v>
      </c>
      <c r="BT453"/>
      <c r="BU453" s="80">
        <v>508.27600000000001</v>
      </c>
      <c r="BV453" s="80">
        <v>59.7</v>
      </c>
      <c r="BW453" s="80">
        <v>0</v>
      </c>
      <c r="BX453" s="80">
        <v>0</v>
      </c>
      <c r="BY453" s="80">
        <v>0</v>
      </c>
      <c r="BZ453" s="80">
        <v>0</v>
      </c>
      <c r="CA453" s="80">
        <v>0</v>
      </c>
      <c r="CB453" s="80">
        <v>0</v>
      </c>
      <c r="CC453" s="80">
        <v>0</v>
      </c>
    </row>
    <row r="454" spans="1:81">
      <c r="A454" s="80" t="s">
        <v>2251</v>
      </c>
      <c r="B454" s="80">
        <v>485</v>
      </c>
      <c r="C454" s="80">
        <v>9</v>
      </c>
      <c r="D454" s="80">
        <v>29</v>
      </c>
      <c r="E454" s="80">
        <v>2012</v>
      </c>
      <c r="F454" s="80" t="s">
        <v>88</v>
      </c>
      <c r="G454" s="80" t="s">
        <v>2242</v>
      </c>
      <c r="H454" s="80" t="s">
        <v>2243</v>
      </c>
      <c r="I454" s="177"/>
      <c r="J454" s="81">
        <v>80.575644297337206</v>
      </c>
      <c r="K454" s="81">
        <v>46.969495271295273</v>
      </c>
      <c r="L454" s="81">
        <v>1.4374128772388559</v>
      </c>
      <c r="M454" s="81">
        <v>1436.4212862486618</v>
      </c>
      <c r="N454" s="81">
        <v>620.97080393340048</v>
      </c>
      <c r="O454" s="81">
        <v>125.38267561258546</v>
      </c>
      <c r="P454" s="81">
        <v>98.731012413415087</v>
      </c>
      <c r="Q454" s="81">
        <v>27.971387441958253</v>
      </c>
      <c r="R454" s="81">
        <v>45.547791681285901</v>
      </c>
      <c r="S454" s="81">
        <v>38.893168535796761</v>
      </c>
      <c r="T454" s="82"/>
      <c r="U454" s="81">
        <v>10779503</v>
      </c>
      <c r="V454" s="81">
        <v>21575</v>
      </c>
      <c r="W454" s="81">
        <v>34</v>
      </c>
      <c r="X454" s="81">
        <v>309766</v>
      </c>
      <c r="Y454" s="81">
        <v>201522</v>
      </c>
      <c r="Z454" s="81">
        <v>65578</v>
      </c>
      <c r="AA454" s="81">
        <v>19839</v>
      </c>
      <c r="AB454" s="81">
        <v>366852</v>
      </c>
      <c r="AC454" s="81">
        <v>7735117.7999999998</v>
      </c>
      <c r="AD454" s="81">
        <v>38.893168535796761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28.042000000000002</v>
      </c>
      <c r="BJ454" s="81">
        <v>190.964</v>
      </c>
      <c r="BK454" s="81">
        <v>326.96400000000006</v>
      </c>
      <c r="BL454" s="81">
        <v>0</v>
      </c>
      <c r="BM454" s="82"/>
      <c r="BN454" s="81">
        <v>0</v>
      </c>
      <c r="BO454" s="81">
        <v>0</v>
      </c>
      <c r="BP454" s="81">
        <v>7</v>
      </c>
      <c r="BQ454" s="81">
        <v>6</v>
      </c>
      <c r="BR454" s="81">
        <v>60</v>
      </c>
      <c r="BS454" s="81">
        <v>0</v>
      </c>
      <c r="BT454"/>
      <c r="BU454" s="80">
        <v>545.97</v>
      </c>
      <c r="BV454" s="80">
        <v>0</v>
      </c>
      <c r="BW454" s="80">
        <v>0</v>
      </c>
      <c r="BX454" s="80">
        <v>0</v>
      </c>
      <c r="BY454" s="80">
        <v>0</v>
      </c>
      <c r="BZ454" s="80">
        <v>0</v>
      </c>
      <c r="CA454" s="80">
        <v>0</v>
      </c>
      <c r="CB454" s="80">
        <v>0</v>
      </c>
      <c r="CC454" s="80">
        <v>0</v>
      </c>
    </row>
    <row r="455" spans="1:81">
      <c r="A455" s="80" t="s">
        <v>2252</v>
      </c>
      <c r="B455" s="80">
        <v>486</v>
      </c>
      <c r="C455" s="80">
        <v>10</v>
      </c>
      <c r="D455" s="80">
        <v>29</v>
      </c>
      <c r="E455" s="80">
        <v>2013</v>
      </c>
      <c r="F455" s="80" t="s">
        <v>89</v>
      </c>
      <c r="G455" s="80" t="s">
        <v>2242</v>
      </c>
      <c r="H455" s="80" t="s">
        <v>2243</v>
      </c>
      <c r="I455" s="177"/>
      <c r="J455" s="81">
        <v>68.747639178339938</v>
      </c>
      <c r="K455" s="81">
        <v>40.503123797085699</v>
      </c>
      <c r="L455" s="81">
        <v>1.3174246914870857</v>
      </c>
      <c r="M455" s="81">
        <v>1528.3801007394527</v>
      </c>
      <c r="N455" s="81">
        <v>600.46686770677923</v>
      </c>
      <c r="O455" s="81">
        <v>120.29653879923788</v>
      </c>
      <c r="P455" s="81">
        <v>97.279712502031629</v>
      </c>
      <c r="Q455" s="81">
        <v>28.525955432241293</v>
      </c>
      <c r="R455" s="81">
        <v>48.320744119067705</v>
      </c>
      <c r="S455" s="81">
        <v>40.445824260680745</v>
      </c>
      <c r="T455" s="82"/>
      <c r="U455" s="81">
        <v>8899314</v>
      </c>
      <c r="V455" s="81">
        <v>21575</v>
      </c>
      <c r="W455" s="81">
        <v>34</v>
      </c>
      <c r="X455" s="81">
        <v>309766</v>
      </c>
      <c r="Y455" s="81">
        <v>202694</v>
      </c>
      <c r="Z455" s="81">
        <v>65727</v>
      </c>
      <c r="AA455" s="81">
        <v>19474</v>
      </c>
      <c r="AB455" s="81">
        <v>368761</v>
      </c>
      <c r="AC455" s="81">
        <v>8010217.2000000002</v>
      </c>
      <c r="AD455" s="81">
        <v>40.445824260680745</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29.937999999999999</v>
      </c>
      <c r="BJ455" s="81">
        <v>167.56299999999999</v>
      </c>
      <c r="BK455" s="81">
        <v>441.51599999999996</v>
      </c>
      <c r="BL455" s="81">
        <v>0</v>
      </c>
      <c r="BM455" s="82"/>
      <c r="BN455" s="81">
        <v>0</v>
      </c>
      <c r="BO455" s="81">
        <v>0</v>
      </c>
      <c r="BP455" s="81">
        <v>7</v>
      </c>
      <c r="BQ455" s="81">
        <v>6</v>
      </c>
      <c r="BR455" s="81">
        <v>60</v>
      </c>
      <c r="BS455" s="81">
        <v>0</v>
      </c>
      <c r="BT455"/>
      <c r="BU455" s="80">
        <v>569.02499999999998</v>
      </c>
      <c r="BV455" s="80">
        <v>69.992000000000004</v>
      </c>
      <c r="BW455" s="80">
        <v>0</v>
      </c>
      <c r="BX455" s="80">
        <v>0</v>
      </c>
      <c r="BY455" s="80">
        <v>0</v>
      </c>
      <c r="BZ455" s="80">
        <v>0</v>
      </c>
      <c r="CA455" s="80">
        <v>0</v>
      </c>
      <c r="CB455" s="80">
        <v>0</v>
      </c>
      <c r="CC455" s="80">
        <v>0</v>
      </c>
    </row>
    <row r="456" spans="1:81">
      <c r="A456" s="80" t="s">
        <v>2253</v>
      </c>
      <c r="B456" s="80">
        <v>487</v>
      </c>
      <c r="C456" s="80">
        <v>11</v>
      </c>
      <c r="D456" s="80">
        <v>29</v>
      </c>
      <c r="E456" s="80">
        <v>2014</v>
      </c>
      <c r="F456" s="80" t="s">
        <v>90</v>
      </c>
      <c r="G456" s="80" t="s">
        <v>2242</v>
      </c>
      <c r="H456" s="80" t="s">
        <v>2243</v>
      </c>
      <c r="I456" s="177"/>
      <c r="J456" s="81">
        <v>61.851585864536851</v>
      </c>
      <c r="K456" s="81">
        <v>38.639724842816456</v>
      </c>
      <c r="L456" s="81">
        <v>3.4512391985764115</v>
      </c>
      <c r="M456" s="81">
        <v>1592.4280698821813</v>
      </c>
      <c r="N456" s="81">
        <v>545.60408994509544</v>
      </c>
      <c r="O456" s="81">
        <v>114.01897187635399</v>
      </c>
      <c r="P456" s="81">
        <v>96.650848572627211</v>
      </c>
      <c r="Q456" s="81">
        <v>27.61547896876576</v>
      </c>
      <c r="R456" s="81">
        <v>48.74144041858235</v>
      </c>
      <c r="S456" s="81">
        <v>39.299149484518843</v>
      </c>
      <c r="T456" s="82"/>
      <c r="U456" s="81">
        <v>9183843</v>
      </c>
      <c r="V456" s="81">
        <v>19680</v>
      </c>
      <c r="W456" s="81">
        <v>39</v>
      </c>
      <c r="X456" s="81">
        <v>356423</v>
      </c>
      <c r="Y456" s="81">
        <v>205290</v>
      </c>
      <c r="Z456" s="81">
        <v>65612</v>
      </c>
      <c r="AA456" s="81">
        <v>19248</v>
      </c>
      <c r="AB456" s="81">
        <v>372077</v>
      </c>
      <c r="AC456" s="81">
        <v>8105363.2000000002</v>
      </c>
      <c r="AD456" s="81">
        <v>39.299149484518843</v>
      </c>
      <c r="AE456" s="82"/>
      <c r="AF456" s="81">
        <v>85953269.520570412</v>
      </c>
      <c r="AG456" s="81">
        <v>36404402.701765262</v>
      </c>
      <c r="AH456" s="81">
        <v>868641.8416401326</v>
      </c>
      <c r="AI456" s="81">
        <v>2186825588.3076591</v>
      </c>
      <c r="AJ456" s="81">
        <v>758182509.12206495</v>
      </c>
      <c r="AK456" s="81">
        <v>0</v>
      </c>
      <c r="AL456" s="81">
        <v>0</v>
      </c>
      <c r="AM456" s="81">
        <v>51080612.073404528</v>
      </c>
      <c r="AN456" s="81">
        <v>0</v>
      </c>
      <c r="AO456" s="81">
        <v>0</v>
      </c>
      <c r="AP456" s="82"/>
      <c r="AQ456" s="81">
        <v>1001</v>
      </c>
      <c r="AR456" s="81">
        <v>46</v>
      </c>
      <c r="AS456" s="81">
        <v>0</v>
      </c>
      <c r="AT456" s="81">
        <v>0</v>
      </c>
      <c r="AU456" s="81">
        <v>0</v>
      </c>
      <c r="AV456" s="81">
        <v>1</v>
      </c>
      <c r="AW456" s="81" t="s">
        <v>564</v>
      </c>
      <c r="AX456" s="82"/>
      <c r="AY456" s="81">
        <v>3702.7000000000003</v>
      </c>
      <c r="AZ456" s="81">
        <v>679.4</v>
      </c>
      <c r="BA456" s="81">
        <v>0</v>
      </c>
      <c r="BB456" s="81">
        <v>0</v>
      </c>
      <c r="BC456" s="81">
        <v>0</v>
      </c>
      <c r="BD456" s="81">
        <v>8100</v>
      </c>
      <c r="BE456" s="81" t="s">
        <v>564</v>
      </c>
      <c r="BF456" s="82"/>
      <c r="BG456" s="81">
        <v>0</v>
      </c>
      <c r="BH456" s="81">
        <v>0</v>
      </c>
      <c r="BI456" s="81">
        <v>20.291</v>
      </c>
      <c r="BJ456" s="81">
        <v>138.03899999999999</v>
      </c>
      <c r="BK456" s="81">
        <v>393.15999999999997</v>
      </c>
      <c r="BL456" s="81">
        <v>0</v>
      </c>
      <c r="BM456" s="82"/>
      <c r="BN456" s="81">
        <v>0</v>
      </c>
      <c r="BO456" s="81">
        <v>0</v>
      </c>
      <c r="BP456" s="81">
        <v>4</v>
      </c>
      <c r="BQ456" s="81">
        <v>6</v>
      </c>
      <c r="BR456" s="81">
        <v>50</v>
      </c>
      <c r="BS456" s="81">
        <v>0</v>
      </c>
      <c r="BT456"/>
      <c r="BU456" s="80">
        <v>491.35199999999998</v>
      </c>
      <c r="BV456" s="80">
        <v>60.137999999999998</v>
      </c>
      <c r="BW456" s="80">
        <v>0</v>
      </c>
      <c r="BX456" s="80">
        <v>0</v>
      </c>
      <c r="BY456" s="80">
        <v>0</v>
      </c>
      <c r="BZ456" s="80">
        <v>0</v>
      </c>
      <c r="CA456" s="80">
        <v>0</v>
      </c>
      <c r="CB456" s="80">
        <v>0</v>
      </c>
      <c r="CC456" s="80">
        <v>0</v>
      </c>
    </row>
    <row r="457" spans="1:81">
      <c r="A457" s="80" t="s">
        <v>2254</v>
      </c>
      <c r="B457" s="80">
        <v>488</v>
      </c>
      <c r="C457" s="80">
        <v>12</v>
      </c>
      <c r="D457" s="80">
        <v>29</v>
      </c>
      <c r="E457" s="80">
        <v>2015</v>
      </c>
      <c r="F457" s="80" t="s">
        <v>91</v>
      </c>
      <c r="G457" s="80" t="s">
        <v>2242</v>
      </c>
      <c r="H457" s="80" t="s">
        <v>2243</v>
      </c>
      <c r="I457" s="177"/>
      <c r="J457" s="81">
        <v>84.760249240654176</v>
      </c>
      <c r="K457" s="81">
        <v>41.09387394904553</v>
      </c>
      <c r="L457" s="81">
        <v>4.3018780764510289</v>
      </c>
      <c r="M457" s="81">
        <v>1694.2469803029494</v>
      </c>
      <c r="N457" s="81">
        <v>553.11899145046664</v>
      </c>
      <c r="O457" s="81">
        <v>113.47997012447463</v>
      </c>
      <c r="P457" s="81">
        <v>96.329896707816715</v>
      </c>
      <c r="Q457" s="81">
        <v>27.473470200895761</v>
      </c>
      <c r="R457" s="81">
        <v>48.313948490310125</v>
      </c>
      <c r="S457" s="81">
        <v>41.268250177705013</v>
      </c>
      <c r="T457" s="82"/>
      <c r="U457" s="81">
        <v>11417166</v>
      </c>
      <c r="V457" s="81">
        <v>19680</v>
      </c>
      <c r="W457" s="81">
        <v>39</v>
      </c>
      <c r="X457" s="81">
        <v>356423</v>
      </c>
      <c r="Y457" s="81">
        <v>209048</v>
      </c>
      <c r="Z457" s="81">
        <v>65931</v>
      </c>
      <c r="AA457" s="81">
        <v>19169</v>
      </c>
      <c r="AB457" s="81">
        <v>378123</v>
      </c>
      <c r="AC457" s="81">
        <v>8276314.4000000004</v>
      </c>
      <c r="AD457" s="81">
        <v>41.268250177705013</v>
      </c>
      <c r="AE457" s="82"/>
      <c r="AF457" s="81">
        <v>114810700.07660021</v>
      </c>
      <c r="AG457" s="81">
        <v>34061454.960602604</v>
      </c>
      <c r="AH457" s="81">
        <v>876764.18759830203</v>
      </c>
      <c r="AI457" s="81">
        <v>2085431445.9028723</v>
      </c>
      <c r="AJ457" s="81">
        <v>789192287.76370585</v>
      </c>
      <c r="AK457" s="81">
        <v>0</v>
      </c>
      <c r="AL457" s="81">
        <v>0</v>
      </c>
      <c r="AM457" s="81">
        <v>51820170.983671859</v>
      </c>
      <c r="AN457" s="81">
        <v>0</v>
      </c>
      <c r="AO457" s="81">
        <v>0</v>
      </c>
      <c r="AP457" s="82"/>
      <c r="AQ457" s="81">
        <v>1101</v>
      </c>
      <c r="AR457" s="81">
        <v>58</v>
      </c>
      <c r="AS457" s="81">
        <v>0</v>
      </c>
      <c r="AT457" s="81">
        <v>0</v>
      </c>
      <c r="AU457" s="81">
        <v>0</v>
      </c>
      <c r="AV457" s="81">
        <v>1</v>
      </c>
      <c r="AW457" s="81" t="s">
        <v>564</v>
      </c>
      <c r="AX457" s="82"/>
      <c r="AY457" s="81">
        <v>4115.8</v>
      </c>
      <c r="AZ457" s="81">
        <v>839.4</v>
      </c>
      <c r="BA457" s="81">
        <v>0</v>
      </c>
      <c r="BB457" s="81">
        <v>0</v>
      </c>
      <c r="BC457" s="81">
        <v>0</v>
      </c>
      <c r="BD457" s="81">
        <v>8100</v>
      </c>
      <c r="BE457" s="81" t="s">
        <v>564</v>
      </c>
      <c r="BF457" s="82"/>
      <c r="BG457" s="81">
        <v>0</v>
      </c>
      <c r="BH457" s="81">
        <v>0</v>
      </c>
      <c r="BI457" s="81">
        <v>39.909999999999997</v>
      </c>
      <c r="BJ457" s="81">
        <v>125.761</v>
      </c>
      <c r="BK457" s="81">
        <v>443.09299999999996</v>
      </c>
      <c r="BL457" s="81">
        <v>0</v>
      </c>
      <c r="BM457" s="82"/>
      <c r="BN457" s="81">
        <v>0</v>
      </c>
      <c r="BO457" s="81">
        <v>0</v>
      </c>
      <c r="BP457" s="81">
        <v>5</v>
      </c>
      <c r="BQ457" s="81">
        <v>5</v>
      </c>
      <c r="BR457" s="81">
        <v>47</v>
      </c>
      <c r="BS457" s="81">
        <v>0</v>
      </c>
      <c r="BT457"/>
      <c r="BU457" s="80">
        <v>476.99799999999999</v>
      </c>
      <c r="BV457" s="80">
        <v>126.193</v>
      </c>
      <c r="BW457" s="80">
        <v>0</v>
      </c>
      <c r="BX457" s="80">
        <v>0</v>
      </c>
      <c r="BY457" s="80">
        <v>0</v>
      </c>
      <c r="BZ457" s="80">
        <v>5.5730000000000004</v>
      </c>
      <c r="CA457" s="80">
        <v>0</v>
      </c>
      <c r="CB457" s="80">
        <v>0</v>
      </c>
      <c r="CC457" s="80">
        <v>0</v>
      </c>
    </row>
    <row r="458" spans="1:81">
      <c r="A458" s="80" t="s">
        <v>2255</v>
      </c>
      <c r="B458" s="80">
        <v>489</v>
      </c>
      <c r="C458" s="80">
        <v>13</v>
      </c>
      <c r="D458" s="80">
        <v>29</v>
      </c>
      <c r="E458" s="80">
        <v>2016</v>
      </c>
      <c r="F458" s="80" t="s">
        <v>92</v>
      </c>
      <c r="G458" s="80" t="s">
        <v>2242</v>
      </c>
      <c r="H458" s="80" t="s">
        <v>2243</v>
      </c>
      <c r="I458" s="177"/>
      <c r="J458" s="81">
        <v>61.622842551314427</v>
      </c>
      <c r="K458" s="81">
        <v>42.326211109779777</v>
      </c>
      <c r="L458" s="81">
        <v>4.8613079541325845</v>
      </c>
      <c r="M458" s="81">
        <v>1305.0069848039191</v>
      </c>
      <c r="N458" s="81">
        <v>532.2347934520028</v>
      </c>
      <c r="O458" s="81">
        <v>112.64602549077438</v>
      </c>
      <c r="P458" s="81">
        <v>93.272884968163609</v>
      </c>
      <c r="Q458" s="81">
        <v>27.035185612393768</v>
      </c>
      <c r="R458" s="81">
        <v>49.162385999469009</v>
      </c>
      <c r="S458" s="81">
        <v>51.403437967846642</v>
      </c>
      <c r="T458" s="82"/>
      <c r="U458" s="81">
        <v>9705864</v>
      </c>
      <c r="V458" s="81">
        <v>19680</v>
      </c>
      <c r="W458" s="81">
        <v>39</v>
      </c>
      <c r="X458" s="81">
        <v>356423</v>
      </c>
      <c r="Y458" s="81">
        <v>212067</v>
      </c>
      <c r="Z458" s="81">
        <v>66251</v>
      </c>
      <c r="AA458" s="81">
        <v>19197</v>
      </c>
      <c r="AB458" s="81">
        <v>382761</v>
      </c>
      <c r="AC458" s="81">
        <v>8396451.5997436382</v>
      </c>
      <c r="AD458" s="81">
        <v>51.403437967846642</v>
      </c>
      <c r="AE458" s="82"/>
      <c r="AF458" s="81">
        <v>88668590.932776079</v>
      </c>
      <c r="AG458" s="81">
        <v>33483313.646573842</v>
      </c>
      <c r="AH458" s="81">
        <v>754031.13997545198</v>
      </c>
      <c r="AI458" s="81">
        <v>2016329664.3814831</v>
      </c>
      <c r="AJ458" s="81">
        <v>768209717.85772896</v>
      </c>
      <c r="AK458" s="81">
        <v>0</v>
      </c>
      <c r="AL458" s="81">
        <v>0</v>
      </c>
      <c r="AM458" s="81">
        <v>52496542.42946323</v>
      </c>
      <c r="AN458" s="81">
        <v>0</v>
      </c>
      <c r="AO458" s="81">
        <v>0</v>
      </c>
      <c r="AP458" s="82"/>
      <c r="AQ458" s="81">
        <v>1183</v>
      </c>
      <c r="AR458" s="81">
        <v>66</v>
      </c>
      <c r="AS458" s="81">
        <v>0</v>
      </c>
      <c r="AT458" s="81">
        <v>0</v>
      </c>
      <c r="AU458" s="81">
        <v>0</v>
      </c>
      <c r="AV458" s="81">
        <v>1</v>
      </c>
      <c r="AW458" s="81" t="s">
        <v>564</v>
      </c>
      <c r="AX458" s="82"/>
      <c r="AY458" s="81">
        <v>4479.3</v>
      </c>
      <c r="AZ458" s="81">
        <v>956.3</v>
      </c>
      <c r="BA458" s="81">
        <v>0</v>
      </c>
      <c r="BB458" s="81">
        <v>0</v>
      </c>
      <c r="BC458" s="81">
        <v>0</v>
      </c>
      <c r="BD458" s="81">
        <v>8100</v>
      </c>
      <c r="BE458" s="81" t="s">
        <v>564</v>
      </c>
      <c r="BF458" s="82"/>
      <c r="BG458" s="81">
        <v>0</v>
      </c>
      <c r="BH458" s="81">
        <v>0</v>
      </c>
      <c r="BI458" s="81">
        <v>34.817999999999998</v>
      </c>
      <c r="BJ458" s="81">
        <v>71.528999999999996</v>
      </c>
      <c r="BK458" s="81">
        <v>392.72</v>
      </c>
      <c r="BL458" s="81">
        <v>0</v>
      </c>
      <c r="BM458" s="82"/>
      <c r="BN458" s="81">
        <v>0</v>
      </c>
      <c r="BO458" s="81">
        <v>0</v>
      </c>
      <c r="BP458" s="81">
        <v>5</v>
      </c>
      <c r="BQ458" s="81">
        <v>5</v>
      </c>
      <c r="BR458" s="81">
        <v>51</v>
      </c>
      <c r="BS458" s="81">
        <v>0</v>
      </c>
      <c r="BT458"/>
      <c r="BU458" s="80">
        <v>378.56599999999997</v>
      </c>
      <c r="BV458" s="80">
        <v>120.501</v>
      </c>
      <c r="BW458" s="80">
        <v>0</v>
      </c>
      <c r="BX458" s="80">
        <v>0</v>
      </c>
      <c r="BY458" s="80">
        <v>0</v>
      </c>
      <c r="BZ458" s="80">
        <v>0</v>
      </c>
      <c r="CA458" s="80">
        <v>0</v>
      </c>
      <c r="CB458" s="80">
        <v>0</v>
      </c>
      <c r="CC458" s="80">
        <v>0</v>
      </c>
    </row>
    <row r="459" spans="1:81">
      <c r="A459" s="80" t="s">
        <v>2256</v>
      </c>
      <c r="B459" s="80">
        <v>490</v>
      </c>
      <c r="C459" s="80">
        <v>14</v>
      </c>
      <c r="D459" s="80">
        <v>29</v>
      </c>
      <c r="E459" s="80">
        <v>2017</v>
      </c>
      <c r="F459" s="80" t="s">
        <v>71</v>
      </c>
      <c r="G459" s="80" t="s">
        <v>2242</v>
      </c>
      <c r="H459" s="80" t="s">
        <v>2243</v>
      </c>
      <c r="I459" s="177"/>
      <c r="J459" s="81">
        <v>55.252037354212987</v>
      </c>
      <c r="K459" s="81">
        <v>43.300457127744842</v>
      </c>
      <c r="L459" s="81">
        <v>4.0037644145135109</v>
      </c>
      <c r="M459" s="81">
        <v>1309.2518807799836</v>
      </c>
      <c r="N459" s="81">
        <v>551.96178058656596</v>
      </c>
      <c r="O459" s="81">
        <v>111.39831984953247</v>
      </c>
      <c r="P459" s="81">
        <v>91.735757589977169</v>
      </c>
      <c r="Q459" s="81">
        <v>26.474837990743342</v>
      </c>
      <c r="R459" s="81">
        <v>50.506113617481475</v>
      </c>
      <c r="S459" s="81">
        <v>55.646741257097773</v>
      </c>
      <c r="T459" s="82"/>
      <c r="U459" s="81">
        <v>9400327</v>
      </c>
      <c r="V459" s="81">
        <v>19680</v>
      </c>
      <c r="W459" s="81">
        <v>39</v>
      </c>
      <c r="X459" s="81">
        <v>356423</v>
      </c>
      <c r="Y459" s="81">
        <v>215574</v>
      </c>
      <c r="Z459" s="81">
        <v>66604</v>
      </c>
      <c r="AA459" s="81">
        <v>19001</v>
      </c>
      <c r="AB459" s="81">
        <v>387622</v>
      </c>
      <c r="AC459" s="81">
        <v>8797103.799999997</v>
      </c>
      <c r="AD459" s="81">
        <v>55.646741257097773</v>
      </c>
      <c r="AE459" s="82"/>
      <c r="AF459" s="81">
        <v>81696200.67517069</v>
      </c>
      <c r="AG459" s="81">
        <v>35017784.557003111</v>
      </c>
      <c r="AH459" s="81">
        <v>843842.12930976925</v>
      </c>
      <c r="AI459" s="81">
        <v>2110305500.412312</v>
      </c>
      <c r="AJ459" s="81">
        <v>797096825.44829297</v>
      </c>
      <c r="AK459" s="81">
        <v>0</v>
      </c>
      <c r="AL459" s="81">
        <v>0</v>
      </c>
      <c r="AM459" s="81">
        <v>53246425.602604181</v>
      </c>
      <c r="AN459" s="81">
        <v>0</v>
      </c>
      <c r="AO459" s="81">
        <v>0</v>
      </c>
      <c r="AP459" s="82"/>
      <c r="AQ459" s="81">
        <v>1239</v>
      </c>
      <c r="AR459" s="81">
        <v>76</v>
      </c>
      <c r="AS459" s="81">
        <v>0</v>
      </c>
      <c r="AT459" s="81">
        <v>0</v>
      </c>
      <c r="AU459" s="81">
        <v>0</v>
      </c>
      <c r="AV459" s="81">
        <v>1</v>
      </c>
      <c r="AW459" s="81" t="s">
        <v>564</v>
      </c>
      <c r="AX459" s="82"/>
      <c r="AY459" s="81">
        <v>4737.5</v>
      </c>
      <c r="AZ459" s="81">
        <v>1092.7</v>
      </c>
      <c r="BA459" s="81">
        <v>0</v>
      </c>
      <c r="BB459" s="81">
        <v>0</v>
      </c>
      <c r="BC459" s="81">
        <v>0</v>
      </c>
      <c r="BD459" s="81">
        <v>8100</v>
      </c>
      <c r="BE459" s="81" t="s">
        <v>564</v>
      </c>
      <c r="BF459" s="82"/>
      <c r="BG459" s="81">
        <v>0</v>
      </c>
      <c r="BH459" s="81">
        <v>0</v>
      </c>
      <c r="BI459" s="81">
        <v>31.454999999999998</v>
      </c>
      <c r="BJ459" s="81">
        <v>70.992999999999995</v>
      </c>
      <c r="BK459" s="81">
        <v>416.27100000000002</v>
      </c>
      <c r="BL459" s="81">
        <v>0</v>
      </c>
      <c r="BM459" s="82"/>
      <c r="BN459" s="81">
        <v>0</v>
      </c>
      <c r="BO459" s="81">
        <v>0</v>
      </c>
      <c r="BP459" s="81">
        <v>4</v>
      </c>
      <c r="BQ459" s="81">
        <v>4</v>
      </c>
      <c r="BR459" s="81">
        <v>45</v>
      </c>
      <c r="BS459" s="81">
        <v>0</v>
      </c>
      <c r="BT459"/>
      <c r="BU459" s="80">
        <v>385.61599999999999</v>
      </c>
      <c r="BV459" s="80">
        <v>133.10300000000001</v>
      </c>
      <c r="BW459" s="80">
        <v>0</v>
      </c>
      <c r="BX459" s="80">
        <v>0</v>
      </c>
      <c r="BY459" s="80">
        <v>0</v>
      </c>
      <c r="BZ459" s="80">
        <v>0</v>
      </c>
      <c r="CA459" s="80">
        <v>0</v>
      </c>
      <c r="CB459" s="80">
        <v>0</v>
      </c>
      <c r="CC459" s="80">
        <v>0</v>
      </c>
    </row>
    <row r="460" spans="1:81">
      <c r="A460" s="80" t="s">
        <v>2257</v>
      </c>
      <c r="B460" s="80">
        <v>491</v>
      </c>
      <c r="C460" s="80">
        <v>15</v>
      </c>
      <c r="D460" s="80">
        <v>29</v>
      </c>
      <c r="E460" s="80">
        <v>2018</v>
      </c>
      <c r="F460" s="80" t="s">
        <v>93</v>
      </c>
      <c r="G460" s="80" t="s">
        <v>2242</v>
      </c>
      <c r="H460" s="80" t="s">
        <v>2243</v>
      </c>
      <c r="I460" s="177"/>
      <c r="J460" s="81">
        <v>57.614720671108657</v>
      </c>
      <c r="K460" s="81">
        <v>40.707724977641412</v>
      </c>
      <c r="L460" s="81">
        <v>3.7416381156680458</v>
      </c>
      <c r="M460" s="81">
        <v>1299.2688559980418</v>
      </c>
      <c r="N460" s="81">
        <v>537.56833906697045</v>
      </c>
      <c r="O460" s="81">
        <v>108.67027375171863</v>
      </c>
      <c r="P460" s="81">
        <v>90.358949223476728</v>
      </c>
      <c r="Q460" s="81">
        <v>25.015914137451723</v>
      </c>
      <c r="R460" s="81">
        <v>52.608977770301145</v>
      </c>
      <c r="S460" s="81">
        <v>57.859838505071707</v>
      </c>
      <c r="T460" s="82"/>
      <c r="U460" s="81">
        <v>9903392</v>
      </c>
      <c r="V460" s="81">
        <v>19680</v>
      </c>
      <c r="W460" s="81">
        <v>39</v>
      </c>
      <c r="X460" s="81">
        <v>356423</v>
      </c>
      <c r="Y460" s="81">
        <v>220678</v>
      </c>
      <c r="Z460" s="81">
        <v>66217</v>
      </c>
      <c r="AA460" s="81">
        <v>18904</v>
      </c>
      <c r="AB460" s="81">
        <v>394700</v>
      </c>
      <c r="AC460" s="81">
        <v>9127466</v>
      </c>
      <c r="AD460" s="81">
        <v>57.859838505071707</v>
      </c>
      <c r="AE460" s="82"/>
      <c r="AF460" s="81">
        <v>83712884.17967476</v>
      </c>
      <c r="AG460" s="81">
        <v>31058257.25856578</v>
      </c>
      <c r="AH460" s="81">
        <v>803774.15424750955</v>
      </c>
      <c r="AI460" s="81">
        <v>2020841759.032162</v>
      </c>
      <c r="AJ460" s="81">
        <v>798170613.81273937</v>
      </c>
      <c r="AK460" s="81">
        <v>0</v>
      </c>
      <c r="AL460" s="81">
        <v>0</v>
      </c>
      <c r="AM460" s="81">
        <v>54330893.397887804</v>
      </c>
      <c r="AN460" s="81">
        <v>0</v>
      </c>
      <c r="AO460" s="81">
        <v>0</v>
      </c>
      <c r="AP460" s="82"/>
      <c r="AQ460" s="81">
        <v>1302</v>
      </c>
      <c r="AR460" s="81">
        <v>90</v>
      </c>
      <c r="AS460" s="81">
        <v>0</v>
      </c>
      <c r="AT460" s="81">
        <v>0</v>
      </c>
      <c r="AU460" s="81">
        <v>0</v>
      </c>
      <c r="AV460" s="81">
        <v>1</v>
      </c>
      <c r="AW460" s="81" t="s">
        <v>564</v>
      </c>
      <c r="AX460" s="82"/>
      <c r="AY460" s="81">
        <v>4997.7</v>
      </c>
      <c r="AZ460" s="81">
        <v>1261.5</v>
      </c>
      <c r="BA460" s="81">
        <v>0</v>
      </c>
      <c r="BB460" s="81">
        <v>0</v>
      </c>
      <c r="BC460" s="81">
        <v>0</v>
      </c>
      <c r="BD460" s="81">
        <v>8100</v>
      </c>
      <c r="BE460" s="81" t="s">
        <v>564</v>
      </c>
      <c r="BF460" s="82"/>
      <c r="BG460" s="81">
        <v>0</v>
      </c>
      <c r="BH460" s="81">
        <v>0</v>
      </c>
      <c r="BI460" s="81">
        <v>29.550999999999998</v>
      </c>
      <c r="BJ460" s="81">
        <v>65.614000000000004</v>
      </c>
      <c r="BK460" s="81">
        <v>437.15499999999997</v>
      </c>
      <c r="BL460" s="81">
        <v>0</v>
      </c>
      <c r="BM460" s="82"/>
      <c r="BN460" s="81">
        <v>0</v>
      </c>
      <c r="BO460" s="81">
        <v>0</v>
      </c>
      <c r="BP460" s="81">
        <v>3</v>
      </c>
      <c r="BQ460" s="81">
        <v>4</v>
      </c>
      <c r="BR460" s="81">
        <v>47</v>
      </c>
      <c r="BS460" s="81">
        <v>0</v>
      </c>
      <c r="BT460"/>
      <c r="BU460" s="80">
        <v>382.72899999999998</v>
      </c>
      <c r="BV460" s="80">
        <v>149.59100000000001</v>
      </c>
      <c r="BW460" s="80">
        <v>0</v>
      </c>
      <c r="BX460" s="80">
        <v>0</v>
      </c>
      <c r="BY460" s="80">
        <v>0</v>
      </c>
      <c r="BZ460" s="80">
        <v>0</v>
      </c>
      <c r="CA460" s="80">
        <v>0</v>
      </c>
      <c r="CB460" s="80">
        <v>0</v>
      </c>
      <c r="CC460" s="80">
        <v>0</v>
      </c>
    </row>
    <row r="461" spans="1:81">
      <c r="A461" s="80" t="s">
        <v>2258</v>
      </c>
      <c r="B461" s="80">
        <v>492</v>
      </c>
      <c r="C461" s="80">
        <v>16</v>
      </c>
      <c r="D461" s="80">
        <v>29</v>
      </c>
      <c r="E461" s="80">
        <v>2019</v>
      </c>
      <c r="F461" s="80" t="s">
        <v>73</v>
      </c>
      <c r="G461" s="80" t="s">
        <v>2242</v>
      </c>
      <c r="H461" s="80" t="s">
        <v>2243</v>
      </c>
      <c r="I461" s="177"/>
      <c r="J461" s="81">
        <v>59.144657328054166</v>
      </c>
      <c r="K461" s="81">
        <v>36.863345679607193</v>
      </c>
      <c r="L461" s="81">
        <v>3.7937872758105184</v>
      </c>
      <c r="M461" s="81">
        <v>1257.1005357000347</v>
      </c>
      <c r="N461" s="81">
        <v>513.79475726745602</v>
      </c>
      <c r="O461" s="81">
        <v>105.22809830977036</v>
      </c>
      <c r="P461" s="81">
        <v>88.536052451268475</v>
      </c>
      <c r="Q461" s="81">
        <v>24.788667746341687</v>
      </c>
      <c r="R461" s="81">
        <v>52.04115353654592</v>
      </c>
      <c r="S461" s="81">
        <v>61.318890579257484</v>
      </c>
      <c r="T461" s="82"/>
      <c r="U461" s="81">
        <v>10630324</v>
      </c>
      <c r="V461" s="81">
        <v>19680</v>
      </c>
      <c r="W461" s="81">
        <v>39</v>
      </c>
      <c r="X461" s="81">
        <v>356423</v>
      </c>
      <c r="Y461" s="81">
        <v>225190</v>
      </c>
      <c r="Z461" s="81">
        <v>65880</v>
      </c>
      <c r="AA461" s="81">
        <v>18384</v>
      </c>
      <c r="AB461" s="81">
        <v>401704</v>
      </c>
      <c r="AC461" s="81">
        <v>9176834</v>
      </c>
      <c r="AD461" s="81">
        <v>61.318890579257477</v>
      </c>
      <c r="AE461" s="82"/>
      <c r="AF461" s="81">
        <v>90406083.392186791</v>
      </c>
      <c r="AG461" s="81">
        <v>29956703.175705921</v>
      </c>
      <c r="AH461" s="81">
        <v>854392.3155035841</v>
      </c>
      <c r="AI461" s="81">
        <v>2040392085.179877</v>
      </c>
      <c r="AJ461" s="81">
        <v>765185155.2710495</v>
      </c>
      <c r="AK461" s="81">
        <v>0</v>
      </c>
      <c r="AL461" s="81">
        <v>0</v>
      </c>
      <c r="AM461" s="81">
        <v>54709060.773907058</v>
      </c>
      <c r="AN461" s="81">
        <v>0</v>
      </c>
      <c r="AO461" s="81">
        <v>0</v>
      </c>
      <c r="AP461" s="82"/>
      <c r="AQ461" s="81">
        <v>1356</v>
      </c>
      <c r="AR461" s="81">
        <v>102</v>
      </c>
      <c r="AS461" s="81">
        <v>0</v>
      </c>
      <c r="AT461" s="81">
        <v>0</v>
      </c>
      <c r="AU461" s="81">
        <v>0</v>
      </c>
      <c r="AV461" s="81">
        <v>1</v>
      </c>
      <c r="AW461" s="81" t="s">
        <v>564</v>
      </c>
      <c r="AX461" s="82"/>
      <c r="AY461" s="81">
        <v>5229.1000000000022</v>
      </c>
      <c r="AZ461" s="81">
        <v>1440.899999999999</v>
      </c>
      <c r="BA461" s="81">
        <v>0</v>
      </c>
      <c r="BB461" s="81">
        <v>0</v>
      </c>
      <c r="BC461" s="81">
        <v>0</v>
      </c>
      <c r="BD461" s="81">
        <v>8100</v>
      </c>
      <c r="BE461" s="81" t="s">
        <v>564</v>
      </c>
      <c r="BF461" s="82"/>
      <c r="BG461" s="81">
        <v>0</v>
      </c>
      <c r="BH461" s="81">
        <v>0</v>
      </c>
      <c r="BI461" s="81">
        <v>30.785</v>
      </c>
      <c r="BJ461" s="81">
        <v>65.382999999999996</v>
      </c>
      <c r="BK461" s="81">
        <v>473.29099999999994</v>
      </c>
      <c r="BL461" s="81">
        <v>0</v>
      </c>
      <c r="BM461" s="82"/>
      <c r="BN461" s="81">
        <v>0</v>
      </c>
      <c r="BO461" s="81">
        <v>0</v>
      </c>
      <c r="BP461" s="81">
        <v>4</v>
      </c>
      <c r="BQ461" s="81">
        <v>4</v>
      </c>
      <c r="BR461" s="81">
        <v>47</v>
      </c>
      <c r="BS461" s="81">
        <v>0</v>
      </c>
      <c r="BT461"/>
      <c r="BU461" s="80">
        <v>386.41899999999998</v>
      </c>
      <c r="BV461" s="80">
        <v>183.04</v>
      </c>
      <c r="BW461" s="80">
        <v>0</v>
      </c>
      <c r="BX461" s="80">
        <v>0</v>
      </c>
      <c r="BY461" s="80">
        <v>0</v>
      </c>
      <c r="BZ461" s="80">
        <v>0</v>
      </c>
      <c r="CA461" s="80">
        <v>0</v>
      </c>
      <c r="CB461" s="80">
        <v>0</v>
      </c>
      <c r="CC461" s="80">
        <v>0</v>
      </c>
    </row>
    <row r="462" spans="1:81">
      <c r="A462" s="80" t="s">
        <v>2259</v>
      </c>
      <c r="B462" s="80">
        <v>493</v>
      </c>
      <c r="C462" s="80">
        <v>17</v>
      </c>
      <c r="D462" s="80">
        <v>29</v>
      </c>
      <c r="E462" s="80">
        <v>2020</v>
      </c>
      <c r="F462" s="80" t="s">
        <v>218</v>
      </c>
      <c r="G462" s="174" t="s">
        <v>2242</v>
      </c>
      <c r="H462" s="80" t="s">
        <v>2243</v>
      </c>
      <c r="I462" s="177"/>
      <c r="J462" s="81">
        <v>60.228091038685783</v>
      </c>
      <c r="K462" s="81">
        <v>34.490373040707546</v>
      </c>
      <c r="L462" s="81">
        <v>3.5656775479586487</v>
      </c>
      <c r="M462" s="81">
        <v>1200.2805921145271</v>
      </c>
      <c r="N462" s="81">
        <v>522.95137251943083</v>
      </c>
      <c r="O462" s="81">
        <v>92.473191396954817</v>
      </c>
      <c r="P462" s="81">
        <v>82.299824768091199</v>
      </c>
      <c r="Q462" s="81">
        <v>23.962868568297498</v>
      </c>
      <c r="R462" s="81">
        <v>50.00021907987356</v>
      </c>
      <c r="S462" s="81">
        <v>58.632247577355919</v>
      </c>
      <c r="T462" s="82"/>
      <c r="U462" s="81">
        <v>11889096</v>
      </c>
      <c r="V462" s="81">
        <v>18252</v>
      </c>
      <c r="W462" s="81">
        <v>45</v>
      </c>
      <c r="X462" s="81">
        <v>389940</v>
      </c>
      <c r="Y462" s="81">
        <v>228061</v>
      </c>
      <c r="Z462" s="81">
        <v>66079</v>
      </c>
      <c r="AA462" s="81">
        <v>18567</v>
      </c>
      <c r="AB462" s="81">
        <v>406404</v>
      </c>
      <c r="AC462" s="81">
        <v>8862937</v>
      </c>
      <c r="AD462" s="81">
        <v>58.632247577355919</v>
      </c>
      <c r="AE462" s="82"/>
      <c r="AF462" s="81">
        <v>94719208.920749694</v>
      </c>
      <c r="AG462" s="81">
        <v>26387383.327485733</v>
      </c>
      <c r="AH462" s="81">
        <v>834116.45743126282</v>
      </c>
      <c r="AI462" s="81">
        <v>1978398173.7550793</v>
      </c>
      <c r="AJ462" s="81">
        <v>776705010.742419</v>
      </c>
      <c r="AK462" s="81"/>
      <c r="AL462" s="81"/>
      <c r="AM462" s="81">
        <v>53040237.242614619</v>
      </c>
      <c r="AN462" s="81"/>
      <c r="AO462" s="81"/>
      <c r="AP462" s="82"/>
      <c r="AQ462" s="81">
        <v>1463</v>
      </c>
      <c r="AR462" s="81">
        <v>105</v>
      </c>
      <c r="AS462" s="81">
        <v>0</v>
      </c>
      <c r="AT462" s="81">
        <v>0</v>
      </c>
      <c r="AU462" s="81">
        <v>0</v>
      </c>
      <c r="AV462" s="81">
        <v>1</v>
      </c>
      <c r="AW462" s="81">
        <v>0</v>
      </c>
      <c r="AX462" s="82"/>
      <c r="AY462" s="81">
        <v>5680.5000000000073</v>
      </c>
      <c r="AZ462" s="81">
        <v>1483.799999999999</v>
      </c>
      <c r="BA462" s="81">
        <v>0</v>
      </c>
      <c r="BB462" s="81">
        <v>0</v>
      </c>
      <c r="BC462" s="81">
        <v>0</v>
      </c>
      <c r="BD462" s="81">
        <v>8100</v>
      </c>
      <c r="BE462" s="81">
        <v>0</v>
      </c>
      <c r="BF462" s="82"/>
      <c r="BG462" s="81">
        <v>0</v>
      </c>
      <c r="BH462" s="81">
        <v>0</v>
      </c>
      <c r="BI462" s="81">
        <v>25.411000000000001</v>
      </c>
      <c r="BJ462" s="81">
        <v>52.375999999999998</v>
      </c>
      <c r="BK462" s="81">
        <v>367.23799999999994</v>
      </c>
      <c r="BL462" s="81">
        <v>0</v>
      </c>
      <c r="BM462" s="82"/>
      <c r="BN462" s="81">
        <v>0</v>
      </c>
      <c r="BO462" s="81">
        <v>0</v>
      </c>
      <c r="BP462" s="81">
        <v>3</v>
      </c>
      <c r="BQ462" s="81">
        <v>4</v>
      </c>
      <c r="BR462" s="81">
        <v>44</v>
      </c>
      <c r="BS462" s="81">
        <v>0</v>
      </c>
      <c r="BT462"/>
      <c r="BU462" s="80">
        <v>331.07400000000001</v>
      </c>
      <c r="BV462" s="80">
        <v>113.95099999999999</v>
      </c>
      <c r="BW462" s="80">
        <v>0</v>
      </c>
      <c r="BX462" s="80">
        <v>0</v>
      </c>
      <c r="BY462" s="80">
        <v>0</v>
      </c>
      <c r="BZ462" s="80">
        <v>0</v>
      </c>
      <c r="CA462" s="80">
        <v>0</v>
      </c>
      <c r="CB462" s="80">
        <v>0</v>
      </c>
      <c r="CC462" s="80">
        <v>0</v>
      </c>
    </row>
    <row r="463" spans="1:81">
      <c r="A463" s="80" t="s">
        <v>2260</v>
      </c>
      <c r="B463" s="80">
        <v>493</v>
      </c>
      <c r="C463" s="80">
        <v>18</v>
      </c>
      <c r="D463" s="80">
        <v>29</v>
      </c>
      <c r="E463" s="80">
        <v>2021</v>
      </c>
      <c r="F463" s="80" t="s">
        <v>75</v>
      </c>
      <c r="G463" s="174" t="s">
        <v>2242</v>
      </c>
      <c r="H463" s="80" t="s">
        <v>2243</v>
      </c>
      <c r="I463" s="177"/>
      <c r="J463" s="81">
        <v>71.456385482282329</v>
      </c>
      <c r="K463" s="81">
        <v>39.503414930372372</v>
      </c>
      <c r="L463" s="81">
        <v>3.832609318281615</v>
      </c>
      <c r="M463" s="81">
        <v>1308.4164761794871</v>
      </c>
      <c r="N463" s="81">
        <v>498.43478856169787</v>
      </c>
      <c r="O463" s="81">
        <v>90.484063179093212</v>
      </c>
      <c r="P463" s="81">
        <v>84.246985584853704</v>
      </c>
      <c r="Q463" s="81">
        <v>24.089032970989553</v>
      </c>
      <c r="R463" s="81">
        <v>53.179434701101954</v>
      </c>
      <c r="S463" s="81">
        <v>57.661679104808648</v>
      </c>
      <c r="T463" s="82"/>
      <c r="U463" s="81">
        <v>13915399</v>
      </c>
      <c r="V463" s="81">
        <v>18252</v>
      </c>
      <c r="W463" s="81">
        <v>45</v>
      </c>
      <c r="X463" s="81">
        <v>389940</v>
      </c>
      <c r="Y463" s="81">
        <v>226858</v>
      </c>
      <c r="Z463" s="81">
        <v>66577</v>
      </c>
      <c r="AA463" s="81">
        <v>18535</v>
      </c>
      <c r="AB463" s="81">
        <v>403699</v>
      </c>
      <c r="AC463" s="81">
        <v>9136744</v>
      </c>
      <c r="AD463" s="81">
        <v>57.661679104808648</v>
      </c>
      <c r="AE463" s="82"/>
      <c r="AF463" s="81">
        <v>110546474.54406726</v>
      </c>
      <c r="AG463" s="81">
        <v>30287146.957904954</v>
      </c>
      <c r="AH463" s="81">
        <v>853058.67289703491</v>
      </c>
      <c r="AI463" s="81">
        <v>2131633733.092298</v>
      </c>
      <c r="AJ463" s="81">
        <v>719578898.03676426</v>
      </c>
      <c r="AK463" s="81">
        <v>0</v>
      </c>
      <c r="AL463" s="81">
        <v>0</v>
      </c>
      <c r="AM463" s="81">
        <v>52991100.24412223</v>
      </c>
      <c r="AN463" s="81">
        <v>0</v>
      </c>
      <c r="AO463" s="81">
        <v>0</v>
      </c>
      <c r="AP463" s="82"/>
      <c r="AQ463" s="81">
        <v>1565</v>
      </c>
      <c r="AR463" s="81">
        <v>105</v>
      </c>
      <c r="AS463" s="81">
        <v>0</v>
      </c>
      <c r="AT463" s="81">
        <v>0</v>
      </c>
      <c r="AU463" s="81">
        <v>0</v>
      </c>
      <c r="AV463" s="81">
        <v>1</v>
      </c>
      <c r="AW463" s="81"/>
      <c r="AX463" s="82"/>
      <c r="AY463" s="81">
        <v>6099.6000000000058</v>
      </c>
      <c r="AZ463" s="81">
        <v>1483.799999999999</v>
      </c>
      <c r="BA463" s="81">
        <v>0</v>
      </c>
      <c r="BB463" s="81">
        <v>0</v>
      </c>
      <c r="BC463" s="81">
        <v>0</v>
      </c>
      <c r="BD463" s="81">
        <v>8100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2261</v>
      </c>
      <c r="B464" s="80">
        <v>493</v>
      </c>
      <c r="C464" s="80">
        <v>19</v>
      </c>
      <c r="D464" s="80">
        <v>29</v>
      </c>
      <c r="E464" s="80">
        <v>2022</v>
      </c>
      <c r="F464" s="80" t="s">
        <v>568</v>
      </c>
      <c r="G464" s="80" t="s">
        <v>2242</v>
      </c>
      <c r="H464" s="80" t="s">
        <v>2243</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1709</v>
      </c>
      <c r="AR464" s="81">
        <v>107</v>
      </c>
      <c r="AS464" s="81">
        <v>0</v>
      </c>
      <c r="AT464" s="81">
        <v>0</v>
      </c>
      <c r="AU464" s="81">
        <v>0</v>
      </c>
      <c r="AV464" s="81">
        <v>1</v>
      </c>
      <c r="AW464" s="81"/>
      <c r="AX464" s="82"/>
      <c r="AY464" s="81">
        <v>6614.4000000000015</v>
      </c>
      <c r="AZ464" s="81">
        <v>3243.7999999999993</v>
      </c>
      <c r="BA464" s="81">
        <v>0</v>
      </c>
      <c r="BB464" s="81">
        <v>0</v>
      </c>
      <c r="BC464" s="81">
        <v>0</v>
      </c>
      <c r="BD464" s="81">
        <v>8100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2262</v>
      </c>
      <c r="B465" s="80">
        <v>392</v>
      </c>
      <c r="C465" s="80">
        <v>1</v>
      </c>
      <c r="D465" s="80">
        <v>24</v>
      </c>
      <c r="E465" s="80">
        <v>1990</v>
      </c>
      <c r="F465" s="80" t="s">
        <v>562</v>
      </c>
      <c r="G465" s="80" t="s">
        <v>2263</v>
      </c>
      <c r="H465" s="80" t="s">
        <v>2264</v>
      </c>
      <c r="I465" s="177"/>
      <c r="J465" s="81">
        <v>617.06320838991621</v>
      </c>
      <c r="K465" s="81">
        <v>61.892694468348836</v>
      </c>
      <c r="L465" s="81">
        <v>47.036787617934621</v>
      </c>
      <c r="M465" s="81">
        <v>487.56105407440185</v>
      </c>
      <c r="N465" s="81">
        <v>475.14793019298628</v>
      </c>
      <c r="O465" s="81">
        <v>390.56025501865065</v>
      </c>
      <c r="P465" s="81">
        <v>322.82709532424263</v>
      </c>
      <c r="Q465" s="81">
        <v>25.938245508002989</v>
      </c>
      <c r="R465" s="81">
        <v>0</v>
      </c>
      <c r="S465" s="81">
        <v>25.676713693858694</v>
      </c>
      <c r="T465" s="82"/>
      <c r="U465" s="81">
        <v>51600183</v>
      </c>
      <c r="V465" s="81">
        <v>16614</v>
      </c>
      <c r="W465" s="81">
        <v>622</v>
      </c>
      <c r="X465" s="81">
        <v>171561</v>
      </c>
      <c r="Y465" s="81">
        <v>137025</v>
      </c>
      <c r="Z465" s="81">
        <v>160642</v>
      </c>
      <c r="AA465" s="81">
        <v>78386</v>
      </c>
      <c r="AB465" s="81">
        <v>421149</v>
      </c>
      <c r="AC465" s="81">
        <v>0</v>
      </c>
      <c r="AD465" s="81">
        <v>25.676713693858694</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2265</v>
      </c>
      <c r="B466" s="80">
        <v>393</v>
      </c>
      <c r="C466" s="80">
        <v>2</v>
      </c>
      <c r="D466" s="80">
        <v>24</v>
      </c>
      <c r="E466" s="80">
        <v>2005</v>
      </c>
      <c r="F466" s="80" t="s">
        <v>565</v>
      </c>
      <c r="G466" s="80" t="s">
        <v>2263</v>
      </c>
      <c r="H466" s="80" t="s">
        <v>2264</v>
      </c>
      <c r="I466" s="177"/>
      <c r="J466" s="81">
        <v>325.03186587634548</v>
      </c>
      <c r="K466" s="81">
        <v>41.045610299784911</v>
      </c>
      <c r="L466" s="81">
        <v>32.58245787911379</v>
      </c>
      <c r="M466" s="81">
        <v>809.34276871191139</v>
      </c>
      <c r="N466" s="81">
        <v>640.22287644807795</v>
      </c>
      <c r="O466" s="81">
        <v>499.40326149535798</v>
      </c>
      <c r="P466" s="81">
        <v>295.86644615870142</v>
      </c>
      <c r="Q466" s="81">
        <v>24.332343828268584</v>
      </c>
      <c r="R466" s="81">
        <v>0</v>
      </c>
      <c r="S466" s="81">
        <v>67.502630704388395</v>
      </c>
      <c r="T466" s="82"/>
      <c r="U466" s="81">
        <v>28393671</v>
      </c>
      <c r="V466" s="81">
        <v>14929</v>
      </c>
      <c r="W466" s="81">
        <v>452</v>
      </c>
      <c r="X466" s="81">
        <v>151010</v>
      </c>
      <c r="Y466" s="81">
        <v>157883</v>
      </c>
      <c r="Z466" s="81">
        <v>237699</v>
      </c>
      <c r="AA466" s="81">
        <v>58836</v>
      </c>
      <c r="AB466" s="81">
        <v>413009</v>
      </c>
      <c r="AC466" s="81">
        <v>0</v>
      </c>
      <c r="AD466" s="81">
        <v>67.502630704388395</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2266</v>
      </c>
      <c r="B467" s="80">
        <v>394</v>
      </c>
      <c r="C467" s="80">
        <v>3</v>
      </c>
      <c r="D467" s="80">
        <v>24</v>
      </c>
      <c r="E467" s="80">
        <v>2006</v>
      </c>
      <c r="F467" s="80" t="s">
        <v>566</v>
      </c>
      <c r="G467" s="80" t="s">
        <v>2263</v>
      </c>
      <c r="H467" s="80" t="s">
        <v>2264</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2267</v>
      </c>
      <c r="B468" s="80">
        <v>395</v>
      </c>
      <c r="C468" s="80">
        <v>4</v>
      </c>
      <c r="D468" s="80">
        <v>24</v>
      </c>
      <c r="E468" s="80">
        <v>2007</v>
      </c>
      <c r="F468" s="80" t="s">
        <v>567</v>
      </c>
      <c r="G468" s="80" t="s">
        <v>2263</v>
      </c>
      <c r="H468" s="80" t="s">
        <v>2264</v>
      </c>
      <c r="I468" s="177"/>
      <c r="J468" s="81">
        <v>274.98491585434306</v>
      </c>
      <c r="K468" s="81">
        <v>38.227018667576708</v>
      </c>
      <c r="L468" s="81">
        <v>20.938577195483706</v>
      </c>
      <c r="M468" s="81">
        <v>777.38540408738788</v>
      </c>
      <c r="N468" s="81">
        <v>691.00367167749198</v>
      </c>
      <c r="O468" s="81">
        <v>480.96846014839031</v>
      </c>
      <c r="P468" s="81">
        <v>291.59144353596326</v>
      </c>
      <c r="Q468" s="81">
        <v>25.655875540017945</v>
      </c>
      <c r="R468" s="81">
        <v>0</v>
      </c>
      <c r="S468" s="81">
        <v>51.118671951317388</v>
      </c>
      <c r="T468" s="82"/>
      <c r="U468" s="81">
        <v>29510226</v>
      </c>
      <c r="V468" s="81">
        <v>13708</v>
      </c>
      <c r="W468" s="81">
        <v>352</v>
      </c>
      <c r="X468" s="81">
        <v>174152</v>
      </c>
      <c r="Y468" s="81">
        <v>161042</v>
      </c>
      <c r="Z468" s="81">
        <v>237979</v>
      </c>
      <c r="AA468" s="81">
        <v>57102</v>
      </c>
      <c r="AB468" s="81">
        <v>412444</v>
      </c>
      <c r="AC468" s="81">
        <v>0</v>
      </c>
      <c r="AD468" s="81">
        <v>51.118671951317388</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2268</v>
      </c>
      <c r="B469" s="80">
        <v>396</v>
      </c>
      <c r="C469" s="80">
        <v>5</v>
      </c>
      <c r="D469" s="80">
        <v>24</v>
      </c>
      <c r="E469" s="80">
        <v>2008</v>
      </c>
      <c r="F469" s="80" t="s">
        <v>84</v>
      </c>
      <c r="G469" s="80" t="s">
        <v>2263</v>
      </c>
      <c r="H469" s="80" t="s">
        <v>2264</v>
      </c>
      <c r="I469" s="177"/>
      <c r="J469" s="81">
        <v>242.97424704442918</v>
      </c>
      <c r="K469" s="81">
        <v>28.447846349435601</v>
      </c>
      <c r="L469" s="81">
        <v>18.118179827737251</v>
      </c>
      <c r="M469" s="81">
        <v>823.68795342216004</v>
      </c>
      <c r="N469" s="81">
        <v>720.50698810650613</v>
      </c>
      <c r="O469" s="81">
        <v>465.30990884767164</v>
      </c>
      <c r="P469" s="81">
        <v>283.07253764158003</v>
      </c>
      <c r="Q469" s="81">
        <v>25.20683809831667</v>
      </c>
      <c r="R469" s="81">
        <v>0</v>
      </c>
      <c r="S469" s="81">
        <v>59.280377619447044</v>
      </c>
      <c r="T469" s="82"/>
      <c r="U469" s="81">
        <v>28308976</v>
      </c>
      <c r="V469" s="81">
        <v>13708</v>
      </c>
      <c r="W469" s="81">
        <v>352</v>
      </c>
      <c r="X469" s="81">
        <v>174152</v>
      </c>
      <c r="Y469" s="81">
        <v>162432</v>
      </c>
      <c r="Z469" s="81">
        <v>238312</v>
      </c>
      <c r="AA469" s="81">
        <v>55497</v>
      </c>
      <c r="AB469" s="81">
        <v>411884</v>
      </c>
      <c r="AC469" s="81">
        <v>0</v>
      </c>
      <c r="AD469" s="81">
        <v>59.280377619447044</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2269</v>
      </c>
      <c r="B470" s="80">
        <v>397</v>
      </c>
      <c r="C470" s="80">
        <v>6</v>
      </c>
      <c r="D470" s="80">
        <v>24</v>
      </c>
      <c r="E470" s="80">
        <v>2009</v>
      </c>
      <c r="F470" s="80" t="s">
        <v>85</v>
      </c>
      <c r="G470" s="80" t="s">
        <v>2263</v>
      </c>
      <c r="H470" s="80" t="s">
        <v>2264</v>
      </c>
      <c r="I470" s="177"/>
      <c r="J470" s="81">
        <v>249.88482945300305</v>
      </c>
      <c r="K470" s="81">
        <v>31.675761431236175</v>
      </c>
      <c r="L470" s="81">
        <v>19.235497216131641</v>
      </c>
      <c r="M470" s="81">
        <v>871.75599337228755</v>
      </c>
      <c r="N470" s="81">
        <v>668.05274023357583</v>
      </c>
      <c r="O470" s="81">
        <v>473.01769925643237</v>
      </c>
      <c r="P470" s="81">
        <v>269.31520509253221</v>
      </c>
      <c r="Q470" s="81">
        <v>23.958876809020843</v>
      </c>
      <c r="R470" s="81">
        <v>0</v>
      </c>
      <c r="S470" s="81">
        <v>45.817688305132528</v>
      </c>
      <c r="T470" s="82"/>
      <c r="U470" s="81">
        <v>25288722</v>
      </c>
      <c r="V470" s="81">
        <v>14962</v>
      </c>
      <c r="W470" s="81">
        <v>496</v>
      </c>
      <c r="X470" s="81">
        <v>188911</v>
      </c>
      <c r="Y470" s="81">
        <v>163700</v>
      </c>
      <c r="Z470" s="81">
        <v>239122</v>
      </c>
      <c r="AA470" s="81">
        <v>54205</v>
      </c>
      <c r="AB470" s="81">
        <v>410971</v>
      </c>
      <c r="AC470" s="81">
        <v>0</v>
      </c>
      <c r="AD470" s="81">
        <v>45.817688305132528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114.205</v>
      </c>
      <c r="BJ470" s="81">
        <v>0</v>
      </c>
      <c r="BK470" s="81">
        <v>95.734999999999999</v>
      </c>
      <c r="BL470" s="81">
        <v>0</v>
      </c>
      <c r="BM470" s="82"/>
      <c r="BN470" s="81">
        <v>0</v>
      </c>
      <c r="BO470" s="81">
        <v>0</v>
      </c>
      <c r="BP470" s="81">
        <v>6</v>
      </c>
      <c r="BQ470" s="81">
        <v>0</v>
      </c>
      <c r="BR470" s="81">
        <v>17</v>
      </c>
      <c r="BS470" s="81">
        <v>0</v>
      </c>
      <c r="BT470"/>
      <c r="BU470" s="80"/>
      <c r="BV470" s="80"/>
      <c r="BW470" s="80"/>
      <c r="BX470" s="80"/>
      <c r="BY470" s="80"/>
      <c r="BZ470" s="80"/>
      <c r="CA470" s="80"/>
      <c r="CB470" s="80"/>
      <c r="CC470" s="80"/>
    </row>
    <row r="471" spans="1:81">
      <c r="A471" s="80" t="s">
        <v>2270</v>
      </c>
      <c r="B471" s="80">
        <v>398</v>
      </c>
      <c r="C471" s="80">
        <v>7</v>
      </c>
      <c r="D471" s="80">
        <v>24</v>
      </c>
      <c r="E471" s="80">
        <v>2010</v>
      </c>
      <c r="F471" s="80" t="s">
        <v>86</v>
      </c>
      <c r="G471" s="80" t="s">
        <v>2263</v>
      </c>
      <c r="H471" s="80" t="s">
        <v>2264</v>
      </c>
      <c r="I471" s="177"/>
      <c r="J471" s="81">
        <v>251.99819285903692</v>
      </c>
      <c r="K471" s="81">
        <v>33.526727049794523</v>
      </c>
      <c r="L471" s="81">
        <v>22.908429823740473</v>
      </c>
      <c r="M471" s="81">
        <v>891.3194144674743</v>
      </c>
      <c r="N471" s="81">
        <v>753.60815922085055</v>
      </c>
      <c r="O471" s="81">
        <v>471.42251461635828</v>
      </c>
      <c r="P471" s="81">
        <v>269.77228487807616</v>
      </c>
      <c r="Q471" s="81">
        <v>24.970840550551515</v>
      </c>
      <c r="R471" s="81">
        <v>0</v>
      </c>
      <c r="S471" s="81">
        <v>57.134362860945139</v>
      </c>
      <c r="T471" s="82"/>
      <c r="U471" s="81">
        <v>23925396</v>
      </c>
      <c r="V471" s="81">
        <v>14962</v>
      </c>
      <c r="W471" s="81">
        <v>496</v>
      </c>
      <c r="X471" s="81">
        <v>188911</v>
      </c>
      <c r="Y471" s="81">
        <v>164903</v>
      </c>
      <c r="Z471" s="81">
        <v>239423</v>
      </c>
      <c r="AA471" s="81">
        <v>52941</v>
      </c>
      <c r="AB471" s="81">
        <v>410426</v>
      </c>
      <c r="AC471" s="81">
        <v>0</v>
      </c>
      <c r="AD471" s="81">
        <v>57.134362860945139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124.075</v>
      </c>
      <c r="BJ471" s="81">
        <v>0</v>
      </c>
      <c r="BK471" s="81">
        <v>105.649</v>
      </c>
      <c r="BL471" s="81">
        <v>0</v>
      </c>
      <c r="BM471" s="82"/>
      <c r="BN471" s="81">
        <v>0</v>
      </c>
      <c r="BO471" s="81">
        <v>0</v>
      </c>
      <c r="BP471" s="81">
        <v>7</v>
      </c>
      <c r="BQ471" s="81">
        <v>0</v>
      </c>
      <c r="BR471" s="81">
        <v>17</v>
      </c>
      <c r="BS471" s="81">
        <v>0</v>
      </c>
      <c r="BT471"/>
      <c r="BU471" s="80">
        <v>229.72399999999999</v>
      </c>
      <c r="BV471" s="80">
        <v>0</v>
      </c>
      <c r="BW471" s="80">
        <v>0</v>
      </c>
      <c r="BX471" s="80">
        <v>0</v>
      </c>
      <c r="BY471" s="80">
        <v>0</v>
      </c>
      <c r="BZ471" s="80">
        <v>0</v>
      </c>
      <c r="CA471" s="80">
        <v>0</v>
      </c>
      <c r="CB471" s="80">
        <v>0</v>
      </c>
      <c r="CC471" s="80">
        <v>0</v>
      </c>
    </row>
    <row r="472" spans="1:81">
      <c r="A472" s="80" t="s">
        <v>2271</v>
      </c>
      <c r="B472" s="80">
        <v>399</v>
      </c>
      <c r="C472" s="80">
        <v>8</v>
      </c>
      <c r="D472" s="80">
        <v>24</v>
      </c>
      <c r="E472" s="80">
        <v>2011</v>
      </c>
      <c r="F472" s="80" t="s">
        <v>87</v>
      </c>
      <c r="G472" s="80" t="s">
        <v>2263</v>
      </c>
      <c r="H472" s="80" t="s">
        <v>2264</v>
      </c>
      <c r="I472" s="177"/>
      <c r="J472" s="81">
        <v>273.29492569100745</v>
      </c>
      <c r="K472" s="81">
        <v>43.705985096255098</v>
      </c>
      <c r="L472" s="81">
        <v>19.309180913631433</v>
      </c>
      <c r="M472" s="81">
        <v>1020.3203904782765</v>
      </c>
      <c r="N472" s="81">
        <v>751.49798452958589</v>
      </c>
      <c r="O472" s="81">
        <v>465.7076845612205</v>
      </c>
      <c r="P472" s="81">
        <v>260.3284512907565</v>
      </c>
      <c r="Q472" s="81">
        <v>28.748897947207105</v>
      </c>
      <c r="R472" s="81">
        <v>0</v>
      </c>
      <c r="S472" s="81">
        <v>52.897792145760576</v>
      </c>
      <c r="T472" s="82"/>
      <c r="U472" s="81">
        <v>25793840</v>
      </c>
      <c r="V472" s="81">
        <v>14962</v>
      </c>
      <c r="W472" s="81">
        <v>496</v>
      </c>
      <c r="X472" s="81">
        <v>188911</v>
      </c>
      <c r="Y472" s="81">
        <v>166288</v>
      </c>
      <c r="Z472" s="81">
        <v>241659</v>
      </c>
      <c r="AA472" s="81">
        <v>52608</v>
      </c>
      <c r="AB472" s="81">
        <v>409655</v>
      </c>
      <c r="AC472" s="81">
        <v>0</v>
      </c>
      <c r="AD472" s="81">
        <v>52.897792145760576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137.31299999999999</v>
      </c>
      <c r="BJ472" s="81">
        <v>0</v>
      </c>
      <c r="BK472" s="81">
        <v>133.708</v>
      </c>
      <c r="BL472" s="81">
        <v>0</v>
      </c>
      <c r="BM472" s="82"/>
      <c r="BN472" s="81">
        <v>0</v>
      </c>
      <c r="BO472" s="81">
        <v>0</v>
      </c>
      <c r="BP472" s="81">
        <v>10</v>
      </c>
      <c r="BQ472" s="81">
        <v>0</v>
      </c>
      <c r="BR472" s="81">
        <v>21</v>
      </c>
      <c r="BS472" s="81">
        <v>0</v>
      </c>
      <c r="BT472"/>
      <c r="BU472" s="80">
        <v>252.58600000000001</v>
      </c>
      <c r="BV472" s="80">
        <v>18.434999999999999</v>
      </c>
      <c r="BW472" s="80">
        <v>0</v>
      </c>
      <c r="BX472" s="80">
        <v>0</v>
      </c>
      <c r="BY472" s="80">
        <v>0</v>
      </c>
      <c r="BZ472" s="80">
        <v>0</v>
      </c>
      <c r="CA472" s="80">
        <v>0</v>
      </c>
      <c r="CB472" s="80">
        <v>0</v>
      </c>
      <c r="CC472" s="80">
        <v>0</v>
      </c>
    </row>
    <row r="473" spans="1:81">
      <c r="A473" s="80" t="s">
        <v>2272</v>
      </c>
      <c r="B473" s="80">
        <v>400</v>
      </c>
      <c r="C473" s="80">
        <v>9</v>
      </c>
      <c r="D473" s="80">
        <v>24</v>
      </c>
      <c r="E473" s="80">
        <v>2012</v>
      </c>
      <c r="F473" s="80" t="s">
        <v>88</v>
      </c>
      <c r="G473" s="80" t="s">
        <v>2263</v>
      </c>
      <c r="H473" s="80" t="s">
        <v>2264</v>
      </c>
      <c r="I473" s="177"/>
      <c r="J473" s="81">
        <v>250.06235905940298</v>
      </c>
      <c r="K473" s="81">
        <v>39.449182067424154</v>
      </c>
      <c r="L473" s="81">
        <v>18.760377310891162</v>
      </c>
      <c r="M473" s="81">
        <v>991.77182510289776</v>
      </c>
      <c r="N473" s="81">
        <v>747.89730536274101</v>
      </c>
      <c r="O473" s="81">
        <v>466.41368755241336</v>
      </c>
      <c r="P473" s="81">
        <v>255.6535530364205</v>
      </c>
      <c r="Q473" s="81">
        <v>31.775963376064738</v>
      </c>
      <c r="R473" s="81">
        <v>0</v>
      </c>
      <c r="S473" s="81">
        <v>52.703966748660328</v>
      </c>
      <c r="T473" s="82"/>
      <c r="U473" s="81">
        <v>25520003</v>
      </c>
      <c r="V473" s="81">
        <v>14962</v>
      </c>
      <c r="W473" s="81">
        <v>496</v>
      </c>
      <c r="X473" s="81">
        <v>188911</v>
      </c>
      <c r="Y473" s="81">
        <v>172111</v>
      </c>
      <c r="Z473" s="81">
        <v>243945</v>
      </c>
      <c r="AA473" s="81">
        <v>51371</v>
      </c>
      <c r="AB473" s="81">
        <v>416750</v>
      </c>
      <c r="AC473" s="81">
        <v>0</v>
      </c>
      <c r="AD473" s="81">
        <v>52.703966748660328</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137.21100000000001</v>
      </c>
      <c r="BJ473" s="81">
        <v>0</v>
      </c>
      <c r="BK473" s="81">
        <v>133.768</v>
      </c>
      <c r="BL473" s="81">
        <v>0</v>
      </c>
      <c r="BM473" s="82"/>
      <c r="BN473" s="81">
        <v>0</v>
      </c>
      <c r="BO473" s="81">
        <v>0</v>
      </c>
      <c r="BP473" s="81">
        <v>9</v>
      </c>
      <c r="BQ473" s="81">
        <v>0</v>
      </c>
      <c r="BR473" s="81">
        <v>21</v>
      </c>
      <c r="BS473" s="81">
        <v>0</v>
      </c>
      <c r="BT473"/>
      <c r="BU473" s="80">
        <v>255.87</v>
      </c>
      <c r="BV473" s="80">
        <v>15.109</v>
      </c>
      <c r="BW473" s="80">
        <v>0</v>
      </c>
      <c r="BX473" s="80">
        <v>0</v>
      </c>
      <c r="BY473" s="80">
        <v>0</v>
      </c>
      <c r="BZ473" s="80">
        <v>0</v>
      </c>
      <c r="CA473" s="80">
        <v>0</v>
      </c>
      <c r="CB473" s="80">
        <v>0</v>
      </c>
      <c r="CC473" s="80">
        <v>0</v>
      </c>
    </row>
    <row r="474" spans="1:81">
      <c r="A474" s="80" t="s">
        <v>2273</v>
      </c>
      <c r="B474" s="80">
        <v>401</v>
      </c>
      <c r="C474" s="80">
        <v>10</v>
      </c>
      <c r="D474" s="80">
        <v>24</v>
      </c>
      <c r="E474" s="80">
        <v>2013</v>
      </c>
      <c r="F474" s="80" t="s">
        <v>89</v>
      </c>
      <c r="G474" s="80" t="s">
        <v>2263</v>
      </c>
      <c r="H474" s="80" t="s">
        <v>2264</v>
      </c>
      <c r="I474" s="177"/>
      <c r="J474" s="81">
        <v>272.18235056546905</v>
      </c>
      <c r="K474" s="81">
        <v>31.848782173453529</v>
      </c>
      <c r="L474" s="81">
        <v>18.187689635625908</v>
      </c>
      <c r="M474" s="81">
        <v>1011.0029371427154</v>
      </c>
      <c r="N474" s="81">
        <v>704.50280928237657</v>
      </c>
      <c r="O474" s="81">
        <v>451.04384385633585</v>
      </c>
      <c r="P474" s="81">
        <v>253.19999936276454</v>
      </c>
      <c r="Q474" s="81">
        <v>32.228533337195444</v>
      </c>
      <c r="R474" s="81">
        <v>0</v>
      </c>
      <c r="S474" s="81">
        <v>74.847246468769811</v>
      </c>
      <c r="T474" s="82"/>
      <c r="U474" s="81">
        <v>24385084</v>
      </c>
      <c r="V474" s="81">
        <v>14962</v>
      </c>
      <c r="W474" s="81">
        <v>496</v>
      </c>
      <c r="X474" s="81">
        <v>188911</v>
      </c>
      <c r="Y474" s="81">
        <v>173172</v>
      </c>
      <c r="Z474" s="81">
        <v>246439</v>
      </c>
      <c r="AA474" s="81">
        <v>50687</v>
      </c>
      <c r="AB474" s="81">
        <v>416625</v>
      </c>
      <c r="AC474" s="81">
        <v>0</v>
      </c>
      <c r="AD474" s="81">
        <v>74.847246468769811</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139.53200000000001</v>
      </c>
      <c r="BJ474" s="81">
        <v>0</v>
      </c>
      <c r="BK474" s="81">
        <v>129.893</v>
      </c>
      <c r="BL474" s="81">
        <v>0</v>
      </c>
      <c r="BM474" s="82"/>
      <c r="BN474" s="81">
        <v>0</v>
      </c>
      <c r="BO474" s="81">
        <v>0</v>
      </c>
      <c r="BP474" s="81">
        <v>8</v>
      </c>
      <c r="BQ474" s="81">
        <v>0</v>
      </c>
      <c r="BR474" s="81">
        <v>21</v>
      </c>
      <c r="BS474" s="81">
        <v>0</v>
      </c>
      <c r="BT474"/>
      <c r="BU474" s="80">
        <v>253.08699999999999</v>
      </c>
      <c r="BV474" s="80">
        <v>16.338000000000001</v>
      </c>
      <c r="BW474" s="80">
        <v>0</v>
      </c>
      <c r="BX474" s="80">
        <v>0</v>
      </c>
      <c r="BY474" s="80">
        <v>0</v>
      </c>
      <c r="BZ474" s="80">
        <v>0</v>
      </c>
      <c r="CA474" s="80">
        <v>0</v>
      </c>
      <c r="CB474" s="80">
        <v>0</v>
      </c>
      <c r="CC474" s="80">
        <v>0</v>
      </c>
    </row>
    <row r="475" spans="1:81">
      <c r="A475" s="80" t="s">
        <v>2274</v>
      </c>
      <c r="B475" s="80">
        <v>402</v>
      </c>
      <c r="C475" s="80">
        <v>11</v>
      </c>
      <c r="D475" s="80">
        <v>24</v>
      </c>
      <c r="E475" s="80">
        <v>2014</v>
      </c>
      <c r="F475" s="80" t="s">
        <v>90</v>
      </c>
      <c r="G475" s="80" t="s">
        <v>2263</v>
      </c>
      <c r="H475" s="80" t="s">
        <v>2264</v>
      </c>
      <c r="I475" s="177"/>
      <c r="J475" s="81">
        <v>243.22805470233698</v>
      </c>
      <c r="K475" s="81">
        <v>32.56415132563027</v>
      </c>
      <c r="L475" s="81">
        <v>20.135100553790082</v>
      </c>
      <c r="M475" s="81">
        <v>899.93101995723259</v>
      </c>
      <c r="N475" s="81">
        <v>699.93561171433896</v>
      </c>
      <c r="O475" s="81">
        <v>430.81209714483504</v>
      </c>
      <c r="P475" s="81">
        <v>250.7057131927541</v>
      </c>
      <c r="Q475" s="81">
        <v>30.839809558509526</v>
      </c>
      <c r="R475" s="81">
        <v>0</v>
      </c>
      <c r="S475" s="81">
        <v>74.00911722492431</v>
      </c>
      <c r="T475" s="82"/>
      <c r="U475" s="81">
        <v>26419429</v>
      </c>
      <c r="V475" s="81">
        <v>13133</v>
      </c>
      <c r="W475" s="81">
        <v>692</v>
      </c>
      <c r="X475" s="81">
        <v>179962</v>
      </c>
      <c r="Y475" s="81">
        <v>174377</v>
      </c>
      <c r="Z475" s="81">
        <v>247910</v>
      </c>
      <c r="AA475" s="81">
        <v>49928</v>
      </c>
      <c r="AB475" s="81">
        <v>415520</v>
      </c>
      <c r="AC475" s="81">
        <v>0</v>
      </c>
      <c r="AD475" s="81">
        <v>74.00911722492431</v>
      </c>
      <c r="AE475" s="82"/>
      <c r="AF475" s="81">
        <v>266060969.50121275</v>
      </c>
      <c r="AG475" s="81">
        <v>26605035.973462068</v>
      </c>
      <c r="AH475" s="81">
        <v>4866967.9006110039</v>
      </c>
      <c r="AI475" s="81">
        <v>1177606539.1079004</v>
      </c>
      <c r="AJ475" s="81">
        <v>960402655.95363545</v>
      </c>
      <c r="AK475" s="81">
        <v>0</v>
      </c>
      <c r="AL475" s="81">
        <v>0</v>
      </c>
      <c r="AM475" s="81">
        <v>57044686.795316696</v>
      </c>
      <c r="AN475" s="81">
        <v>0</v>
      </c>
      <c r="AO475" s="81">
        <v>0</v>
      </c>
      <c r="AP475" s="82"/>
      <c r="AQ475" s="81">
        <v>7399</v>
      </c>
      <c r="AR475" s="81">
        <v>1447</v>
      </c>
      <c r="AS475" s="81">
        <v>0</v>
      </c>
      <c r="AT475" s="81">
        <v>0</v>
      </c>
      <c r="AU475" s="81">
        <v>0</v>
      </c>
      <c r="AV475" s="81">
        <v>1</v>
      </c>
      <c r="AW475" s="81" t="s">
        <v>564</v>
      </c>
      <c r="AX475" s="82"/>
      <c r="AY475" s="81">
        <v>31592.2</v>
      </c>
      <c r="AZ475" s="81">
        <v>34204.6</v>
      </c>
      <c r="BA475" s="81">
        <v>0</v>
      </c>
      <c r="BB475" s="81">
        <v>0</v>
      </c>
      <c r="BC475" s="81">
        <v>0</v>
      </c>
      <c r="BD475" s="81">
        <v>3850</v>
      </c>
      <c r="BE475" s="81" t="s">
        <v>564</v>
      </c>
      <c r="BF475" s="82"/>
      <c r="BG475" s="81">
        <v>0</v>
      </c>
      <c r="BH475" s="81">
        <v>0</v>
      </c>
      <c r="BI475" s="81">
        <v>136.947</v>
      </c>
      <c r="BJ475" s="81">
        <v>0</v>
      </c>
      <c r="BK475" s="81">
        <v>120.34299999999999</v>
      </c>
      <c r="BL475" s="81">
        <v>0</v>
      </c>
      <c r="BM475" s="82"/>
      <c r="BN475" s="81">
        <v>0</v>
      </c>
      <c r="BO475" s="81">
        <v>0</v>
      </c>
      <c r="BP475" s="81">
        <v>8</v>
      </c>
      <c r="BQ475" s="81">
        <v>0</v>
      </c>
      <c r="BR475" s="81">
        <v>20</v>
      </c>
      <c r="BS475" s="81">
        <v>0</v>
      </c>
      <c r="BT475"/>
      <c r="BU475" s="80">
        <v>243.214</v>
      </c>
      <c r="BV475" s="80">
        <v>14.076000000000001</v>
      </c>
      <c r="BW475" s="80">
        <v>0</v>
      </c>
      <c r="BX475" s="80">
        <v>0</v>
      </c>
      <c r="BY475" s="80">
        <v>0</v>
      </c>
      <c r="BZ475" s="80">
        <v>0</v>
      </c>
      <c r="CA475" s="80">
        <v>0</v>
      </c>
      <c r="CB475" s="80">
        <v>0</v>
      </c>
      <c r="CC475" s="80">
        <v>0</v>
      </c>
    </row>
    <row r="476" spans="1:81">
      <c r="A476" s="80" t="s">
        <v>2275</v>
      </c>
      <c r="B476" s="80">
        <v>403</v>
      </c>
      <c r="C476" s="80">
        <v>12</v>
      </c>
      <c r="D476" s="80">
        <v>24</v>
      </c>
      <c r="E476" s="80">
        <v>2015</v>
      </c>
      <c r="F476" s="80" t="s">
        <v>91</v>
      </c>
      <c r="G476" s="80" t="s">
        <v>2263</v>
      </c>
      <c r="H476" s="80" t="s">
        <v>2264</v>
      </c>
      <c r="I476" s="177"/>
      <c r="J476" s="81">
        <v>212.0092460192177</v>
      </c>
      <c r="K476" s="81">
        <v>32.070170494452725</v>
      </c>
      <c r="L476" s="81">
        <v>17.967017386426491</v>
      </c>
      <c r="M476" s="81">
        <v>1173.8912049481889</v>
      </c>
      <c r="N476" s="81">
        <v>669.02644768498521</v>
      </c>
      <c r="O476" s="81">
        <v>428.84554210210069</v>
      </c>
      <c r="P476" s="81">
        <v>246.88776124776081</v>
      </c>
      <c r="Q476" s="81">
        <v>30.079839882313003</v>
      </c>
      <c r="R476" s="81">
        <v>0</v>
      </c>
      <c r="S476" s="81">
        <v>72.865040671756702</v>
      </c>
      <c r="T476" s="82"/>
      <c r="U476" s="81">
        <v>24910778</v>
      </c>
      <c r="V476" s="81">
        <v>13133</v>
      </c>
      <c r="W476" s="81">
        <v>692</v>
      </c>
      <c r="X476" s="81">
        <v>179962</v>
      </c>
      <c r="Y476" s="81">
        <v>175357</v>
      </c>
      <c r="Z476" s="81">
        <v>249156</v>
      </c>
      <c r="AA476" s="81">
        <v>49129</v>
      </c>
      <c r="AB476" s="81">
        <v>413995</v>
      </c>
      <c r="AC476" s="81">
        <v>0</v>
      </c>
      <c r="AD476" s="81">
        <v>72.865040671756702</v>
      </c>
      <c r="AE476" s="82"/>
      <c r="AF476" s="81">
        <v>238749820.80097646</v>
      </c>
      <c r="AG476" s="81">
        <v>24623681.444930267</v>
      </c>
      <c r="AH476" s="81">
        <v>3735225.9265905349</v>
      </c>
      <c r="AI476" s="81">
        <v>1157904447.0668252</v>
      </c>
      <c r="AJ476" s="81">
        <v>981150856.51867235</v>
      </c>
      <c r="AK476" s="81">
        <v>0</v>
      </c>
      <c r="AL476" s="81">
        <v>0</v>
      </c>
      <c r="AM476" s="81">
        <v>56736278.106291421</v>
      </c>
      <c r="AN476" s="81">
        <v>0</v>
      </c>
      <c r="AO476" s="81">
        <v>0</v>
      </c>
      <c r="AP476" s="82"/>
      <c r="AQ476" s="81">
        <v>8166</v>
      </c>
      <c r="AR476" s="81">
        <v>2099</v>
      </c>
      <c r="AS476" s="81">
        <v>0</v>
      </c>
      <c r="AT476" s="81">
        <v>0</v>
      </c>
      <c r="AU476" s="81">
        <v>0</v>
      </c>
      <c r="AV476" s="81">
        <v>1</v>
      </c>
      <c r="AW476" s="81" t="s">
        <v>564</v>
      </c>
      <c r="AX476" s="82"/>
      <c r="AY476" s="81">
        <v>35401.1</v>
      </c>
      <c r="AZ476" s="81">
        <v>47197.8</v>
      </c>
      <c r="BA476" s="81">
        <v>0</v>
      </c>
      <c r="BB476" s="81">
        <v>0</v>
      </c>
      <c r="BC476" s="81">
        <v>0</v>
      </c>
      <c r="BD476" s="81">
        <v>3850</v>
      </c>
      <c r="BE476" s="81" t="s">
        <v>564</v>
      </c>
      <c r="BF476" s="82"/>
      <c r="BG476" s="81">
        <v>0</v>
      </c>
      <c r="BH476" s="81">
        <v>0</v>
      </c>
      <c r="BI476" s="81">
        <v>129.57499999999999</v>
      </c>
      <c r="BJ476" s="81">
        <v>0</v>
      </c>
      <c r="BK476" s="81">
        <v>123.57300000000001</v>
      </c>
      <c r="BL476" s="81">
        <v>0</v>
      </c>
      <c r="BM476" s="82"/>
      <c r="BN476" s="81">
        <v>0</v>
      </c>
      <c r="BO476" s="81">
        <v>0</v>
      </c>
      <c r="BP476" s="81">
        <v>8</v>
      </c>
      <c r="BQ476" s="81">
        <v>0</v>
      </c>
      <c r="BR476" s="81">
        <v>18</v>
      </c>
      <c r="BS476" s="81">
        <v>0</v>
      </c>
      <c r="BT476"/>
      <c r="BU476" s="80">
        <v>232.46700000000001</v>
      </c>
      <c r="BV476" s="80">
        <v>20.681000000000001</v>
      </c>
      <c r="BW476" s="80">
        <v>0</v>
      </c>
      <c r="BX476" s="80">
        <v>0</v>
      </c>
      <c r="BY476" s="80">
        <v>0</v>
      </c>
      <c r="BZ476" s="80">
        <v>0</v>
      </c>
      <c r="CA476" s="80">
        <v>0</v>
      </c>
      <c r="CB476" s="80">
        <v>0</v>
      </c>
      <c r="CC476" s="80">
        <v>0</v>
      </c>
    </row>
    <row r="477" spans="1:81">
      <c r="A477" s="80" t="s">
        <v>2276</v>
      </c>
      <c r="B477" s="80">
        <v>404</v>
      </c>
      <c r="C477" s="80">
        <v>13</v>
      </c>
      <c r="D477" s="80">
        <v>24</v>
      </c>
      <c r="E477" s="80">
        <v>2016</v>
      </c>
      <c r="F477" s="80" t="s">
        <v>92</v>
      </c>
      <c r="G477" s="80" t="s">
        <v>2263</v>
      </c>
      <c r="H477" s="80" t="s">
        <v>2264</v>
      </c>
      <c r="I477" s="177"/>
      <c r="J477" s="81">
        <v>213.48162965908182</v>
      </c>
      <c r="K477" s="81">
        <v>31.883604719033169</v>
      </c>
      <c r="L477" s="81">
        <v>17.078218856024453</v>
      </c>
      <c r="M477" s="81">
        <v>781.11983929347275</v>
      </c>
      <c r="N477" s="81">
        <v>662.00161853841996</v>
      </c>
      <c r="O477" s="81">
        <v>427.28160419927411</v>
      </c>
      <c r="P477" s="81">
        <v>239.12199998479826</v>
      </c>
      <c r="Q477" s="81">
        <v>29.178867657680907</v>
      </c>
      <c r="R477" s="81">
        <v>0</v>
      </c>
      <c r="S477" s="81">
        <v>62.444566792510003</v>
      </c>
      <c r="T477" s="82"/>
      <c r="U477" s="81">
        <v>24683201</v>
      </c>
      <c r="V477" s="81">
        <v>13133</v>
      </c>
      <c r="W477" s="81">
        <v>692</v>
      </c>
      <c r="X477" s="81">
        <v>179962</v>
      </c>
      <c r="Y477" s="81">
        <v>176762</v>
      </c>
      <c r="Z477" s="81">
        <v>251299</v>
      </c>
      <c r="AA477" s="81">
        <v>49215</v>
      </c>
      <c r="AB477" s="81">
        <v>413111</v>
      </c>
      <c r="AC477" s="81">
        <v>0</v>
      </c>
      <c r="AD477" s="81">
        <v>62.444566792510003</v>
      </c>
      <c r="AE477" s="82"/>
      <c r="AF477" s="81">
        <v>246291850.61601871</v>
      </c>
      <c r="AG477" s="81">
        <v>23598135.834823899</v>
      </c>
      <c r="AH477" s="81">
        <v>2725718.1897548521</v>
      </c>
      <c r="AI477" s="81">
        <v>1150545530.928462</v>
      </c>
      <c r="AJ477" s="81">
        <v>988676611.76474595</v>
      </c>
      <c r="AK477" s="81">
        <v>0</v>
      </c>
      <c r="AL477" s="81">
        <v>0</v>
      </c>
      <c r="AM477" s="81">
        <v>56659114.015215717</v>
      </c>
      <c r="AN477" s="81">
        <v>0</v>
      </c>
      <c r="AO477" s="81">
        <v>0</v>
      </c>
      <c r="AP477" s="82"/>
      <c r="AQ477" s="81">
        <v>8854</v>
      </c>
      <c r="AR477" s="81">
        <v>2478</v>
      </c>
      <c r="AS477" s="81">
        <v>0</v>
      </c>
      <c r="AT477" s="81">
        <v>0</v>
      </c>
      <c r="AU477" s="81">
        <v>0</v>
      </c>
      <c r="AV477" s="81">
        <v>1</v>
      </c>
      <c r="AW477" s="81" t="s">
        <v>564</v>
      </c>
      <c r="AX477" s="82"/>
      <c r="AY477" s="81">
        <v>38774.800000000003</v>
      </c>
      <c r="AZ477" s="81">
        <v>54049.1</v>
      </c>
      <c r="BA477" s="81">
        <v>0</v>
      </c>
      <c r="BB477" s="81">
        <v>0</v>
      </c>
      <c r="BC477" s="81">
        <v>0</v>
      </c>
      <c r="BD477" s="81">
        <v>3850</v>
      </c>
      <c r="BE477" s="81" t="s">
        <v>564</v>
      </c>
      <c r="BF477" s="82"/>
      <c r="BG477" s="81">
        <v>0</v>
      </c>
      <c r="BH477" s="81">
        <v>0</v>
      </c>
      <c r="BI477" s="81">
        <v>129.39500000000001</v>
      </c>
      <c r="BJ477" s="81">
        <v>0</v>
      </c>
      <c r="BK477" s="81">
        <v>96.714000000000013</v>
      </c>
      <c r="BL477" s="81">
        <v>0</v>
      </c>
      <c r="BM477" s="82"/>
      <c r="BN477" s="81">
        <v>0</v>
      </c>
      <c r="BO477" s="81">
        <v>0</v>
      </c>
      <c r="BP477" s="81">
        <v>8</v>
      </c>
      <c r="BQ477" s="81">
        <v>0</v>
      </c>
      <c r="BR477" s="81">
        <v>17</v>
      </c>
      <c r="BS477" s="81">
        <v>0</v>
      </c>
      <c r="BT477"/>
      <c r="BU477" s="80">
        <v>226.10900000000001</v>
      </c>
      <c r="BV477" s="80">
        <v>0</v>
      </c>
      <c r="BW477" s="80">
        <v>0</v>
      </c>
      <c r="BX477" s="80">
        <v>0</v>
      </c>
      <c r="BY477" s="80">
        <v>0</v>
      </c>
      <c r="BZ477" s="80">
        <v>0</v>
      </c>
      <c r="CA477" s="80">
        <v>0</v>
      </c>
      <c r="CB477" s="80">
        <v>0</v>
      </c>
      <c r="CC477" s="80">
        <v>0</v>
      </c>
    </row>
    <row r="478" spans="1:81">
      <c r="A478" s="80" t="s">
        <v>2277</v>
      </c>
      <c r="B478" s="80">
        <v>405</v>
      </c>
      <c r="C478" s="80">
        <v>14</v>
      </c>
      <c r="D478" s="80">
        <v>24</v>
      </c>
      <c r="E478" s="80">
        <v>2017</v>
      </c>
      <c r="F478" s="80" t="s">
        <v>71</v>
      </c>
      <c r="G478" s="80" t="s">
        <v>2263</v>
      </c>
      <c r="H478" s="80" t="s">
        <v>2264</v>
      </c>
      <c r="I478" s="177"/>
      <c r="J478" s="81">
        <v>222.76235226738038</v>
      </c>
      <c r="K478" s="81">
        <v>31.73892156269288</v>
      </c>
      <c r="L478" s="81">
        <v>18.333836000146242</v>
      </c>
      <c r="M478" s="81">
        <v>691.67275803493192</v>
      </c>
      <c r="N478" s="81">
        <v>645.00847224559743</v>
      </c>
      <c r="O478" s="81">
        <v>422.77137569344444</v>
      </c>
      <c r="P478" s="81">
        <v>235.57951116272494</v>
      </c>
      <c r="Q478" s="81">
        <v>28.109409358711282</v>
      </c>
      <c r="R478" s="81">
        <v>0</v>
      </c>
      <c r="S478" s="81">
        <v>66.131042800321993</v>
      </c>
      <c r="T478" s="82"/>
      <c r="U478" s="81">
        <v>26202018</v>
      </c>
      <c r="V478" s="81">
        <v>13133</v>
      </c>
      <c r="W478" s="81">
        <v>692</v>
      </c>
      <c r="X478" s="81">
        <v>179962</v>
      </c>
      <c r="Y478" s="81">
        <v>178235</v>
      </c>
      <c r="Z478" s="81">
        <v>252771</v>
      </c>
      <c r="AA478" s="81">
        <v>48795</v>
      </c>
      <c r="AB478" s="81">
        <v>411554</v>
      </c>
      <c r="AC478" s="81">
        <v>0</v>
      </c>
      <c r="AD478" s="81">
        <v>66.131042800321993</v>
      </c>
      <c r="AE478" s="82"/>
      <c r="AF478" s="81">
        <v>260473558.0698989</v>
      </c>
      <c r="AG478" s="81">
        <v>23750279.425550099</v>
      </c>
      <c r="AH478" s="81">
        <v>3756132.4997385452</v>
      </c>
      <c r="AI478" s="81">
        <v>1086370665.4028471</v>
      </c>
      <c r="AJ478" s="81">
        <v>917370507.72718787</v>
      </c>
      <c r="AK478" s="81">
        <v>0</v>
      </c>
      <c r="AL478" s="81">
        <v>0</v>
      </c>
      <c r="AM478" s="81">
        <v>56533889.826826543</v>
      </c>
      <c r="AN478" s="81">
        <v>0</v>
      </c>
      <c r="AO478" s="81">
        <v>0</v>
      </c>
      <c r="AP478" s="82"/>
      <c r="AQ478" s="81">
        <v>9505</v>
      </c>
      <c r="AR478" s="81">
        <v>2803</v>
      </c>
      <c r="AS478" s="81">
        <v>0</v>
      </c>
      <c r="AT478" s="81">
        <v>0</v>
      </c>
      <c r="AU478" s="81">
        <v>0</v>
      </c>
      <c r="AV478" s="81">
        <v>1</v>
      </c>
      <c r="AW478" s="81" t="s">
        <v>564</v>
      </c>
      <c r="AX478" s="82"/>
      <c r="AY478" s="81">
        <v>41930.1</v>
      </c>
      <c r="AZ478" s="81">
        <v>60948.999999999942</v>
      </c>
      <c r="BA478" s="81">
        <v>0</v>
      </c>
      <c r="BB478" s="81">
        <v>0</v>
      </c>
      <c r="BC478" s="81">
        <v>0</v>
      </c>
      <c r="BD478" s="81">
        <v>3850</v>
      </c>
      <c r="BE478" s="81" t="s">
        <v>564</v>
      </c>
      <c r="BF478" s="82"/>
      <c r="BG478" s="81">
        <v>0</v>
      </c>
      <c r="BH478" s="81">
        <v>0</v>
      </c>
      <c r="BI478" s="81">
        <v>131.90600000000001</v>
      </c>
      <c r="BJ478" s="81">
        <v>0</v>
      </c>
      <c r="BK478" s="81">
        <v>97.962999999999994</v>
      </c>
      <c r="BL478" s="81">
        <v>0</v>
      </c>
      <c r="BM478" s="82"/>
      <c r="BN478" s="81">
        <v>0</v>
      </c>
      <c r="BO478" s="81">
        <v>0</v>
      </c>
      <c r="BP478" s="81">
        <v>8</v>
      </c>
      <c r="BQ478" s="81">
        <v>0</v>
      </c>
      <c r="BR478" s="81">
        <v>15</v>
      </c>
      <c r="BS478" s="81">
        <v>0</v>
      </c>
      <c r="BT478"/>
      <c r="BU478" s="80">
        <v>229.869</v>
      </c>
      <c r="BV478" s="80">
        <v>0</v>
      </c>
      <c r="BW478" s="80">
        <v>0</v>
      </c>
      <c r="BX478" s="80">
        <v>0</v>
      </c>
      <c r="BY478" s="80">
        <v>0</v>
      </c>
      <c r="BZ478" s="80">
        <v>0</v>
      </c>
      <c r="CA478" s="80">
        <v>0</v>
      </c>
      <c r="CB478" s="80">
        <v>0</v>
      </c>
      <c r="CC478" s="80">
        <v>0</v>
      </c>
    </row>
    <row r="479" spans="1:81">
      <c r="A479" s="80" t="s">
        <v>2278</v>
      </c>
      <c r="B479" s="80">
        <v>406</v>
      </c>
      <c r="C479" s="80">
        <v>15</v>
      </c>
      <c r="D479" s="80">
        <v>24</v>
      </c>
      <c r="E479" s="80">
        <v>2018</v>
      </c>
      <c r="F479" s="80" t="s">
        <v>93</v>
      </c>
      <c r="G479" s="80" t="s">
        <v>2263</v>
      </c>
      <c r="H479" s="80" t="s">
        <v>2264</v>
      </c>
      <c r="I479" s="177"/>
      <c r="J479" s="81">
        <v>212.72837261841886</v>
      </c>
      <c r="K479" s="81">
        <v>29.897885372420234</v>
      </c>
      <c r="L479" s="81">
        <v>16.24209060649379</v>
      </c>
      <c r="M479" s="81">
        <v>715.1754732439955</v>
      </c>
      <c r="N479" s="81">
        <v>583.4646835291893</v>
      </c>
      <c r="O479" s="81">
        <v>417.63474537673267</v>
      </c>
      <c r="P479" s="81">
        <v>232.25462033266683</v>
      </c>
      <c r="Q479" s="81">
        <v>25.979283518980143</v>
      </c>
      <c r="R479" s="81">
        <v>0</v>
      </c>
      <c r="S479" s="81">
        <v>73.475853797159999</v>
      </c>
      <c r="T479" s="82"/>
      <c r="U479" s="81">
        <v>26684397</v>
      </c>
      <c r="V479" s="81">
        <v>13133</v>
      </c>
      <c r="W479" s="81">
        <v>692</v>
      </c>
      <c r="X479" s="81">
        <v>179962</v>
      </c>
      <c r="Y479" s="81">
        <v>179597</v>
      </c>
      <c r="Z479" s="81">
        <v>254481</v>
      </c>
      <c r="AA479" s="81">
        <v>48590</v>
      </c>
      <c r="AB479" s="81">
        <v>409900</v>
      </c>
      <c r="AC479" s="81">
        <v>0</v>
      </c>
      <c r="AD479" s="81">
        <v>73.475853797159999</v>
      </c>
      <c r="AE479" s="82"/>
      <c r="AF479" s="81">
        <v>252617572.56710479</v>
      </c>
      <c r="AG479" s="81">
        <v>21192653.93069813</v>
      </c>
      <c r="AH479" s="81">
        <v>3539386.8885945319</v>
      </c>
      <c r="AI479" s="81">
        <v>1106384230.36113</v>
      </c>
      <c r="AJ479" s="81">
        <v>851891553.1640321</v>
      </c>
      <c r="AK479" s="81">
        <v>0</v>
      </c>
      <c r="AL479" s="81">
        <v>0</v>
      </c>
      <c r="AM479" s="81">
        <v>56423190.280704871</v>
      </c>
      <c r="AN479" s="81">
        <v>0</v>
      </c>
      <c r="AO479" s="81">
        <v>0</v>
      </c>
      <c r="AP479" s="82"/>
      <c r="AQ479" s="81">
        <v>10071</v>
      </c>
      <c r="AR479" s="81">
        <v>3164</v>
      </c>
      <c r="AS479" s="81">
        <v>0</v>
      </c>
      <c r="AT479" s="81">
        <v>0</v>
      </c>
      <c r="AU479" s="81">
        <v>0</v>
      </c>
      <c r="AV479" s="81">
        <v>1</v>
      </c>
      <c r="AW479" s="81" t="s">
        <v>564</v>
      </c>
      <c r="AX479" s="82"/>
      <c r="AY479" s="81">
        <v>44731.900000000009</v>
      </c>
      <c r="AZ479" s="81">
        <v>69933</v>
      </c>
      <c r="BA479" s="81">
        <v>0</v>
      </c>
      <c r="BB479" s="81">
        <v>0</v>
      </c>
      <c r="BC479" s="81">
        <v>0</v>
      </c>
      <c r="BD479" s="81">
        <v>3850</v>
      </c>
      <c r="BE479" s="81" t="s">
        <v>564</v>
      </c>
      <c r="BF479" s="82"/>
      <c r="BG479" s="81">
        <v>0</v>
      </c>
      <c r="BH479" s="81">
        <v>0</v>
      </c>
      <c r="BI479" s="81">
        <v>142.75800000000001</v>
      </c>
      <c r="BJ479" s="81">
        <v>0</v>
      </c>
      <c r="BK479" s="81">
        <v>88.772999999999996</v>
      </c>
      <c r="BL479" s="81">
        <v>0</v>
      </c>
      <c r="BM479" s="82"/>
      <c r="BN479" s="81">
        <v>0</v>
      </c>
      <c r="BO479" s="81">
        <v>0</v>
      </c>
      <c r="BP479" s="81">
        <v>9</v>
      </c>
      <c r="BQ479" s="81">
        <v>0</v>
      </c>
      <c r="BR479" s="81">
        <v>14</v>
      </c>
      <c r="BS479" s="81">
        <v>0</v>
      </c>
      <c r="BT479"/>
      <c r="BU479" s="80">
        <v>231.53100000000001</v>
      </c>
      <c r="BV479" s="80">
        <v>0</v>
      </c>
      <c r="BW479" s="80">
        <v>0</v>
      </c>
      <c r="BX479" s="80">
        <v>0</v>
      </c>
      <c r="BY479" s="80">
        <v>0</v>
      </c>
      <c r="BZ479" s="80">
        <v>0</v>
      </c>
      <c r="CA479" s="80">
        <v>0</v>
      </c>
      <c r="CB479" s="80">
        <v>0</v>
      </c>
      <c r="CC479" s="80">
        <v>0</v>
      </c>
    </row>
    <row r="480" spans="1:81">
      <c r="A480" s="80" t="s">
        <v>2279</v>
      </c>
      <c r="B480" s="80">
        <v>407</v>
      </c>
      <c r="C480" s="80">
        <v>16</v>
      </c>
      <c r="D480" s="80">
        <v>24</v>
      </c>
      <c r="E480" s="80">
        <v>2019</v>
      </c>
      <c r="F480" s="80" t="s">
        <v>73</v>
      </c>
      <c r="G480" s="80" t="s">
        <v>2263</v>
      </c>
      <c r="H480" s="80" t="s">
        <v>2264</v>
      </c>
      <c r="I480" s="177"/>
      <c r="J480" s="81">
        <v>195.03234263628718</v>
      </c>
      <c r="K480" s="81">
        <v>27.183100869588866</v>
      </c>
      <c r="L480" s="81">
        <v>16.316074205224297</v>
      </c>
      <c r="M480" s="81">
        <v>734.32370168735702</v>
      </c>
      <c r="N480" s="81">
        <v>559.37712871324402</v>
      </c>
      <c r="O480" s="81">
        <v>406.35328400876023</v>
      </c>
      <c r="P480" s="81">
        <v>229.85951084892258</v>
      </c>
      <c r="Q480" s="81">
        <v>25.226800154779308</v>
      </c>
      <c r="R480" s="81">
        <v>0</v>
      </c>
      <c r="S480" s="81">
        <v>65.244181758119993</v>
      </c>
      <c r="T480" s="82"/>
      <c r="U480" s="81">
        <v>25715098</v>
      </c>
      <c r="V480" s="81">
        <v>13133</v>
      </c>
      <c r="W480" s="81">
        <v>692</v>
      </c>
      <c r="X480" s="81">
        <v>179962</v>
      </c>
      <c r="Y480" s="81">
        <v>181244</v>
      </c>
      <c r="Z480" s="81">
        <v>254405</v>
      </c>
      <c r="AA480" s="81">
        <v>47729</v>
      </c>
      <c r="AB480" s="81">
        <v>408804</v>
      </c>
      <c r="AC480" s="81">
        <v>0</v>
      </c>
      <c r="AD480" s="81">
        <v>65.244181758119993</v>
      </c>
      <c r="AE480" s="82"/>
      <c r="AF480" s="81">
        <v>244896447.00030351</v>
      </c>
      <c r="AG480" s="81">
        <v>20568295.041587438</v>
      </c>
      <c r="AH480" s="81">
        <v>3730857.5332584488</v>
      </c>
      <c r="AI480" s="81">
        <v>1228266603.0792711</v>
      </c>
      <c r="AJ480" s="81">
        <v>844486600.27771747</v>
      </c>
      <c r="AK480" s="81">
        <v>0</v>
      </c>
      <c r="AL480" s="81">
        <v>0</v>
      </c>
      <c r="AM480" s="81">
        <v>55676027.325135671</v>
      </c>
      <c r="AN480" s="81">
        <v>0</v>
      </c>
      <c r="AO480" s="81">
        <v>0</v>
      </c>
      <c r="AP480" s="82"/>
      <c r="AQ480" s="81">
        <v>10885</v>
      </c>
      <c r="AR480" s="81">
        <v>3417</v>
      </c>
      <c r="AS480" s="81">
        <v>0</v>
      </c>
      <c r="AT480" s="81">
        <v>0</v>
      </c>
      <c r="AU480" s="81">
        <v>0</v>
      </c>
      <c r="AV480" s="81">
        <v>1</v>
      </c>
      <c r="AW480" s="81" t="s">
        <v>564</v>
      </c>
      <c r="AX480" s="82"/>
      <c r="AY480" s="81">
        <v>48826.400000000169</v>
      </c>
      <c r="AZ480" s="81">
        <v>75552.5</v>
      </c>
      <c r="BA480" s="81">
        <v>0</v>
      </c>
      <c r="BB480" s="81">
        <v>0</v>
      </c>
      <c r="BC480" s="81">
        <v>0</v>
      </c>
      <c r="BD480" s="81">
        <v>3850</v>
      </c>
      <c r="BE480" s="81" t="s">
        <v>564</v>
      </c>
      <c r="BF480" s="82"/>
      <c r="BG480" s="81">
        <v>0</v>
      </c>
      <c r="BH480" s="81">
        <v>0</v>
      </c>
      <c r="BI480" s="81">
        <v>134.374</v>
      </c>
      <c r="BJ480" s="81">
        <v>0</v>
      </c>
      <c r="BK480" s="81">
        <v>86.61399999999999</v>
      </c>
      <c r="BL480" s="81">
        <v>0</v>
      </c>
      <c r="BM480" s="82"/>
      <c r="BN480" s="81">
        <v>0</v>
      </c>
      <c r="BO480" s="81">
        <v>0</v>
      </c>
      <c r="BP480" s="81">
        <v>9</v>
      </c>
      <c r="BQ480" s="81">
        <v>0</v>
      </c>
      <c r="BR480" s="81">
        <v>14</v>
      </c>
      <c r="BS480" s="81">
        <v>0</v>
      </c>
      <c r="BT480"/>
      <c r="BU480" s="80">
        <v>220.988</v>
      </c>
      <c r="BV480" s="80">
        <v>0</v>
      </c>
      <c r="BW480" s="80">
        <v>0</v>
      </c>
      <c r="BX480" s="80">
        <v>0</v>
      </c>
      <c r="BY480" s="80">
        <v>0</v>
      </c>
      <c r="BZ480" s="80">
        <v>0</v>
      </c>
      <c r="CA480" s="80">
        <v>0</v>
      </c>
      <c r="CB480" s="80">
        <v>0</v>
      </c>
      <c r="CC480" s="80">
        <v>0</v>
      </c>
    </row>
    <row r="481" spans="1:81">
      <c r="A481" s="80" t="s">
        <v>2280</v>
      </c>
      <c r="B481" s="80">
        <v>408</v>
      </c>
      <c r="C481" s="80">
        <v>17</v>
      </c>
      <c r="D481" s="80">
        <v>24</v>
      </c>
      <c r="E481" s="80">
        <v>2020</v>
      </c>
      <c r="F481" s="80" t="s">
        <v>218</v>
      </c>
      <c r="G481" s="80" t="s">
        <v>2263</v>
      </c>
      <c r="H481" s="80" t="s">
        <v>2264</v>
      </c>
      <c r="I481" s="177"/>
      <c r="J481" s="81">
        <v>193.26765766677511</v>
      </c>
      <c r="K481" s="81">
        <v>29.260270392207538</v>
      </c>
      <c r="L481" s="81">
        <v>12.27011687402633</v>
      </c>
      <c r="M481" s="81">
        <v>652.75706917568357</v>
      </c>
      <c r="N481" s="81">
        <v>547.75959759780676</v>
      </c>
      <c r="O481" s="81">
        <v>356.92701068394979</v>
      </c>
      <c r="P481" s="81">
        <v>214.13823097681291</v>
      </c>
      <c r="Q481" s="81">
        <v>24.020829365441806</v>
      </c>
      <c r="R481" s="81">
        <v>0</v>
      </c>
      <c r="S481" s="81">
        <v>62.930777074027198</v>
      </c>
      <c r="T481" s="82"/>
      <c r="U481" s="81">
        <v>24463576</v>
      </c>
      <c r="V481" s="81">
        <v>12823</v>
      </c>
      <c r="W481" s="81">
        <v>614</v>
      </c>
      <c r="X481" s="81">
        <v>182040</v>
      </c>
      <c r="Y481" s="81">
        <v>182894</v>
      </c>
      <c r="Z481" s="81">
        <v>255051</v>
      </c>
      <c r="AA481" s="81">
        <v>48310</v>
      </c>
      <c r="AB481" s="81">
        <v>407387</v>
      </c>
      <c r="AC481" s="81">
        <v>0</v>
      </c>
      <c r="AD481" s="81">
        <v>62.930777074027198</v>
      </c>
      <c r="AE481" s="82"/>
      <c r="AF481" s="81">
        <v>242659189.96521401</v>
      </c>
      <c r="AG481" s="81">
        <v>21591392.54268638</v>
      </c>
      <c r="AH481" s="81">
        <v>2978405.2361097774</v>
      </c>
      <c r="AI481" s="81">
        <v>1152393012.9904573</v>
      </c>
      <c r="AJ481" s="81">
        <v>928660369.95375836</v>
      </c>
      <c r="AK481" s="81"/>
      <c r="AL481" s="81"/>
      <c r="AM481" s="81">
        <v>53168529.663972415</v>
      </c>
      <c r="AN481" s="81"/>
      <c r="AO481" s="81"/>
      <c r="AP481" s="82"/>
      <c r="AQ481" s="81">
        <v>11590</v>
      </c>
      <c r="AR481" s="81">
        <v>3509</v>
      </c>
      <c r="AS481" s="81">
        <v>0</v>
      </c>
      <c r="AT481" s="81">
        <v>0</v>
      </c>
      <c r="AU481" s="81">
        <v>0</v>
      </c>
      <c r="AV481" s="81">
        <v>1</v>
      </c>
      <c r="AW481" s="81">
        <v>0</v>
      </c>
      <c r="AX481" s="82"/>
      <c r="AY481" s="81">
        <v>52790.300000000338</v>
      </c>
      <c r="AZ481" s="81">
        <v>79100.399999999936</v>
      </c>
      <c r="BA481" s="81">
        <v>0</v>
      </c>
      <c r="BB481" s="81">
        <v>0</v>
      </c>
      <c r="BC481" s="81">
        <v>0</v>
      </c>
      <c r="BD481" s="81">
        <v>3850</v>
      </c>
      <c r="BE481" s="81">
        <v>0</v>
      </c>
      <c r="BF481" s="82"/>
      <c r="BG481" s="81">
        <v>0</v>
      </c>
      <c r="BH481" s="81">
        <v>0</v>
      </c>
      <c r="BI481" s="81">
        <v>84.924000000000007</v>
      </c>
      <c r="BJ481" s="81">
        <v>0</v>
      </c>
      <c r="BK481" s="81">
        <v>78.912999999999997</v>
      </c>
      <c r="BL481" s="81">
        <v>0</v>
      </c>
      <c r="BM481" s="82"/>
      <c r="BN481" s="81">
        <v>0</v>
      </c>
      <c r="BO481" s="81">
        <v>0</v>
      </c>
      <c r="BP481" s="81">
        <v>7</v>
      </c>
      <c r="BQ481" s="81">
        <v>0</v>
      </c>
      <c r="BR481" s="81">
        <v>14</v>
      </c>
      <c r="BS481" s="81">
        <v>0</v>
      </c>
      <c r="BT481"/>
      <c r="BU481" s="80">
        <v>163.83699999999999</v>
      </c>
      <c r="BV481" s="80">
        <v>0</v>
      </c>
      <c r="BW481" s="80">
        <v>0</v>
      </c>
      <c r="BX481" s="80">
        <v>0</v>
      </c>
      <c r="BY481" s="80">
        <v>0</v>
      </c>
      <c r="BZ481" s="80">
        <v>0</v>
      </c>
      <c r="CA481" s="80">
        <v>0</v>
      </c>
      <c r="CB481" s="80">
        <v>0</v>
      </c>
      <c r="CC481" s="80">
        <v>0</v>
      </c>
    </row>
    <row r="482" spans="1:81">
      <c r="A482" s="80" t="s">
        <v>2281</v>
      </c>
      <c r="B482" s="80">
        <v>408</v>
      </c>
      <c r="C482" s="80">
        <v>18</v>
      </c>
      <c r="D482" s="80">
        <v>24</v>
      </c>
      <c r="E482" s="80">
        <v>2021</v>
      </c>
      <c r="F482" s="80" t="s">
        <v>75</v>
      </c>
      <c r="G482" s="174" t="s">
        <v>2263</v>
      </c>
      <c r="H482" s="80" t="s">
        <v>2264</v>
      </c>
      <c r="I482" s="177"/>
      <c r="J482" s="81">
        <v>199.04173896238004</v>
      </c>
      <c r="K482" s="81">
        <v>31.901943171821451</v>
      </c>
      <c r="L482" s="81">
        <v>13.816177255880822</v>
      </c>
      <c r="M482" s="81">
        <v>741.85098319429801</v>
      </c>
      <c r="N482" s="81">
        <v>540.24379314647706</v>
      </c>
      <c r="O482" s="81">
        <v>346.48884802566022</v>
      </c>
      <c r="P482" s="81">
        <v>219.96031148679933</v>
      </c>
      <c r="Q482" s="81">
        <v>24.125133791024897</v>
      </c>
      <c r="R482" s="81">
        <v>0</v>
      </c>
      <c r="S482" s="81">
        <v>57.910013774150009</v>
      </c>
      <c r="T482" s="82"/>
      <c r="U482" s="81">
        <v>27057933</v>
      </c>
      <c r="V482" s="81">
        <v>12823</v>
      </c>
      <c r="W482" s="81">
        <v>614</v>
      </c>
      <c r="X482" s="81">
        <v>182040</v>
      </c>
      <c r="Y482" s="81">
        <v>183288</v>
      </c>
      <c r="Z482" s="81">
        <v>254942</v>
      </c>
      <c r="AA482" s="81">
        <v>48393</v>
      </c>
      <c r="AB482" s="81">
        <v>404304</v>
      </c>
      <c r="AC482" s="81">
        <v>0</v>
      </c>
      <c r="AD482" s="81">
        <v>57.910013774150009</v>
      </c>
      <c r="AE482" s="82"/>
      <c r="AF482" s="81">
        <v>242680515.14827907</v>
      </c>
      <c r="AG482" s="81">
        <v>22012873.012896568</v>
      </c>
      <c r="AH482" s="81">
        <v>3204529.1823602789</v>
      </c>
      <c r="AI482" s="81">
        <v>1138224341.8674743</v>
      </c>
      <c r="AJ482" s="81">
        <v>893652274.82727504</v>
      </c>
      <c r="AK482" s="81">
        <v>0</v>
      </c>
      <c r="AL482" s="81">
        <v>0</v>
      </c>
      <c r="AM482" s="81">
        <v>53070514.896245956</v>
      </c>
      <c r="AN482" s="81">
        <v>0</v>
      </c>
      <c r="AO482" s="81">
        <v>0</v>
      </c>
      <c r="AP482" s="82"/>
      <c r="AQ482" s="81">
        <v>12386</v>
      </c>
      <c r="AR482" s="81">
        <v>3549</v>
      </c>
      <c r="AS482" s="81">
        <v>0</v>
      </c>
      <c r="AT482" s="81">
        <v>0</v>
      </c>
      <c r="AU482" s="81">
        <v>0</v>
      </c>
      <c r="AV482" s="81">
        <v>1</v>
      </c>
      <c r="AW482" s="81"/>
      <c r="AX482" s="82"/>
      <c r="AY482" s="81">
        <v>57254.700000000419</v>
      </c>
      <c r="AZ482" s="81">
        <v>80421.299999999959</v>
      </c>
      <c r="BA482" s="81">
        <v>0</v>
      </c>
      <c r="BB482" s="81">
        <v>0</v>
      </c>
      <c r="BC482" s="81">
        <v>0</v>
      </c>
      <c r="BD482" s="81">
        <v>3850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2282</v>
      </c>
      <c r="B483" s="80">
        <v>408</v>
      </c>
      <c r="C483" s="80">
        <v>19</v>
      </c>
      <c r="D483" s="80">
        <v>24</v>
      </c>
      <c r="E483" s="80">
        <v>2022</v>
      </c>
      <c r="F483" s="80" t="s">
        <v>568</v>
      </c>
      <c r="G483" s="174" t="s">
        <v>2263</v>
      </c>
      <c r="H483" s="80" t="s">
        <v>2264</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13353</v>
      </c>
      <c r="AR483" s="81">
        <v>3583</v>
      </c>
      <c r="AS483" s="81">
        <v>0</v>
      </c>
      <c r="AT483" s="81">
        <v>0</v>
      </c>
      <c r="AU483" s="81">
        <v>0</v>
      </c>
      <c r="AV483" s="81">
        <v>1</v>
      </c>
      <c r="AW483" s="81"/>
      <c r="AX483" s="82"/>
      <c r="AY483" s="81">
        <v>62660.10000000069</v>
      </c>
      <c r="AZ483" s="81">
        <v>81352.5</v>
      </c>
      <c r="BA483" s="81">
        <v>0</v>
      </c>
      <c r="BB483" s="81">
        <v>0</v>
      </c>
      <c r="BC483" s="81">
        <v>0</v>
      </c>
      <c r="BD483" s="81">
        <v>3850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2283</v>
      </c>
      <c r="B484" s="80">
        <v>341</v>
      </c>
      <c r="C484" s="80">
        <v>1</v>
      </c>
      <c r="D484" s="80">
        <v>21</v>
      </c>
      <c r="E484" s="80">
        <v>1990</v>
      </c>
      <c r="F484" s="80" t="s">
        <v>562</v>
      </c>
      <c r="G484" s="80" t="s">
        <v>2284</v>
      </c>
      <c r="H484" s="80" t="s">
        <v>2285</v>
      </c>
      <c r="I484" s="177"/>
      <c r="J484" s="81">
        <v>369.11236115883054</v>
      </c>
      <c r="K484" s="81">
        <v>78.936118247185519</v>
      </c>
      <c r="L484" s="81">
        <v>437.73830609368696</v>
      </c>
      <c r="M484" s="81">
        <v>419.92017204156315</v>
      </c>
      <c r="N484" s="81">
        <v>416.7115461898328</v>
      </c>
      <c r="O484" s="81">
        <v>249.34618091444196</v>
      </c>
      <c r="P484" s="81">
        <v>237.55916250979718</v>
      </c>
      <c r="Q484" s="81">
        <v>30.4270538569716</v>
      </c>
      <c r="R484" s="81">
        <v>61.868329349759193</v>
      </c>
      <c r="S484" s="81">
        <v>35.5587547903176</v>
      </c>
      <c r="T484" s="82"/>
      <c r="U484" s="81">
        <v>50484603</v>
      </c>
      <c r="V484" s="81">
        <v>17943</v>
      </c>
      <c r="W484" s="81">
        <v>4018</v>
      </c>
      <c r="X484" s="81">
        <v>168622</v>
      </c>
      <c r="Y484" s="81">
        <v>172990</v>
      </c>
      <c r="Z484" s="81">
        <v>102559</v>
      </c>
      <c r="AA484" s="81">
        <v>57682</v>
      </c>
      <c r="AB484" s="81">
        <v>494032</v>
      </c>
      <c r="AC484" s="81">
        <v>10715706</v>
      </c>
      <c r="AD484" s="81">
        <v>35.5587547903176</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2286</v>
      </c>
      <c r="B485" s="80">
        <v>342</v>
      </c>
      <c r="C485" s="80">
        <v>2</v>
      </c>
      <c r="D485" s="80">
        <v>21</v>
      </c>
      <c r="E485" s="80">
        <v>2005</v>
      </c>
      <c r="F485" s="80" t="s">
        <v>565</v>
      </c>
      <c r="G485" s="80" t="s">
        <v>2284</v>
      </c>
      <c r="H485" s="80" t="s">
        <v>2285</v>
      </c>
      <c r="I485" s="177"/>
      <c r="J485" s="81">
        <v>360.25154844520057</v>
      </c>
      <c r="K485" s="81">
        <v>33.204927012545674</v>
      </c>
      <c r="L485" s="81">
        <v>80.525551928562763</v>
      </c>
      <c r="M485" s="81">
        <v>659.06432247385521</v>
      </c>
      <c r="N485" s="81">
        <v>534.73464698018802</v>
      </c>
      <c r="O485" s="81">
        <v>351.72466271913805</v>
      </c>
      <c r="P485" s="81">
        <v>210.45459647474019</v>
      </c>
      <c r="Q485" s="81">
        <v>26.818607425179945</v>
      </c>
      <c r="R485" s="81">
        <v>58.422180848104723</v>
      </c>
      <c r="S485" s="81">
        <v>28.513126838000002</v>
      </c>
      <c r="T485" s="82"/>
      <c r="U485" s="81">
        <v>53703876</v>
      </c>
      <c r="V485" s="81">
        <v>14503</v>
      </c>
      <c r="W485" s="81">
        <v>672</v>
      </c>
      <c r="X485" s="81">
        <v>144080</v>
      </c>
      <c r="Y485" s="81">
        <v>196444</v>
      </c>
      <c r="Z485" s="81">
        <v>167409</v>
      </c>
      <c r="AA485" s="81">
        <v>41851</v>
      </c>
      <c r="AB485" s="81">
        <v>455210</v>
      </c>
      <c r="AC485" s="81">
        <v>10330753</v>
      </c>
      <c r="AD485" s="81">
        <v>28.513126838000002</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2287</v>
      </c>
      <c r="B486" s="80">
        <v>343</v>
      </c>
      <c r="C486" s="80">
        <v>3</v>
      </c>
      <c r="D486" s="80">
        <v>21</v>
      </c>
      <c r="E486" s="80">
        <v>2006</v>
      </c>
      <c r="F486" s="80" t="s">
        <v>566</v>
      </c>
      <c r="G486" s="80" t="s">
        <v>2284</v>
      </c>
      <c r="H486" s="80" t="s">
        <v>2285</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2288</v>
      </c>
      <c r="B487" s="80">
        <v>344</v>
      </c>
      <c r="C487" s="80">
        <v>4</v>
      </c>
      <c r="D487" s="80">
        <v>21</v>
      </c>
      <c r="E487" s="80">
        <v>2007</v>
      </c>
      <c r="F487" s="80" t="s">
        <v>567</v>
      </c>
      <c r="G487" s="80" t="s">
        <v>2284</v>
      </c>
      <c r="H487" s="80" t="s">
        <v>2285</v>
      </c>
      <c r="I487" s="177"/>
      <c r="J487" s="81">
        <v>294.85647380599158</v>
      </c>
      <c r="K487" s="81">
        <v>31.071327588894849</v>
      </c>
      <c r="L487" s="81">
        <v>58.217643223546979</v>
      </c>
      <c r="M487" s="81">
        <v>633.25559083866199</v>
      </c>
      <c r="N487" s="81">
        <v>551.61342512832869</v>
      </c>
      <c r="O487" s="81">
        <v>340.08077107942086</v>
      </c>
      <c r="P487" s="81">
        <v>204.50516848320999</v>
      </c>
      <c r="Q487" s="81">
        <v>27.924287283958542</v>
      </c>
      <c r="R487" s="81">
        <v>56.699950260373221</v>
      </c>
      <c r="S487" s="81">
        <v>28.150196027800003</v>
      </c>
      <c r="T487" s="82"/>
      <c r="U487" s="81">
        <v>59171137</v>
      </c>
      <c r="V487" s="81">
        <v>12697</v>
      </c>
      <c r="W487" s="81">
        <v>521</v>
      </c>
      <c r="X487" s="81">
        <v>167893</v>
      </c>
      <c r="Y487" s="81">
        <v>198464</v>
      </c>
      <c r="Z487" s="81">
        <v>168269</v>
      </c>
      <c r="AA487" s="81">
        <v>40048</v>
      </c>
      <c r="AB487" s="81">
        <v>448911</v>
      </c>
      <c r="AC487" s="81">
        <v>10313890</v>
      </c>
      <c r="AD487" s="81">
        <v>28.150196027800003</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2289</v>
      </c>
      <c r="B488" s="80">
        <v>345</v>
      </c>
      <c r="C488" s="80">
        <v>5</v>
      </c>
      <c r="D488" s="80">
        <v>21</v>
      </c>
      <c r="E488" s="80">
        <v>2008</v>
      </c>
      <c r="F488" s="80" t="s">
        <v>84</v>
      </c>
      <c r="G488" s="80" t="s">
        <v>2284</v>
      </c>
      <c r="H488" s="80" t="s">
        <v>2285</v>
      </c>
      <c r="I488" s="177"/>
      <c r="J488" s="81">
        <v>277.03158696233885</v>
      </c>
      <c r="K488" s="81">
        <v>22.840511542692369</v>
      </c>
      <c r="L488" s="81">
        <v>48.241191385395915</v>
      </c>
      <c r="M488" s="81">
        <v>673.57228426862252</v>
      </c>
      <c r="N488" s="81">
        <v>544.00265679376582</v>
      </c>
      <c r="O488" s="81">
        <v>328.74256744463054</v>
      </c>
      <c r="P488" s="81">
        <v>197.87584960029292</v>
      </c>
      <c r="Q488" s="81">
        <v>27.335579822714429</v>
      </c>
      <c r="R488" s="81">
        <v>55.157342048457373</v>
      </c>
      <c r="S488" s="81">
        <v>25.760637903700001</v>
      </c>
      <c r="T488" s="82"/>
      <c r="U488" s="81">
        <v>59225036</v>
      </c>
      <c r="V488" s="81">
        <v>12697</v>
      </c>
      <c r="W488" s="81">
        <v>521</v>
      </c>
      <c r="X488" s="81">
        <v>167893</v>
      </c>
      <c r="Y488" s="81">
        <v>199761</v>
      </c>
      <c r="Z488" s="81">
        <v>168368</v>
      </c>
      <c r="AA488" s="81">
        <v>38794</v>
      </c>
      <c r="AB488" s="81">
        <v>446668</v>
      </c>
      <c r="AC488" s="81">
        <v>10418463</v>
      </c>
      <c r="AD488" s="81">
        <v>25.760637903700001</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2290</v>
      </c>
      <c r="B489" s="80">
        <v>346</v>
      </c>
      <c r="C489" s="80">
        <v>6</v>
      </c>
      <c r="D489" s="80">
        <v>21</v>
      </c>
      <c r="E489" s="80">
        <v>2009</v>
      </c>
      <c r="F489" s="80" t="s">
        <v>85</v>
      </c>
      <c r="G489" s="80" t="s">
        <v>2284</v>
      </c>
      <c r="H489" s="80" t="s">
        <v>2285</v>
      </c>
      <c r="I489" s="177"/>
      <c r="J489" s="81">
        <v>325.43510230083297</v>
      </c>
      <c r="K489" s="81">
        <v>26.623276993410038</v>
      </c>
      <c r="L489" s="81">
        <v>61.8907885725638</v>
      </c>
      <c r="M489" s="81">
        <v>688.44614036592566</v>
      </c>
      <c r="N489" s="81">
        <v>498.24526683675299</v>
      </c>
      <c r="O489" s="81">
        <v>335.62374420606159</v>
      </c>
      <c r="P489" s="81">
        <v>187.89213376965759</v>
      </c>
      <c r="Q489" s="81">
        <v>25.928540390805392</v>
      </c>
      <c r="R489" s="81">
        <v>53.734752753468001</v>
      </c>
      <c r="S489" s="81">
        <v>28.38509859665</v>
      </c>
      <c r="T489" s="82"/>
      <c r="U489" s="81">
        <v>60141182</v>
      </c>
      <c r="V489" s="81">
        <v>14077</v>
      </c>
      <c r="W489" s="81">
        <v>723</v>
      </c>
      <c r="X489" s="81">
        <v>179514</v>
      </c>
      <c r="Y489" s="81">
        <v>201108</v>
      </c>
      <c r="Z489" s="81">
        <v>169666</v>
      </c>
      <c r="AA489" s="81">
        <v>37817</v>
      </c>
      <c r="AB489" s="81">
        <v>444757</v>
      </c>
      <c r="AC489" s="81">
        <v>9901900</v>
      </c>
      <c r="AD489" s="81">
        <v>28.38509859665</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89.87</v>
      </c>
      <c r="BJ489" s="81">
        <v>0</v>
      </c>
      <c r="BK489" s="81">
        <v>60.295000000000002</v>
      </c>
      <c r="BL489" s="81">
        <v>0</v>
      </c>
      <c r="BM489" s="82"/>
      <c r="BN489" s="81">
        <v>0</v>
      </c>
      <c r="BO489" s="81">
        <v>0</v>
      </c>
      <c r="BP489" s="81">
        <v>6</v>
      </c>
      <c r="BQ489" s="81">
        <v>0</v>
      </c>
      <c r="BR489" s="81">
        <v>13</v>
      </c>
      <c r="BS489" s="81">
        <v>0</v>
      </c>
      <c r="BT489"/>
      <c r="BU489" s="80"/>
      <c r="BV489" s="80"/>
      <c r="BW489" s="80"/>
      <c r="BX489" s="80"/>
      <c r="BY489" s="80"/>
      <c r="BZ489" s="80"/>
      <c r="CA489" s="80"/>
      <c r="CB489" s="80"/>
      <c r="CC489" s="80"/>
    </row>
    <row r="490" spans="1:81">
      <c r="A490" s="80" t="s">
        <v>2291</v>
      </c>
      <c r="B490" s="80">
        <v>347</v>
      </c>
      <c r="C490" s="80">
        <v>7</v>
      </c>
      <c r="D490" s="80">
        <v>21</v>
      </c>
      <c r="E490" s="80">
        <v>2010</v>
      </c>
      <c r="F490" s="80" t="s">
        <v>86</v>
      </c>
      <c r="G490" s="80" t="s">
        <v>2284</v>
      </c>
      <c r="H490" s="80" t="s">
        <v>2285</v>
      </c>
      <c r="I490" s="177"/>
      <c r="J490" s="81">
        <v>272.90886096954478</v>
      </c>
      <c r="K490" s="81">
        <v>28.873060191952149</v>
      </c>
      <c r="L490" s="81">
        <v>55.778146971400972</v>
      </c>
      <c r="M490" s="81">
        <v>738.34886339824789</v>
      </c>
      <c r="N490" s="81">
        <v>568.09044404208771</v>
      </c>
      <c r="O490" s="81">
        <v>335.65839084665976</v>
      </c>
      <c r="P490" s="81">
        <v>187.69559209684473</v>
      </c>
      <c r="Q490" s="81">
        <v>26.909547733194245</v>
      </c>
      <c r="R490" s="81">
        <v>60.030785607347255</v>
      </c>
      <c r="S490" s="81">
        <v>23.975389667200005</v>
      </c>
      <c r="T490" s="82"/>
      <c r="U490" s="81">
        <v>60246604</v>
      </c>
      <c r="V490" s="81">
        <v>14077</v>
      </c>
      <c r="W490" s="81">
        <v>723</v>
      </c>
      <c r="X490" s="81">
        <v>179514</v>
      </c>
      <c r="Y490" s="81">
        <v>202270</v>
      </c>
      <c r="Z490" s="81">
        <v>170472</v>
      </c>
      <c r="AA490" s="81">
        <v>36834</v>
      </c>
      <c r="AB490" s="81">
        <v>442291</v>
      </c>
      <c r="AC490" s="81">
        <v>10483090</v>
      </c>
      <c r="AD490" s="81">
        <v>23.975389667200005</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95.738</v>
      </c>
      <c r="BJ490" s="81">
        <v>0</v>
      </c>
      <c r="BK490" s="81">
        <v>47.849999999999994</v>
      </c>
      <c r="BL490" s="81">
        <v>0</v>
      </c>
      <c r="BM490" s="82"/>
      <c r="BN490" s="81">
        <v>0</v>
      </c>
      <c r="BO490" s="81">
        <v>0</v>
      </c>
      <c r="BP490" s="81">
        <v>7</v>
      </c>
      <c r="BQ490" s="81">
        <v>0</v>
      </c>
      <c r="BR490" s="81">
        <v>11</v>
      </c>
      <c r="BS490" s="81">
        <v>0</v>
      </c>
      <c r="BT490"/>
      <c r="BU490" s="80">
        <v>143.58799999999999</v>
      </c>
      <c r="BV490" s="80">
        <v>0</v>
      </c>
      <c r="BW490" s="80">
        <v>0</v>
      </c>
      <c r="BX490" s="80">
        <v>0</v>
      </c>
      <c r="BY490" s="80">
        <v>0</v>
      </c>
      <c r="BZ490" s="80">
        <v>0</v>
      </c>
      <c r="CA490" s="80">
        <v>0</v>
      </c>
      <c r="CB490" s="80">
        <v>0</v>
      </c>
      <c r="CC490" s="80">
        <v>0</v>
      </c>
    </row>
    <row r="491" spans="1:81">
      <c r="A491" s="80" t="s">
        <v>2292</v>
      </c>
      <c r="B491" s="80">
        <v>348</v>
      </c>
      <c r="C491" s="80">
        <v>8</v>
      </c>
      <c r="D491" s="80">
        <v>21</v>
      </c>
      <c r="E491" s="80">
        <v>2011</v>
      </c>
      <c r="F491" s="80" t="s">
        <v>87</v>
      </c>
      <c r="G491" s="80" t="s">
        <v>2284</v>
      </c>
      <c r="H491" s="80" t="s">
        <v>2285</v>
      </c>
      <c r="I491" s="177"/>
      <c r="J491" s="81">
        <v>352.22817772928653</v>
      </c>
      <c r="K491" s="81">
        <v>38.583277400794167</v>
      </c>
      <c r="L491" s="81">
        <v>51.325078463307868</v>
      </c>
      <c r="M491" s="81">
        <v>855.69562058585632</v>
      </c>
      <c r="N491" s="81">
        <v>659.51868779598658</v>
      </c>
      <c r="O491" s="81">
        <v>332.32926887561962</v>
      </c>
      <c r="P491" s="81">
        <v>178.99065563484552</v>
      </c>
      <c r="Q491" s="81">
        <v>30.87165164265113</v>
      </c>
      <c r="R491" s="81">
        <v>56.912137879957555</v>
      </c>
      <c r="S491" s="81">
        <v>23.643881159399999</v>
      </c>
      <c r="T491" s="82"/>
      <c r="U491" s="81">
        <v>53939784</v>
      </c>
      <c r="V491" s="81">
        <v>14077</v>
      </c>
      <c r="W491" s="81">
        <v>723</v>
      </c>
      <c r="X491" s="81">
        <v>179514</v>
      </c>
      <c r="Y491" s="81">
        <v>203206</v>
      </c>
      <c r="Z491" s="81">
        <v>172448</v>
      </c>
      <c r="AA491" s="81">
        <v>36171</v>
      </c>
      <c r="AB491" s="81">
        <v>439903</v>
      </c>
      <c r="AC491" s="81">
        <v>9922048</v>
      </c>
      <c r="AD491" s="81">
        <v>23.643881159399999</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99.692999999999998</v>
      </c>
      <c r="BJ491" s="81">
        <v>0</v>
      </c>
      <c r="BK491" s="81">
        <v>54.699999999999996</v>
      </c>
      <c r="BL491" s="81">
        <v>0</v>
      </c>
      <c r="BM491" s="82"/>
      <c r="BN491" s="81">
        <v>0</v>
      </c>
      <c r="BO491" s="81">
        <v>0</v>
      </c>
      <c r="BP491" s="81">
        <v>7</v>
      </c>
      <c r="BQ491" s="81">
        <v>0</v>
      </c>
      <c r="BR491" s="81">
        <v>12</v>
      </c>
      <c r="BS491" s="81">
        <v>0</v>
      </c>
      <c r="BT491"/>
      <c r="BU491" s="80">
        <v>154.393</v>
      </c>
      <c r="BV491" s="80">
        <v>0</v>
      </c>
      <c r="BW491" s="80">
        <v>0</v>
      </c>
      <c r="BX491" s="80">
        <v>0</v>
      </c>
      <c r="BY491" s="80">
        <v>0</v>
      </c>
      <c r="BZ491" s="80">
        <v>0</v>
      </c>
      <c r="CA491" s="80">
        <v>0</v>
      </c>
      <c r="CB491" s="80">
        <v>0</v>
      </c>
      <c r="CC491" s="80">
        <v>0</v>
      </c>
    </row>
    <row r="492" spans="1:81">
      <c r="A492" s="80" t="s">
        <v>2293</v>
      </c>
      <c r="B492" s="80">
        <v>349</v>
      </c>
      <c r="C492" s="80">
        <v>9</v>
      </c>
      <c r="D492" s="80">
        <v>21</v>
      </c>
      <c r="E492" s="80">
        <v>2012</v>
      </c>
      <c r="F492" s="80" t="s">
        <v>88</v>
      </c>
      <c r="G492" s="80" t="s">
        <v>2284</v>
      </c>
      <c r="H492" s="80" t="s">
        <v>2285</v>
      </c>
      <c r="I492" s="177"/>
      <c r="J492" s="81">
        <v>383.49167042324541</v>
      </c>
      <c r="K492" s="81">
        <v>37.290977621449322</v>
      </c>
      <c r="L492" s="81">
        <v>49.762395019378694</v>
      </c>
      <c r="M492" s="81">
        <v>927.01251674592754</v>
      </c>
      <c r="N492" s="81">
        <v>771.78324144134695</v>
      </c>
      <c r="O492" s="81">
        <v>334.14029915645909</v>
      </c>
      <c r="P492" s="81">
        <v>175.67441595814066</v>
      </c>
      <c r="Q492" s="81">
        <v>33.513557687707547</v>
      </c>
      <c r="R492" s="81">
        <v>40.960478753943597</v>
      </c>
      <c r="S492" s="81">
        <v>25.705040792739997</v>
      </c>
      <c r="T492" s="82"/>
      <c r="U492" s="81">
        <v>52592011</v>
      </c>
      <c r="V492" s="81">
        <v>14077</v>
      </c>
      <c r="W492" s="81">
        <v>723</v>
      </c>
      <c r="X492" s="81">
        <v>179514</v>
      </c>
      <c r="Y492" s="81">
        <v>205513</v>
      </c>
      <c r="Z492" s="81">
        <v>174763</v>
      </c>
      <c r="AA492" s="81">
        <v>35300</v>
      </c>
      <c r="AB492" s="81">
        <v>439539</v>
      </c>
      <c r="AC492" s="81">
        <v>6956081</v>
      </c>
      <c r="AD492" s="81">
        <v>25.705040792739997</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117.94199999999999</v>
      </c>
      <c r="BJ492" s="81">
        <v>0</v>
      </c>
      <c r="BK492" s="81">
        <v>77.444000000000003</v>
      </c>
      <c r="BL492" s="81">
        <v>0</v>
      </c>
      <c r="BM492" s="82"/>
      <c r="BN492" s="81">
        <v>0</v>
      </c>
      <c r="BO492" s="81">
        <v>0</v>
      </c>
      <c r="BP492" s="81">
        <v>6</v>
      </c>
      <c r="BQ492" s="81">
        <v>0</v>
      </c>
      <c r="BR492" s="81">
        <v>15</v>
      </c>
      <c r="BS492" s="81">
        <v>0</v>
      </c>
      <c r="BT492"/>
      <c r="BU492" s="80">
        <v>195.386</v>
      </c>
      <c r="BV492" s="80">
        <v>0</v>
      </c>
      <c r="BW492" s="80">
        <v>0</v>
      </c>
      <c r="BX492" s="80">
        <v>0</v>
      </c>
      <c r="BY492" s="80">
        <v>0</v>
      </c>
      <c r="BZ492" s="80">
        <v>0</v>
      </c>
      <c r="CA492" s="80">
        <v>0</v>
      </c>
      <c r="CB492" s="80">
        <v>0</v>
      </c>
      <c r="CC492" s="80">
        <v>0</v>
      </c>
    </row>
    <row r="493" spans="1:81">
      <c r="A493" s="80" t="s">
        <v>2294</v>
      </c>
      <c r="B493" s="80">
        <v>350</v>
      </c>
      <c r="C493" s="80">
        <v>10</v>
      </c>
      <c r="D493" s="80">
        <v>21</v>
      </c>
      <c r="E493" s="80">
        <v>2013</v>
      </c>
      <c r="F493" s="80" t="s">
        <v>89</v>
      </c>
      <c r="G493" s="80" t="s">
        <v>2284</v>
      </c>
      <c r="H493" s="80" t="s">
        <v>2285</v>
      </c>
      <c r="I493" s="177"/>
      <c r="J493" s="81">
        <v>485.01196800018789</v>
      </c>
      <c r="K493" s="81">
        <v>35.221504346746705</v>
      </c>
      <c r="L493" s="81">
        <v>50.496145400653873</v>
      </c>
      <c r="M493" s="81">
        <v>938.92356819914858</v>
      </c>
      <c r="N493" s="81">
        <v>753.53590165579033</v>
      </c>
      <c r="O493" s="81">
        <v>323.68621833950152</v>
      </c>
      <c r="P493" s="81">
        <v>173.43902732209807</v>
      </c>
      <c r="Q493" s="81">
        <v>33.983977938505916</v>
      </c>
      <c r="R493" s="81">
        <v>40.781704748899955</v>
      </c>
      <c r="S493" s="81">
        <v>24.195012933040001</v>
      </c>
      <c r="T493" s="82"/>
      <c r="U493" s="81">
        <v>49464732</v>
      </c>
      <c r="V493" s="81">
        <v>14077</v>
      </c>
      <c r="W493" s="81">
        <v>723</v>
      </c>
      <c r="X493" s="81">
        <v>179514</v>
      </c>
      <c r="Y493" s="81">
        <v>207127</v>
      </c>
      <c r="Z493" s="81">
        <v>176854</v>
      </c>
      <c r="AA493" s="81">
        <v>34720</v>
      </c>
      <c r="AB493" s="81">
        <v>439318</v>
      </c>
      <c r="AC493" s="81">
        <v>6760457</v>
      </c>
      <c r="AD493" s="81">
        <v>24.195012933040001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137.017</v>
      </c>
      <c r="BJ493" s="81">
        <v>0</v>
      </c>
      <c r="BK493" s="81">
        <v>85.834000000000003</v>
      </c>
      <c r="BL493" s="81">
        <v>0</v>
      </c>
      <c r="BM493" s="82"/>
      <c r="BN493" s="81">
        <v>0</v>
      </c>
      <c r="BO493" s="81">
        <v>0</v>
      </c>
      <c r="BP493" s="81">
        <v>8</v>
      </c>
      <c r="BQ493" s="81">
        <v>0</v>
      </c>
      <c r="BR493" s="81">
        <v>14</v>
      </c>
      <c r="BS493" s="81">
        <v>0</v>
      </c>
      <c r="BT493"/>
      <c r="BU493" s="80">
        <v>222.851</v>
      </c>
      <c r="BV493" s="80">
        <v>0</v>
      </c>
      <c r="BW493" s="80">
        <v>0</v>
      </c>
      <c r="BX493" s="80">
        <v>0</v>
      </c>
      <c r="BY493" s="80">
        <v>0</v>
      </c>
      <c r="BZ493" s="80">
        <v>0</v>
      </c>
      <c r="CA493" s="80">
        <v>0</v>
      </c>
      <c r="CB493" s="80">
        <v>0</v>
      </c>
      <c r="CC493" s="80">
        <v>0</v>
      </c>
    </row>
    <row r="494" spans="1:81">
      <c r="A494" s="80" t="s">
        <v>2295</v>
      </c>
      <c r="B494" s="80">
        <v>351</v>
      </c>
      <c r="C494" s="80">
        <v>11</v>
      </c>
      <c r="D494" s="80">
        <v>21</v>
      </c>
      <c r="E494" s="80">
        <v>2014</v>
      </c>
      <c r="F494" s="80" t="s">
        <v>90</v>
      </c>
      <c r="G494" s="80" t="s">
        <v>2284</v>
      </c>
      <c r="H494" s="80" t="s">
        <v>2285</v>
      </c>
      <c r="I494" s="177"/>
      <c r="J494" s="81">
        <v>346.86474960017762</v>
      </c>
      <c r="K494" s="81">
        <v>32.28536190592807</v>
      </c>
      <c r="L494" s="81">
        <v>57.820951410070386</v>
      </c>
      <c r="M494" s="81">
        <v>965.73964776494313</v>
      </c>
      <c r="N494" s="81">
        <v>703.48361374728904</v>
      </c>
      <c r="O494" s="81">
        <v>309.59525625805833</v>
      </c>
      <c r="P494" s="81">
        <v>171.82540457744858</v>
      </c>
      <c r="Q494" s="81">
        <v>32.402581579264179</v>
      </c>
      <c r="R494" s="81">
        <v>41.122871057471379</v>
      </c>
      <c r="S494" s="81">
        <v>26.947380459940003</v>
      </c>
      <c r="T494" s="82"/>
      <c r="U494" s="81">
        <v>39903763</v>
      </c>
      <c r="V494" s="81">
        <v>11572</v>
      </c>
      <c r="W494" s="81">
        <v>748</v>
      </c>
      <c r="X494" s="81">
        <v>185845</v>
      </c>
      <c r="Y494" s="81">
        <v>208001</v>
      </c>
      <c r="Z494" s="81">
        <v>178156</v>
      </c>
      <c r="AA494" s="81">
        <v>34219</v>
      </c>
      <c r="AB494" s="81">
        <v>436576</v>
      </c>
      <c r="AC494" s="81">
        <v>6838448</v>
      </c>
      <c r="AD494" s="81">
        <v>26.947380459940003</v>
      </c>
      <c r="AE494" s="82"/>
      <c r="AF494" s="81">
        <v>484966074.05824059</v>
      </c>
      <c r="AG494" s="81">
        <v>24104230.821687028</v>
      </c>
      <c r="AH494" s="81">
        <v>7751861.289294851</v>
      </c>
      <c r="AI494" s="81">
        <v>1168569031.454222</v>
      </c>
      <c r="AJ494" s="81">
        <v>976064202.31092596</v>
      </c>
      <c r="AK494" s="81">
        <v>0</v>
      </c>
      <c r="AL494" s="81">
        <v>0</v>
      </c>
      <c r="AM494" s="81">
        <v>59935360.950982347</v>
      </c>
      <c r="AN494" s="81">
        <v>0</v>
      </c>
      <c r="AO494" s="81">
        <v>0</v>
      </c>
      <c r="AP494" s="82"/>
      <c r="AQ494" s="81">
        <v>6379</v>
      </c>
      <c r="AR494" s="81">
        <v>558</v>
      </c>
      <c r="AS494" s="81">
        <v>1</v>
      </c>
      <c r="AT494" s="81">
        <v>0</v>
      </c>
      <c r="AU494" s="81">
        <v>0</v>
      </c>
      <c r="AV494" s="81">
        <v>1</v>
      </c>
      <c r="AW494" s="81" t="s">
        <v>564</v>
      </c>
      <c r="AX494" s="82"/>
      <c r="AY494" s="81">
        <v>26127.18</v>
      </c>
      <c r="AZ494" s="81">
        <v>27864.879999999997</v>
      </c>
      <c r="BA494" s="81">
        <v>1000</v>
      </c>
      <c r="BB494" s="81">
        <v>0</v>
      </c>
      <c r="BC494" s="81">
        <v>0</v>
      </c>
      <c r="BD494" s="81">
        <v>1653.4</v>
      </c>
      <c r="BE494" s="81" t="s">
        <v>564</v>
      </c>
      <c r="BF494" s="82"/>
      <c r="BG494" s="81">
        <v>0</v>
      </c>
      <c r="BH494" s="81">
        <v>0</v>
      </c>
      <c r="BI494" s="81">
        <v>120.069</v>
      </c>
      <c r="BJ494" s="81">
        <v>0</v>
      </c>
      <c r="BK494" s="81">
        <v>70.144000000000005</v>
      </c>
      <c r="BL494" s="81">
        <v>0</v>
      </c>
      <c r="BM494" s="82"/>
      <c r="BN494" s="81">
        <v>0</v>
      </c>
      <c r="BO494" s="81">
        <v>0</v>
      </c>
      <c r="BP494" s="81">
        <v>8</v>
      </c>
      <c r="BQ494" s="81">
        <v>0</v>
      </c>
      <c r="BR494" s="81">
        <v>10</v>
      </c>
      <c r="BS494" s="81">
        <v>0</v>
      </c>
      <c r="BT494"/>
      <c r="BU494" s="80">
        <v>190.21299999999999</v>
      </c>
      <c r="BV494" s="80">
        <v>0</v>
      </c>
      <c r="BW494" s="80">
        <v>0</v>
      </c>
      <c r="BX494" s="80">
        <v>0</v>
      </c>
      <c r="BY494" s="80">
        <v>0</v>
      </c>
      <c r="BZ494" s="80">
        <v>0</v>
      </c>
      <c r="CA494" s="80">
        <v>0</v>
      </c>
      <c r="CB494" s="80">
        <v>0</v>
      </c>
      <c r="CC494" s="80">
        <v>0</v>
      </c>
    </row>
    <row r="495" spans="1:81">
      <c r="A495" s="80" t="s">
        <v>2296</v>
      </c>
      <c r="B495" s="80">
        <v>352</v>
      </c>
      <c r="C495" s="80">
        <v>12</v>
      </c>
      <c r="D495" s="80">
        <v>21</v>
      </c>
      <c r="E495" s="80">
        <v>2015</v>
      </c>
      <c r="F495" s="80" t="s">
        <v>91</v>
      </c>
      <c r="G495" s="80" t="s">
        <v>2284</v>
      </c>
      <c r="H495" s="80" t="s">
        <v>2285</v>
      </c>
      <c r="I495" s="177"/>
      <c r="J495" s="81">
        <v>324.95913885500568</v>
      </c>
      <c r="K495" s="81">
        <v>27.032043941414134</v>
      </c>
      <c r="L495" s="81">
        <v>65.728170392659209</v>
      </c>
      <c r="M495" s="81">
        <v>817.19311859763957</v>
      </c>
      <c r="N495" s="81">
        <v>621.35732019825343</v>
      </c>
      <c r="O495" s="81">
        <v>308.2845843224701</v>
      </c>
      <c r="P495" s="81">
        <v>170.06103784700429</v>
      </c>
      <c r="Q495" s="81">
        <v>31.644155762133291</v>
      </c>
      <c r="R495" s="81">
        <v>42.925026484993502</v>
      </c>
      <c r="S495" s="81">
        <v>22.456888663619999</v>
      </c>
      <c r="T495" s="82"/>
      <c r="U495" s="81">
        <v>47427504</v>
      </c>
      <c r="V495" s="81">
        <v>11572</v>
      </c>
      <c r="W495" s="81">
        <v>748</v>
      </c>
      <c r="X495" s="81">
        <v>185845</v>
      </c>
      <c r="Y495" s="81">
        <v>210651</v>
      </c>
      <c r="Z495" s="81">
        <v>179111</v>
      </c>
      <c r="AA495" s="81">
        <v>33841</v>
      </c>
      <c r="AB495" s="81">
        <v>435525</v>
      </c>
      <c r="AC495" s="81">
        <v>7353177</v>
      </c>
      <c r="AD495" s="81">
        <v>22.456888663619999</v>
      </c>
      <c r="AE495" s="82"/>
      <c r="AF495" s="81">
        <v>506448421.6608544</v>
      </c>
      <c r="AG495" s="81">
        <v>20710002.706809245</v>
      </c>
      <c r="AH495" s="81">
        <v>8169881.0552879153</v>
      </c>
      <c r="AI495" s="81">
        <v>1141664508.7176006</v>
      </c>
      <c r="AJ495" s="81">
        <v>951882857.01706421</v>
      </c>
      <c r="AK495" s="81">
        <v>0</v>
      </c>
      <c r="AL495" s="81">
        <v>0</v>
      </c>
      <c r="AM495" s="81">
        <v>59686874.29133822</v>
      </c>
      <c r="AN495" s="81">
        <v>0</v>
      </c>
      <c r="AO495" s="81">
        <v>0</v>
      </c>
      <c r="AP495" s="82"/>
      <c r="AQ495" s="81">
        <v>6881</v>
      </c>
      <c r="AR495" s="81">
        <v>656</v>
      </c>
      <c r="AS495" s="81">
        <v>1</v>
      </c>
      <c r="AT495" s="81">
        <v>0</v>
      </c>
      <c r="AU495" s="81">
        <v>0</v>
      </c>
      <c r="AV495" s="81">
        <v>1</v>
      </c>
      <c r="AW495" s="81" t="s">
        <v>564</v>
      </c>
      <c r="AX495" s="82"/>
      <c r="AY495" s="81">
        <v>28890.45</v>
      </c>
      <c r="AZ495" s="81">
        <v>60826.979999999996</v>
      </c>
      <c r="BA495" s="81">
        <v>1000</v>
      </c>
      <c r="BB495" s="81">
        <v>0</v>
      </c>
      <c r="BC495" s="81">
        <v>0</v>
      </c>
      <c r="BD495" s="81">
        <v>1653.4</v>
      </c>
      <c r="BE495" s="81" t="s">
        <v>564</v>
      </c>
      <c r="BF495" s="82"/>
      <c r="BG495" s="81">
        <v>0</v>
      </c>
      <c r="BH495" s="81">
        <v>0</v>
      </c>
      <c r="BI495" s="81">
        <v>112.602</v>
      </c>
      <c r="BJ495" s="81">
        <v>0</v>
      </c>
      <c r="BK495" s="81">
        <v>72.240000000000009</v>
      </c>
      <c r="BL495" s="81">
        <v>0</v>
      </c>
      <c r="BM495" s="82"/>
      <c r="BN495" s="81">
        <v>0</v>
      </c>
      <c r="BO495" s="81">
        <v>0</v>
      </c>
      <c r="BP495" s="81">
        <v>10</v>
      </c>
      <c r="BQ495" s="81">
        <v>0</v>
      </c>
      <c r="BR495" s="81">
        <v>11</v>
      </c>
      <c r="BS495" s="81">
        <v>0</v>
      </c>
      <c r="BT495"/>
      <c r="BU495" s="80">
        <v>184.84200000000001</v>
      </c>
      <c r="BV495" s="80">
        <v>0</v>
      </c>
      <c r="BW495" s="80">
        <v>0</v>
      </c>
      <c r="BX495" s="80">
        <v>0</v>
      </c>
      <c r="BY495" s="80">
        <v>0</v>
      </c>
      <c r="BZ495" s="80">
        <v>0</v>
      </c>
      <c r="CA495" s="80">
        <v>0</v>
      </c>
      <c r="CB495" s="80">
        <v>0</v>
      </c>
      <c r="CC495" s="80">
        <v>0</v>
      </c>
    </row>
    <row r="496" spans="1:81">
      <c r="A496" s="80" t="s">
        <v>2297</v>
      </c>
      <c r="B496" s="80">
        <v>353</v>
      </c>
      <c r="C496" s="80">
        <v>13</v>
      </c>
      <c r="D496" s="80">
        <v>21</v>
      </c>
      <c r="E496" s="80">
        <v>2016</v>
      </c>
      <c r="F496" s="80" t="s">
        <v>92</v>
      </c>
      <c r="G496" s="80" t="s">
        <v>2284</v>
      </c>
      <c r="H496" s="80" t="s">
        <v>2285</v>
      </c>
      <c r="I496" s="177"/>
      <c r="J496" s="81">
        <v>319.59083422208977</v>
      </c>
      <c r="K496" s="81">
        <v>27.208495484887788</v>
      </c>
      <c r="L496" s="81">
        <v>62.664617293195533</v>
      </c>
      <c r="M496" s="81">
        <v>681.01868593388406</v>
      </c>
      <c r="N496" s="81">
        <v>571.13039212524336</v>
      </c>
      <c r="O496" s="81">
        <v>306.59829983731458</v>
      </c>
      <c r="P496" s="81">
        <v>164.8175654472077</v>
      </c>
      <c r="Q496" s="81">
        <v>30.519251650215139</v>
      </c>
      <c r="R496" s="81">
        <v>43.12710748506008</v>
      </c>
      <c r="S496" s="81">
        <v>27.684462388649997</v>
      </c>
      <c r="T496" s="82"/>
      <c r="U496" s="81">
        <v>52357633</v>
      </c>
      <c r="V496" s="81">
        <v>11572</v>
      </c>
      <c r="W496" s="81">
        <v>748</v>
      </c>
      <c r="X496" s="81">
        <v>185845</v>
      </c>
      <c r="Y496" s="81">
        <v>210919</v>
      </c>
      <c r="Z496" s="81">
        <v>180321</v>
      </c>
      <c r="AA496" s="81">
        <v>33922</v>
      </c>
      <c r="AB496" s="81">
        <v>432088</v>
      </c>
      <c r="AC496" s="81">
        <v>7365685.4376262296</v>
      </c>
      <c r="AD496" s="81">
        <v>27.684462388650001</v>
      </c>
      <c r="AE496" s="82"/>
      <c r="AF496" s="81">
        <v>542337544.15534794</v>
      </c>
      <c r="AG496" s="81">
        <v>20280290.764637642</v>
      </c>
      <c r="AH496" s="81">
        <v>7247458.6548181139</v>
      </c>
      <c r="AI496" s="81">
        <v>1076217405.3808019</v>
      </c>
      <c r="AJ496" s="81">
        <v>884655015.41154337</v>
      </c>
      <c r="AK496" s="81">
        <v>0</v>
      </c>
      <c r="AL496" s="81">
        <v>0</v>
      </c>
      <c r="AM496" s="81">
        <v>59261852.762590513</v>
      </c>
      <c r="AN496" s="81">
        <v>0</v>
      </c>
      <c r="AO496" s="81">
        <v>0</v>
      </c>
      <c r="AP496" s="82"/>
      <c r="AQ496" s="81">
        <v>7414</v>
      </c>
      <c r="AR496" s="81">
        <v>756</v>
      </c>
      <c r="AS496" s="81">
        <v>3</v>
      </c>
      <c r="AT496" s="81">
        <v>0</v>
      </c>
      <c r="AU496" s="81">
        <v>0</v>
      </c>
      <c r="AV496" s="81">
        <v>1</v>
      </c>
      <c r="AW496" s="81" t="s">
        <v>564</v>
      </c>
      <c r="AX496" s="82"/>
      <c r="AY496" s="81">
        <v>31603.63</v>
      </c>
      <c r="AZ496" s="81">
        <v>68286.179999999993</v>
      </c>
      <c r="BA496" s="81">
        <v>1037.8</v>
      </c>
      <c r="BB496" s="81">
        <v>0</v>
      </c>
      <c r="BC496" s="81">
        <v>0</v>
      </c>
      <c r="BD496" s="81">
        <v>2600</v>
      </c>
      <c r="BE496" s="81" t="s">
        <v>564</v>
      </c>
      <c r="BF496" s="82"/>
      <c r="BG496" s="81">
        <v>0</v>
      </c>
      <c r="BH496" s="81">
        <v>0</v>
      </c>
      <c r="BI496" s="81">
        <v>109.58199999999999</v>
      </c>
      <c r="BJ496" s="81">
        <v>0</v>
      </c>
      <c r="BK496" s="81">
        <v>67.879000000000005</v>
      </c>
      <c r="BL496" s="81">
        <v>0</v>
      </c>
      <c r="BM496" s="82"/>
      <c r="BN496" s="81">
        <v>0</v>
      </c>
      <c r="BO496" s="81">
        <v>0</v>
      </c>
      <c r="BP496" s="81">
        <v>9</v>
      </c>
      <c r="BQ496" s="81">
        <v>0</v>
      </c>
      <c r="BR496" s="81">
        <v>11</v>
      </c>
      <c r="BS496" s="81">
        <v>0</v>
      </c>
      <c r="BT496"/>
      <c r="BU496" s="80">
        <v>177.46100000000001</v>
      </c>
      <c r="BV496" s="80">
        <v>0</v>
      </c>
      <c r="BW496" s="80">
        <v>0</v>
      </c>
      <c r="BX496" s="80">
        <v>0</v>
      </c>
      <c r="BY496" s="80">
        <v>0</v>
      </c>
      <c r="BZ496" s="80">
        <v>0</v>
      </c>
      <c r="CA496" s="80">
        <v>0</v>
      </c>
      <c r="CB496" s="80">
        <v>0</v>
      </c>
      <c r="CC496" s="80">
        <v>0</v>
      </c>
    </row>
    <row r="497" spans="1:81">
      <c r="A497" s="80" t="s">
        <v>2298</v>
      </c>
      <c r="B497" s="80">
        <v>354</v>
      </c>
      <c r="C497" s="80">
        <v>14</v>
      </c>
      <c r="D497" s="80">
        <v>21</v>
      </c>
      <c r="E497" s="80">
        <v>2017</v>
      </c>
      <c r="F497" s="80" t="s">
        <v>71</v>
      </c>
      <c r="G497" s="80" t="s">
        <v>2284</v>
      </c>
      <c r="H497" s="80" t="s">
        <v>2285</v>
      </c>
      <c r="I497" s="177"/>
      <c r="J497" s="81">
        <v>296.64234800604277</v>
      </c>
      <c r="K497" s="81">
        <v>26.068524803105479</v>
      </c>
      <c r="L497" s="81">
        <v>54.397104697583536</v>
      </c>
      <c r="M497" s="81">
        <v>653.92647612542305</v>
      </c>
      <c r="N497" s="81">
        <v>570.4949746310408</v>
      </c>
      <c r="O497" s="81">
        <v>302.47510584692208</v>
      </c>
      <c r="P497" s="81">
        <v>163.25208710844106</v>
      </c>
      <c r="Q497" s="81">
        <v>29.13917839242567</v>
      </c>
      <c r="R497" s="81">
        <v>42.242592227174121</v>
      </c>
      <c r="S497" s="81">
        <v>38.910170383980002</v>
      </c>
      <c r="T497" s="82"/>
      <c r="U497" s="81">
        <v>58476203</v>
      </c>
      <c r="V497" s="81">
        <v>11572</v>
      </c>
      <c r="W497" s="81">
        <v>748</v>
      </c>
      <c r="X497" s="81">
        <v>185845</v>
      </c>
      <c r="Y497" s="81">
        <v>209035</v>
      </c>
      <c r="Z497" s="81">
        <v>180847</v>
      </c>
      <c r="AA497" s="81">
        <v>33814</v>
      </c>
      <c r="AB497" s="81">
        <v>426631</v>
      </c>
      <c r="AC497" s="81">
        <v>7357771.9999999981</v>
      </c>
      <c r="AD497" s="81">
        <v>38.910170383980002</v>
      </c>
      <c r="AE497" s="82"/>
      <c r="AF497" s="81">
        <v>538588662.74357808</v>
      </c>
      <c r="AG497" s="81">
        <v>19954959.922146641</v>
      </c>
      <c r="AH497" s="81">
        <v>8514539.9368805476</v>
      </c>
      <c r="AI497" s="81">
        <v>1082731661.663321</v>
      </c>
      <c r="AJ497" s="81">
        <v>989547784.92670453</v>
      </c>
      <c r="AK497" s="81">
        <v>0</v>
      </c>
      <c r="AL497" s="81">
        <v>0</v>
      </c>
      <c r="AM497" s="81">
        <v>58604970.309385493</v>
      </c>
      <c r="AN497" s="81">
        <v>0</v>
      </c>
      <c r="AO497" s="81">
        <v>0</v>
      </c>
      <c r="AP497" s="82"/>
      <c r="AQ497" s="81">
        <v>7763</v>
      </c>
      <c r="AR497" s="81">
        <v>819</v>
      </c>
      <c r="AS497" s="81">
        <v>9</v>
      </c>
      <c r="AT497" s="81">
        <v>0</v>
      </c>
      <c r="AU497" s="81">
        <v>0</v>
      </c>
      <c r="AV497" s="81">
        <v>1</v>
      </c>
      <c r="AW497" s="81" t="s">
        <v>564</v>
      </c>
      <c r="AX497" s="82"/>
      <c r="AY497" s="81">
        <v>33420.07</v>
      </c>
      <c r="AZ497" s="81">
        <v>71832.479999999981</v>
      </c>
      <c r="BA497" s="81">
        <v>1152.4000000000001</v>
      </c>
      <c r="BB497" s="81">
        <v>0</v>
      </c>
      <c r="BC497" s="81">
        <v>0</v>
      </c>
      <c r="BD497" s="81">
        <v>2600</v>
      </c>
      <c r="BE497" s="81" t="s">
        <v>564</v>
      </c>
      <c r="BF497" s="82"/>
      <c r="BG497" s="81">
        <v>0</v>
      </c>
      <c r="BH497" s="81">
        <v>0</v>
      </c>
      <c r="BI497" s="81">
        <v>95.650999999999996</v>
      </c>
      <c r="BJ497" s="81">
        <v>0</v>
      </c>
      <c r="BK497" s="81">
        <v>70.099000000000004</v>
      </c>
      <c r="BL497" s="81">
        <v>0</v>
      </c>
      <c r="BM497" s="82"/>
      <c r="BN497" s="81">
        <v>0</v>
      </c>
      <c r="BO497" s="81">
        <v>0</v>
      </c>
      <c r="BP497" s="81">
        <v>9</v>
      </c>
      <c r="BQ497" s="81">
        <v>0</v>
      </c>
      <c r="BR497" s="81">
        <v>12</v>
      </c>
      <c r="BS497" s="81">
        <v>0</v>
      </c>
      <c r="BT497"/>
      <c r="BU497" s="80">
        <v>165.75</v>
      </c>
      <c r="BV497" s="80">
        <v>0</v>
      </c>
      <c r="BW497" s="80">
        <v>0</v>
      </c>
      <c r="BX497" s="80">
        <v>0</v>
      </c>
      <c r="BY497" s="80">
        <v>0</v>
      </c>
      <c r="BZ497" s="80">
        <v>0</v>
      </c>
      <c r="CA497" s="80">
        <v>0</v>
      </c>
      <c r="CB497" s="80">
        <v>0</v>
      </c>
      <c r="CC497" s="80">
        <v>0</v>
      </c>
    </row>
    <row r="498" spans="1:81">
      <c r="A498" s="80" t="s">
        <v>2299</v>
      </c>
      <c r="B498" s="80">
        <v>355</v>
      </c>
      <c r="C498" s="80">
        <v>15</v>
      </c>
      <c r="D498" s="80">
        <v>21</v>
      </c>
      <c r="E498" s="80">
        <v>2018</v>
      </c>
      <c r="F498" s="80" t="s">
        <v>93</v>
      </c>
      <c r="G498" s="80" t="s">
        <v>2284</v>
      </c>
      <c r="H498" s="80" t="s">
        <v>2285</v>
      </c>
      <c r="I498" s="177"/>
      <c r="J498" s="81">
        <v>193.46847972999652</v>
      </c>
      <c r="K498" s="81">
        <v>22.860411552733595</v>
      </c>
      <c r="L498" s="81">
        <v>49.052425352401265</v>
      </c>
      <c r="M498" s="81">
        <v>591.0115321482532</v>
      </c>
      <c r="N498" s="81">
        <v>425.74784525889021</v>
      </c>
      <c r="O498" s="81">
        <v>297.48809510016741</v>
      </c>
      <c r="P498" s="81">
        <v>161.21118707470373</v>
      </c>
      <c r="Q498" s="81">
        <v>26.733436957848998</v>
      </c>
      <c r="R498" s="81">
        <v>40.046662140309685</v>
      </c>
      <c r="S498" s="81">
        <v>38.554507857600001</v>
      </c>
      <c r="T498" s="82"/>
      <c r="U498" s="81">
        <v>51796676</v>
      </c>
      <c r="V498" s="81">
        <v>11572</v>
      </c>
      <c r="W498" s="81">
        <v>748</v>
      </c>
      <c r="X498" s="81">
        <v>185845</v>
      </c>
      <c r="Y498" s="81">
        <v>208166</v>
      </c>
      <c r="Z498" s="81">
        <v>181271</v>
      </c>
      <c r="AA498" s="81">
        <v>33727</v>
      </c>
      <c r="AB498" s="81">
        <v>421799</v>
      </c>
      <c r="AC498" s="81">
        <v>6947950</v>
      </c>
      <c r="AD498" s="81">
        <v>38.554507857600001</v>
      </c>
      <c r="AE498" s="82"/>
      <c r="AF498" s="81">
        <v>433474793.79041022</v>
      </c>
      <c r="AG498" s="81">
        <v>17816009.484104879</v>
      </c>
      <c r="AH498" s="81">
        <v>7372625.2834199471</v>
      </c>
      <c r="AI498" s="81">
        <v>1126525326.269943</v>
      </c>
      <c r="AJ498" s="81">
        <v>950916293.03998482</v>
      </c>
      <c r="AK498" s="81">
        <v>0</v>
      </c>
      <c r="AL498" s="81">
        <v>0</v>
      </c>
      <c r="AM498" s="81">
        <v>58061100.847062781</v>
      </c>
      <c r="AN498" s="81">
        <v>0</v>
      </c>
      <c r="AO498" s="81">
        <v>0</v>
      </c>
      <c r="AP498" s="82"/>
      <c r="AQ498" s="81">
        <v>8183</v>
      </c>
      <c r="AR498" s="81">
        <v>901</v>
      </c>
      <c r="AS498" s="81">
        <v>9</v>
      </c>
      <c r="AT498" s="81">
        <v>0</v>
      </c>
      <c r="AU498" s="81">
        <v>0</v>
      </c>
      <c r="AV498" s="81">
        <v>1</v>
      </c>
      <c r="AW498" s="81" t="s">
        <v>564</v>
      </c>
      <c r="AX498" s="82"/>
      <c r="AY498" s="81">
        <v>35783.91999999994</v>
      </c>
      <c r="AZ498" s="81">
        <v>81762.28</v>
      </c>
      <c r="BA498" s="81">
        <v>1152</v>
      </c>
      <c r="BB498" s="81">
        <v>0</v>
      </c>
      <c r="BC498" s="81">
        <v>0</v>
      </c>
      <c r="BD498" s="81">
        <v>2600</v>
      </c>
      <c r="BE498" s="81" t="s">
        <v>564</v>
      </c>
      <c r="BF498" s="82"/>
      <c r="BG498" s="81">
        <v>0</v>
      </c>
      <c r="BH498" s="81">
        <v>0</v>
      </c>
      <c r="BI498" s="81">
        <v>77.05</v>
      </c>
      <c r="BJ498" s="81">
        <v>0</v>
      </c>
      <c r="BK498" s="81">
        <v>66.02000000000001</v>
      </c>
      <c r="BL498" s="81">
        <v>0</v>
      </c>
      <c r="BM498" s="82"/>
      <c r="BN498" s="81">
        <v>0</v>
      </c>
      <c r="BO498" s="81">
        <v>0</v>
      </c>
      <c r="BP498" s="81">
        <v>7</v>
      </c>
      <c r="BQ498" s="81">
        <v>0</v>
      </c>
      <c r="BR498" s="81">
        <v>12</v>
      </c>
      <c r="BS498" s="81">
        <v>0</v>
      </c>
      <c r="BT498"/>
      <c r="BU498" s="80">
        <v>143.07</v>
      </c>
      <c r="BV498" s="80">
        <v>0</v>
      </c>
      <c r="BW498" s="80">
        <v>0</v>
      </c>
      <c r="BX498" s="80">
        <v>0</v>
      </c>
      <c r="BY498" s="80">
        <v>0</v>
      </c>
      <c r="BZ498" s="80">
        <v>0</v>
      </c>
      <c r="CA498" s="80">
        <v>0</v>
      </c>
      <c r="CB498" s="80">
        <v>0</v>
      </c>
      <c r="CC498" s="80">
        <v>0</v>
      </c>
    </row>
    <row r="499" spans="1:81">
      <c r="A499" s="80" t="s">
        <v>2300</v>
      </c>
      <c r="B499" s="80">
        <v>356</v>
      </c>
      <c r="C499" s="80">
        <v>16</v>
      </c>
      <c r="D499" s="80">
        <v>21</v>
      </c>
      <c r="E499" s="80">
        <v>2019</v>
      </c>
      <c r="F499" s="80" t="s">
        <v>73</v>
      </c>
      <c r="G499" s="80" t="s">
        <v>2284</v>
      </c>
      <c r="H499" s="80" t="s">
        <v>2285</v>
      </c>
      <c r="I499" s="177"/>
      <c r="J499" s="81">
        <v>199.2692497275556</v>
      </c>
      <c r="K499" s="81">
        <v>21.434366361503024</v>
      </c>
      <c r="L499" s="81">
        <v>49.933005205795759</v>
      </c>
      <c r="M499" s="81">
        <v>602.8509649028573</v>
      </c>
      <c r="N499" s="81">
        <v>453.11416229997809</v>
      </c>
      <c r="O499" s="81">
        <v>288.67766641957218</v>
      </c>
      <c r="P499" s="81">
        <v>160.06224103951038</v>
      </c>
      <c r="Q499" s="81">
        <v>25.695848666967247</v>
      </c>
      <c r="R499" s="81">
        <v>38.483322996058206</v>
      </c>
      <c r="S499" s="81">
        <v>37.417281935120002</v>
      </c>
      <c r="T499" s="82"/>
      <c r="U499" s="81">
        <v>44570567</v>
      </c>
      <c r="V499" s="81">
        <v>11572</v>
      </c>
      <c r="W499" s="81">
        <v>748</v>
      </c>
      <c r="X499" s="81">
        <v>185845</v>
      </c>
      <c r="Y499" s="81">
        <v>207211</v>
      </c>
      <c r="Z499" s="81">
        <v>180732</v>
      </c>
      <c r="AA499" s="81">
        <v>33236</v>
      </c>
      <c r="AB499" s="81">
        <v>416405</v>
      </c>
      <c r="AC499" s="81">
        <v>6786073</v>
      </c>
      <c r="AD499" s="81">
        <v>37.417281935120002</v>
      </c>
      <c r="AE499" s="82"/>
      <c r="AF499" s="81">
        <v>441317837.73965102</v>
      </c>
      <c r="AG499" s="81">
        <v>17237535.38958681</v>
      </c>
      <c r="AH499" s="81">
        <v>8796546.9727934971</v>
      </c>
      <c r="AI499" s="81">
        <v>1065229522.907905</v>
      </c>
      <c r="AJ499" s="81">
        <v>951059007.02225554</v>
      </c>
      <c r="AK499" s="81">
        <v>0</v>
      </c>
      <c r="AL499" s="81">
        <v>0</v>
      </c>
      <c r="AM499" s="81">
        <v>56711226.304838307</v>
      </c>
      <c r="AN499" s="81">
        <v>0</v>
      </c>
      <c r="AO499" s="81">
        <v>0</v>
      </c>
      <c r="AP499" s="82"/>
      <c r="AQ499" s="81">
        <v>8579</v>
      </c>
      <c r="AR499" s="81">
        <v>951</v>
      </c>
      <c r="AS499" s="81">
        <v>9</v>
      </c>
      <c r="AT499" s="81">
        <v>0</v>
      </c>
      <c r="AU499" s="81">
        <v>0</v>
      </c>
      <c r="AV499" s="81">
        <v>1</v>
      </c>
      <c r="AW499" s="81" t="s">
        <v>564</v>
      </c>
      <c r="AX499" s="82"/>
      <c r="AY499" s="81">
        <v>37974.854999999967</v>
      </c>
      <c r="AZ499" s="81">
        <v>105912.68</v>
      </c>
      <c r="BA499" s="81">
        <v>1152.4000000000001</v>
      </c>
      <c r="BB499" s="81">
        <v>0</v>
      </c>
      <c r="BC499" s="81">
        <v>0</v>
      </c>
      <c r="BD499" s="81">
        <v>2600</v>
      </c>
      <c r="BE499" s="81" t="s">
        <v>564</v>
      </c>
      <c r="BF499" s="82"/>
      <c r="BG499" s="81">
        <v>0</v>
      </c>
      <c r="BH499" s="81">
        <v>0</v>
      </c>
      <c r="BI499" s="81">
        <v>43.273000000000003</v>
      </c>
      <c r="BJ499" s="81">
        <v>0</v>
      </c>
      <c r="BK499" s="81">
        <v>48.626000000000005</v>
      </c>
      <c r="BL499" s="81">
        <v>0</v>
      </c>
      <c r="BM499" s="82"/>
      <c r="BN499" s="81">
        <v>0</v>
      </c>
      <c r="BO499" s="81">
        <v>0</v>
      </c>
      <c r="BP499" s="81">
        <v>6</v>
      </c>
      <c r="BQ499" s="81">
        <v>0</v>
      </c>
      <c r="BR499" s="81">
        <v>12</v>
      </c>
      <c r="BS499" s="81">
        <v>0</v>
      </c>
      <c r="BT499"/>
      <c r="BU499" s="80">
        <v>91.899000000000001</v>
      </c>
      <c r="BV499" s="80">
        <v>0</v>
      </c>
      <c r="BW499" s="80">
        <v>0</v>
      </c>
      <c r="BX499" s="80">
        <v>0</v>
      </c>
      <c r="BY499" s="80">
        <v>0</v>
      </c>
      <c r="BZ499" s="80">
        <v>0</v>
      </c>
      <c r="CA499" s="80">
        <v>0</v>
      </c>
      <c r="CB499" s="80">
        <v>0</v>
      </c>
      <c r="CC499" s="80">
        <v>0</v>
      </c>
    </row>
    <row r="500" spans="1:81">
      <c r="A500" s="80" t="s">
        <v>2301</v>
      </c>
      <c r="B500" s="80">
        <v>357</v>
      </c>
      <c r="C500" s="80">
        <v>17</v>
      </c>
      <c r="D500" s="80">
        <v>21</v>
      </c>
      <c r="E500" s="80">
        <v>2020</v>
      </c>
      <c r="F500" s="80" t="s">
        <v>218</v>
      </c>
      <c r="G500" s="80" t="s">
        <v>2284</v>
      </c>
      <c r="H500" s="80" t="s">
        <v>2285</v>
      </c>
      <c r="I500" s="177"/>
      <c r="J500" s="81">
        <v>217.8315523163223</v>
      </c>
      <c r="K500" s="81">
        <v>24.335441170439232</v>
      </c>
      <c r="L500" s="81">
        <v>64.848581679386456</v>
      </c>
      <c r="M500" s="81">
        <v>559.37526091184282</v>
      </c>
      <c r="N500" s="81">
        <v>450.01101191143766</v>
      </c>
      <c r="O500" s="81">
        <v>253.50324917120679</v>
      </c>
      <c r="P500" s="81">
        <v>148.0528058964299</v>
      </c>
      <c r="Q500" s="81">
        <v>24.263639703834755</v>
      </c>
      <c r="R500" s="81">
        <v>37.649473539816512</v>
      </c>
      <c r="S500" s="81">
        <v>37.186141397750013</v>
      </c>
      <c r="T500" s="82"/>
      <c r="U500" s="81">
        <v>44505432</v>
      </c>
      <c r="V500" s="81">
        <v>11720</v>
      </c>
      <c r="W500" s="81">
        <v>877</v>
      </c>
      <c r="X500" s="81">
        <v>168167</v>
      </c>
      <c r="Y500" s="81">
        <v>206621</v>
      </c>
      <c r="Z500" s="81">
        <v>181147</v>
      </c>
      <c r="AA500" s="81">
        <v>33401</v>
      </c>
      <c r="AB500" s="81">
        <v>411505</v>
      </c>
      <c r="AC500" s="81">
        <v>6673669.0000000009</v>
      </c>
      <c r="AD500" s="81">
        <v>37.186141397750013</v>
      </c>
      <c r="AE500" s="82"/>
      <c r="AF500" s="81">
        <v>460853179.09939659</v>
      </c>
      <c r="AG500" s="81">
        <v>18160779.166703489</v>
      </c>
      <c r="AH500" s="81">
        <v>13083101.529809276</v>
      </c>
      <c r="AI500" s="81">
        <v>947351653.51453054</v>
      </c>
      <c r="AJ500" s="81">
        <v>902154323.0063529</v>
      </c>
      <c r="AK500" s="81"/>
      <c r="AL500" s="81"/>
      <c r="AM500" s="81">
        <v>53705974.41590666</v>
      </c>
      <c r="AN500" s="81"/>
      <c r="AO500" s="81"/>
      <c r="AP500" s="82"/>
      <c r="AQ500" s="81">
        <v>8902</v>
      </c>
      <c r="AR500" s="81">
        <v>975</v>
      </c>
      <c r="AS500" s="81">
        <v>9</v>
      </c>
      <c r="AT500" s="81">
        <v>0</v>
      </c>
      <c r="AU500" s="81">
        <v>0</v>
      </c>
      <c r="AV500" s="81">
        <v>1</v>
      </c>
      <c r="AW500" s="81">
        <v>9</v>
      </c>
      <c r="AX500" s="82"/>
      <c r="AY500" s="81">
        <v>39696.565000000162</v>
      </c>
      <c r="AZ500" s="81">
        <v>108442.0799999998</v>
      </c>
      <c r="BA500" s="81">
        <v>1152.4000000000001</v>
      </c>
      <c r="BB500" s="81">
        <v>0</v>
      </c>
      <c r="BC500" s="81">
        <v>0</v>
      </c>
      <c r="BD500" s="81">
        <v>2600</v>
      </c>
      <c r="BE500" s="81">
        <v>1152.4000000000001</v>
      </c>
      <c r="BF500" s="82"/>
      <c r="BG500" s="81">
        <v>0</v>
      </c>
      <c r="BH500" s="81">
        <v>0</v>
      </c>
      <c r="BI500" s="81">
        <v>26.18</v>
      </c>
      <c r="BJ500" s="81">
        <v>0</v>
      </c>
      <c r="BK500" s="81">
        <v>49.144999999999996</v>
      </c>
      <c r="BL500" s="81">
        <v>0</v>
      </c>
      <c r="BM500" s="82"/>
      <c r="BN500" s="81">
        <v>0</v>
      </c>
      <c r="BO500" s="81">
        <v>0</v>
      </c>
      <c r="BP500" s="81">
        <v>4</v>
      </c>
      <c r="BQ500" s="81">
        <v>0</v>
      </c>
      <c r="BR500" s="81">
        <v>12</v>
      </c>
      <c r="BS500" s="81">
        <v>0</v>
      </c>
      <c r="BT500"/>
      <c r="BU500" s="80">
        <v>75.325000000000003</v>
      </c>
      <c r="BV500" s="80">
        <v>0</v>
      </c>
      <c r="BW500" s="80">
        <v>0</v>
      </c>
      <c r="BX500" s="80">
        <v>0</v>
      </c>
      <c r="BY500" s="80">
        <v>0</v>
      </c>
      <c r="BZ500" s="80">
        <v>0</v>
      </c>
      <c r="CA500" s="80">
        <v>0</v>
      </c>
      <c r="CB500" s="80">
        <v>0</v>
      </c>
      <c r="CC500" s="80">
        <v>0</v>
      </c>
    </row>
    <row r="501" spans="1:81">
      <c r="A501" s="80" t="s">
        <v>2302</v>
      </c>
      <c r="B501" s="80">
        <v>357</v>
      </c>
      <c r="C501" s="80">
        <v>18</v>
      </c>
      <c r="D501" s="80">
        <v>21</v>
      </c>
      <c r="E501" s="80">
        <v>2021</v>
      </c>
      <c r="F501" s="80" t="s">
        <v>75</v>
      </c>
      <c r="G501" s="174" t="s">
        <v>2284</v>
      </c>
      <c r="H501" s="80" t="s">
        <v>2285</v>
      </c>
      <c r="I501" s="177"/>
      <c r="J501" s="81">
        <v>137.16946135744445</v>
      </c>
      <c r="K501" s="81">
        <v>24.579834256049054</v>
      </c>
      <c r="L501" s="81">
        <v>59.609146162042663</v>
      </c>
      <c r="M501" s="81">
        <v>503.82905094984505</v>
      </c>
      <c r="N501" s="81">
        <v>376.37243575152002</v>
      </c>
      <c r="O501" s="81">
        <v>245.75317710575715</v>
      </c>
      <c r="P501" s="81">
        <v>151.68548167994271</v>
      </c>
      <c r="Q501" s="81">
        <v>24.233257238800178</v>
      </c>
      <c r="R501" s="81">
        <v>38.343132423043421</v>
      </c>
      <c r="S501" s="81">
        <v>35.878201307026067</v>
      </c>
      <c r="T501" s="82"/>
      <c r="U501" s="81">
        <v>29144865</v>
      </c>
      <c r="V501" s="81">
        <v>11720</v>
      </c>
      <c r="W501" s="81">
        <v>877</v>
      </c>
      <c r="X501" s="81">
        <v>168167</v>
      </c>
      <c r="Y501" s="81">
        <v>205774</v>
      </c>
      <c r="Z501" s="81">
        <v>180822</v>
      </c>
      <c r="AA501" s="81">
        <v>33372</v>
      </c>
      <c r="AB501" s="81">
        <v>406116</v>
      </c>
      <c r="AC501" s="81">
        <v>6587722.9999999991</v>
      </c>
      <c r="AD501" s="81">
        <v>35.878201307026067</v>
      </c>
      <c r="AE501" s="82"/>
      <c r="AF501" s="81">
        <v>333448276.03015327</v>
      </c>
      <c r="AG501" s="81">
        <v>18893932.961139664</v>
      </c>
      <c r="AH501" s="81">
        <v>12576454.425038967</v>
      </c>
      <c r="AI501" s="81">
        <v>995246792.44659925</v>
      </c>
      <c r="AJ501" s="81">
        <v>862651378.01538193</v>
      </c>
      <c r="AK501" s="81">
        <v>0</v>
      </c>
      <c r="AL501" s="81">
        <v>0</v>
      </c>
      <c r="AM501" s="81">
        <v>53308365.060953692</v>
      </c>
      <c r="AN501" s="81">
        <v>0</v>
      </c>
      <c r="AO501" s="81">
        <v>0</v>
      </c>
      <c r="AP501" s="82"/>
      <c r="AQ501" s="81">
        <v>9214</v>
      </c>
      <c r="AR501" s="81">
        <v>987</v>
      </c>
      <c r="AS501" s="81">
        <v>8</v>
      </c>
      <c r="AT501" s="81">
        <v>0</v>
      </c>
      <c r="AU501" s="81">
        <v>0</v>
      </c>
      <c r="AV501" s="81">
        <v>1</v>
      </c>
      <c r="AW501" s="81"/>
      <c r="AX501" s="82"/>
      <c r="AY501" s="81">
        <v>41496.635000000249</v>
      </c>
      <c r="AZ501" s="81">
        <v>110076.7799999999</v>
      </c>
      <c r="BA501" s="81">
        <v>152.4</v>
      </c>
      <c r="BB501" s="81">
        <v>0</v>
      </c>
      <c r="BC501" s="81">
        <v>0</v>
      </c>
      <c r="BD501" s="81">
        <v>2600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2303</v>
      </c>
      <c r="B502" s="80">
        <v>357</v>
      </c>
      <c r="C502" s="80">
        <v>19</v>
      </c>
      <c r="D502" s="80">
        <v>21</v>
      </c>
      <c r="E502" s="80">
        <v>2022</v>
      </c>
      <c r="F502" s="80" t="s">
        <v>568</v>
      </c>
      <c r="G502" s="174" t="s">
        <v>2284</v>
      </c>
      <c r="H502" s="80" t="s">
        <v>2285</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9630</v>
      </c>
      <c r="AR502" s="81">
        <v>997</v>
      </c>
      <c r="AS502" s="81">
        <v>8</v>
      </c>
      <c r="AT502" s="81">
        <v>0</v>
      </c>
      <c r="AU502" s="81">
        <v>0</v>
      </c>
      <c r="AV502" s="81">
        <v>1</v>
      </c>
      <c r="AW502" s="81"/>
      <c r="AX502" s="82"/>
      <c r="AY502" s="81">
        <v>43702.665000000357</v>
      </c>
      <c r="AZ502" s="81">
        <v>111394.17999999985</v>
      </c>
      <c r="BA502" s="81">
        <v>152.39999999999998</v>
      </c>
      <c r="BB502" s="81">
        <v>0</v>
      </c>
      <c r="BC502" s="81">
        <v>0</v>
      </c>
      <c r="BD502" s="81">
        <v>2600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2304</v>
      </c>
      <c r="B503" s="80">
        <v>443</v>
      </c>
      <c r="C503" s="80">
        <v>1</v>
      </c>
      <c r="D503" s="80">
        <v>27</v>
      </c>
      <c r="E503" s="80">
        <v>1990</v>
      </c>
      <c r="F503" s="80" t="s">
        <v>562</v>
      </c>
      <c r="G503" s="80" t="s">
        <v>2305</v>
      </c>
      <c r="H503" s="80" t="s">
        <v>2306</v>
      </c>
      <c r="I503" s="177"/>
      <c r="J503" s="81">
        <v>727.44740154481894</v>
      </c>
      <c r="K503" s="81">
        <v>47.957280934761933</v>
      </c>
      <c r="L503" s="81">
        <v>106.33003009383852</v>
      </c>
      <c r="M503" s="81">
        <v>345.56678669382171</v>
      </c>
      <c r="N503" s="81">
        <v>301.1005809679728</v>
      </c>
      <c r="O503" s="81">
        <v>289.34504369980846</v>
      </c>
      <c r="P503" s="81">
        <v>342.31961493450007</v>
      </c>
      <c r="Q503" s="81">
        <v>22.484998587344933</v>
      </c>
      <c r="R503" s="81">
        <v>16.812273323552677</v>
      </c>
      <c r="S503" s="81">
        <v>20.464902369820695</v>
      </c>
      <c r="T503" s="82"/>
      <c r="U503" s="81">
        <v>25137237</v>
      </c>
      <c r="V503" s="81">
        <v>16265</v>
      </c>
      <c r="W503" s="81">
        <v>1156</v>
      </c>
      <c r="X503" s="81">
        <v>133987</v>
      </c>
      <c r="Y503" s="81">
        <v>129908</v>
      </c>
      <c r="Z503" s="81">
        <v>119011</v>
      </c>
      <c r="AA503" s="81">
        <v>83119</v>
      </c>
      <c r="AB503" s="81">
        <v>365080</v>
      </c>
      <c r="AC503" s="81">
        <v>2911916</v>
      </c>
      <c r="AD503" s="81">
        <v>20.464902369820695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2307</v>
      </c>
      <c r="B504" s="80">
        <v>444</v>
      </c>
      <c r="C504" s="80">
        <v>2</v>
      </c>
      <c r="D504" s="80">
        <v>27</v>
      </c>
      <c r="E504" s="80">
        <v>2005</v>
      </c>
      <c r="F504" s="80" t="s">
        <v>565</v>
      </c>
      <c r="G504" s="80" t="s">
        <v>2305</v>
      </c>
      <c r="H504" s="80" t="s">
        <v>2306</v>
      </c>
      <c r="I504" s="177"/>
      <c r="J504" s="81">
        <v>507.50016559618291</v>
      </c>
      <c r="K504" s="81">
        <v>33.035664081862492</v>
      </c>
      <c r="L504" s="81">
        <v>82.465421524202085</v>
      </c>
      <c r="M504" s="81">
        <v>630.79832406613662</v>
      </c>
      <c r="N504" s="81">
        <v>434.17836160797151</v>
      </c>
      <c r="O504" s="81">
        <v>451.93769166248899</v>
      </c>
      <c r="P504" s="81">
        <v>346.86212279367646</v>
      </c>
      <c r="Q504" s="81">
        <v>23.423641908438231</v>
      </c>
      <c r="R504" s="81">
        <v>59.566306887928185</v>
      </c>
      <c r="S504" s="81">
        <v>5.9445905120000013</v>
      </c>
      <c r="T504" s="82"/>
      <c r="U504" s="81">
        <v>21765554</v>
      </c>
      <c r="V504" s="81">
        <v>14242</v>
      </c>
      <c r="W504" s="81">
        <v>806</v>
      </c>
      <c r="X504" s="81">
        <v>130506</v>
      </c>
      <c r="Y504" s="81">
        <v>171082</v>
      </c>
      <c r="Z504" s="81">
        <v>215107</v>
      </c>
      <c r="AA504" s="81">
        <v>68977</v>
      </c>
      <c r="AB504" s="81">
        <v>397585</v>
      </c>
      <c r="AC504" s="81">
        <v>10533068</v>
      </c>
      <c r="AD504" s="81">
        <v>5.9445905120000013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2308</v>
      </c>
      <c r="B505" s="80">
        <v>445</v>
      </c>
      <c r="C505" s="80">
        <v>3</v>
      </c>
      <c r="D505" s="80">
        <v>27</v>
      </c>
      <c r="E505" s="80">
        <v>2006</v>
      </c>
      <c r="F505" s="80" t="s">
        <v>566</v>
      </c>
      <c r="G505" s="80" t="s">
        <v>2305</v>
      </c>
      <c r="H505" s="80" t="s">
        <v>2306</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2309</v>
      </c>
      <c r="B506" s="80">
        <v>446</v>
      </c>
      <c r="C506" s="80">
        <v>4</v>
      </c>
      <c r="D506" s="80">
        <v>27</v>
      </c>
      <c r="E506" s="80">
        <v>2007</v>
      </c>
      <c r="F506" s="80" t="s">
        <v>567</v>
      </c>
      <c r="G506" s="80" t="s">
        <v>2305</v>
      </c>
      <c r="H506" s="80" t="s">
        <v>2306</v>
      </c>
      <c r="I506" s="177"/>
      <c r="J506" s="81">
        <v>456.01278743424763</v>
      </c>
      <c r="K506" s="81">
        <v>32.373054461059326</v>
      </c>
      <c r="L506" s="81">
        <v>89.785833681137177</v>
      </c>
      <c r="M506" s="81">
        <v>596.67236438356713</v>
      </c>
      <c r="N506" s="81">
        <v>485.23461291316397</v>
      </c>
      <c r="O506" s="81">
        <v>444.03167338286909</v>
      </c>
      <c r="P506" s="81">
        <v>343.43264585422003</v>
      </c>
      <c r="Q506" s="81">
        <v>24.843111456152322</v>
      </c>
      <c r="R506" s="81">
        <v>37.206223594205092</v>
      </c>
      <c r="S506" s="81">
        <v>2.9188274567199994</v>
      </c>
      <c r="T506" s="82"/>
      <c r="U506" s="81">
        <v>21849765</v>
      </c>
      <c r="V506" s="81">
        <v>14536</v>
      </c>
      <c r="W506" s="81">
        <v>1001</v>
      </c>
      <c r="X506" s="81">
        <v>154336</v>
      </c>
      <c r="Y506" s="81">
        <v>175696</v>
      </c>
      <c r="Z506" s="81">
        <v>219703</v>
      </c>
      <c r="AA506" s="81">
        <v>67254</v>
      </c>
      <c r="AB506" s="81">
        <v>399378</v>
      </c>
      <c r="AC506" s="81">
        <v>6767923</v>
      </c>
      <c r="AD506" s="81">
        <v>2.9188274567199994</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2310</v>
      </c>
      <c r="B507" s="80">
        <v>447</v>
      </c>
      <c r="C507" s="80">
        <v>5</v>
      </c>
      <c r="D507" s="80">
        <v>27</v>
      </c>
      <c r="E507" s="80">
        <v>2008</v>
      </c>
      <c r="F507" s="80" t="s">
        <v>84</v>
      </c>
      <c r="G507" s="80" t="s">
        <v>2305</v>
      </c>
      <c r="H507" s="80" t="s">
        <v>2306</v>
      </c>
      <c r="I507" s="177"/>
      <c r="J507" s="81">
        <v>424.90627291036975</v>
      </c>
      <c r="K507" s="81">
        <v>23.922426976413117</v>
      </c>
      <c r="L507" s="81">
        <v>79.413725350076419</v>
      </c>
      <c r="M507" s="81">
        <v>625.88834993175578</v>
      </c>
      <c r="N507" s="81">
        <v>414.81063572207444</v>
      </c>
      <c r="O507" s="81">
        <v>431.87488719912886</v>
      </c>
      <c r="P507" s="81">
        <v>336.06352082190284</v>
      </c>
      <c r="Q507" s="81">
        <v>24.480835824957346</v>
      </c>
      <c r="R507" s="81">
        <v>35.618830500162133</v>
      </c>
      <c r="S507" s="81">
        <v>2.1685309628200002</v>
      </c>
      <c r="T507" s="82"/>
      <c r="U507" s="81">
        <v>21975518</v>
      </c>
      <c r="V507" s="81">
        <v>14536</v>
      </c>
      <c r="W507" s="81">
        <v>1001</v>
      </c>
      <c r="X507" s="81">
        <v>154336</v>
      </c>
      <c r="Y507" s="81">
        <v>177684</v>
      </c>
      <c r="Z507" s="81">
        <v>221188</v>
      </c>
      <c r="AA507" s="81">
        <v>65886</v>
      </c>
      <c r="AB507" s="81">
        <v>400021</v>
      </c>
      <c r="AC507" s="81">
        <v>6727907</v>
      </c>
      <c r="AD507" s="81">
        <v>2.1685309628200002</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2311</v>
      </c>
      <c r="B508" s="80">
        <v>448</v>
      </c>
      <c r="C508" s="80">
        <v>6</v>
      </c>
      <c r="D508" s="80">
        <v>27</v>
      </c>
      <c r="E508" s="80">
        <v>2009</v>
      </c>
      <c r="F508" s="80" t="s">
        <v>85</v>
      </c>
      <c r="G508" s="80" t="s">
        <v>2305</v>
      </c>
      <c r="H508" s="80" t="s">
        <v>2306</v>
      </c>
      <c r="I508" s="177"/>
      <c r="J508" s="81">
        <v>425.43397702372363</v>
      </c>
      <c r="K508" s="81">
        <v>25.313523165570615</v>
      </c>
      <c r="L508" s="81">
        <v>94.442284464726612</v>
      </c>
      <c r="M508" s="81">
        <v>632.75536500911358</v>
      </c>
      <c r="N508" s="81">
        <v>401.21477770383319</v>
      </c>
      <c r="O508" s="81">
        <v>441.86589085783123</v>
      </c>
      <c r="P508" s="81">
        <v>320.06302364829503</v>
      </c>
      <c r="Q508" s="81">
        <v>23.371813757207356</v>
      </c>
      <c r="R508" s="81">
        <v>35.885235608506335</v>
      </c>
      <c r="S508" s="81">
        <v>0</v>
      </c>
      <c r="T508" s="82"/>
      <c r="U508" s="81">
        <v>19529394</v>
      </c>
      <c r="V508" s="81">
        <v>13910</v>
      </c>
      <c r="W508" s="81">
        <v>1620</v>
      </c>
      <c r="X508" s="81">
        <v>162916</v>
      </c>
      <c r="Y508" s="81">
        <v>179656</v>
      </c>
      <c r="Z508" s="81">
        <v>223374</v>
      </c>
      <c r="AA508" s="81">
        <v>64419</v>
      </c>
      <c r="AB508" s="81">
        <v>400901</v>
      </c>
      <c r="AC508" s="81">
        <v>6612704</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196.36500000000001</v>
      </c>
      <c r="BJ508" s="81">
        <v>0</v>
      </c>
      <c r="BK508" s="81">
        <v>77.933999999999997</v>
      </c>
      <c r="BL508" s="81">
        <v>0</v>
      </c>
      <c r="BM508" s="82"/>
      <c r="BN508" s="81">
        <v>0</v>
      </c>
      <c r="BO508" s="81">
        <v>0</v>
      </c>
      <c r="BP508" s="81">
        <v>13</v>
      </c>
      <c r="BQ508" s="81">
        <v>0</v>
      </c>
      <c r="BR508" s="81">
        <v>16</v>
      </c>
      <c r="BS508" s="81">
        <v>0</v>
      </c>
      <c r="BT508"/>
      <c r="BU508" s="80"/>
      <c r="BV508" s="80"/>
      <c r="BW508" s="80"/>
      <c r="BX508" s="80"/>
      <c r="BY508" s="80"/>
      <c r="BZ508" s="80"/>
      <c r="CA508" s="80"/>
      <c r="CB508" s="80"/>
      <c r="CC508" s="80"/>
    </row>
    <row r="509" spans="1:81">
      <c r="A509" s="80" t="s">
        <v>2312</v>
      </c>
      <c r="B509" s="80">
        <v>449</v>
      </c>
      <c r="C509" s="80">
        <v>7</v>
      </c>
      <c r="D509" s="80">
        <v>27</v>
      </c>
      <c r="E509" s="80">
        <v>2010</v>
      </c>
      <c r="F509" s="80" t="s">
        <v>86</v>
      </c>
      <c r="G509" s="80" t="s">
        <v>2305</v>
      </c>
      <c r="H509" s="80" t="s">
        <v>2306</v>
      </c>
      <c r="I509" s="177"/>
      <c r="J509" s="81">
        <v>409.25261252691467</v>
      </c>
      <c r="K509" s="81">
        <v>27.670788609920073</v>
      </c>
      <c r="L509" s="81">
        <v>85.735975559214609</v>
      </c>
      <c r="M509" s="81">
        <v>675.59924915193085</v>
      </c>
      <c r="N509" s="81">
        <v>490.28047086035508</v>
      </c>
      <c r="O509" s="81">
        <v>443.88612977902119</v>
      </c>
      <c r="P509" s="81">
        <v>322.24286944182728</v>
      </c>
      <c r="Q509" s="81">
        <v>24.437384263797668</v>
      </c>
      <c r="R509" s="81">
        <v>38.413972912866143</v>
      </c>
      <c r="S509" s="81">
        <v>0</v>
      </c>
      <c r="T509" s="82"/>
      <c r="U509" s="81">
        <v>19963299</v>
      </c>
      <c r="V509" s="81">
        <v>13910</v>
      </c>
      <c r="W509" s="81">
        <v>1620</v>
      </c>
      <c r="X509" s="81">
        <v>162916</v>
      </c>
      <c r="Y509" s="81">
        <v>181599</v>
      </c>
      <c r="Z509" s="81">
        <v>225438</v>
      </c>
      <c r="AA509" s="81">
        <v>63238</v>
      </c>
      <c r="AB509" s="81">
        <v>401658</v>
      </c>
      <c r="AC509" s="81">
        <v>6708177</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200.62100000000001</v>
      </c>
      <c r="BJ509" s="81">
        <v>0</v>
      </c>
      <c r="BK509" s="81">
        <v>74.959000000000003</v>
      </c>
      <c r="BL509" s="81">
        <v>0</v>
      </c>
      <c r="BM509" s="82"/>
      <c r="BN509" s="81">
        <v>0</v>
      </c>
      <c r="BO509" s="81">
        <v>0</v>
      </c>
      <c r="BP509" s="81">
        <v>13</v>
      </c>
      <c r="BQ509" s="81">
        <v>0</v>
      </c>
      <c r="BR509" s="81">
        <v>15</v>
      </c>
      <c r="BS509" s="81">
        <v>0</v>
      </c>
      <c r="BT509"/>
      <c r="BU509" s="80">
        <v>248.483</v>
      </c>
      <c r="BV509" s="80">
        <v>0</v>
      </c>
      <c r="BW509" s="80">
        <v>0</v>
      </c>
      <c r="BX509" s="80">
        <v>0</v>
      </c>
      <c r="BY509" s="80">
        <v>0</v>
      </c>
      <c r="BZ509" s="80">
        <v>0</v>
      </c>
      <c r="CA509" s="80">
        <v>18.913</v>
      </c>
      <c r="CB509" s="80">
        <v>8.1839999999999993</v>
      </c>
      <c r="CC509" s="80">
        <v>0</v>
      </c>
    </row>
    <row r="510" spans="1:81">
      <c r="A510" s="80" t="s">
        <v>2313</v>
      </c>
      <c r="B510" s="80">
        <v>450</v>
      </c>
      <c r="C510" s="80">
        <v>8</v>
      </c>
      <c r="D510" s="80">
        <v>27</v>
      </c>
      <c r="E510" s="80">
        <v>2011</v>
      </c>
      <c r="F510" s="80" t="s">
        <v>87</v>
      </c>
      <c r="G510" s="80" t="s">
        <v>2305</v>
      </c>
      <c r="H510" s="80" t="s">
        <v>2306</v>
      </c>
      <c r="I510" s="177"/>
      <c r="J510" s="81">
        <v>510.79706651984077</v>
      </c>
      <c r="K510" s="81">
        <v>33.808157728038729</v>
      </c>
      <c r="L510" s="81">
        <v>87.612321393826065</v>
      </c>
      <c r="M510" s="81">
        <v>899.74242345113339</v>
      </c>
      <c r="N510" s="81">
        <v>626.68175841297762</v>
      </c>
      <c r="O510" s="81">
        <v>442.25839814630973</v>
      </c>
      <c r="P510" s="81">
        <v>310.16436660685309</v>
      </c>
      <c r="Q510" s="81">
        <v>28.271685399963673</v>
      </c>
      <c r="R510" s="81">
        <v>35.624388190979602</v>
      </c>
      <c r="S510" s="81">
        <v>0</v>
      </c>
      <c r="T510" s="82"/>
      <c r="U510" s="81">
        <v>22682237</v>
      </c>
      <c r="V510" s="81">
        <v>13910</v>
      </c>
      <c r="W510" s="81">
        <v>1620</v>
      </c>
      <c r="X510" s="81">
        <v>162916</v>
      </c>
      <c r="Y510" s="81">
        <v>183604</v>
      </c>
      <c r="Z510" s="81">
        <v>229491</v>
      </c>
      <c r="AA510" s="81">
        <v>62679</v>
      </c>
      <c r="AB510" s="81">
        <v>402855</v>
      </c>
      <c r="AC510" s="81">
        <v>6210747</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195.55699999999999</v>
      </c>
      <c r="BJ510" s="81">
        <v>0</v>
      </c>
      <c r="BK510" s="81">
        <v>80.893000000000001</v>
      </c>
      <c r="BL510" s="81">
        <v>0</v>
      </c>
      <c r="BM510" s="82"/>
      <c r="BN510" s="81">
        <v>0</v>
      </c>
      <c r="BO510" s="81">
        <v>0</v>
      </c>
      <c r="BP510" s="81">
        <v>14</v>
      </c>
      <c r="BQ510" s="81">
        <v>0</v>
      </c>
      <c r="BR510" s="81">
        <v>17</v>
      </c>
      <c r="BS510" s="81">
        <v>0</v>
      </c>
      <c r="BT510"/>
      <c r="BU510" s="80">
        <v>257.60599999999999</v>
      </c>
      <c r="BV510" s="80">
        <v>0</v>
      </c>
      <c r="BW510" s="80">
        <v>0</v>
      </c>
      <c r="BX510" s="80">
        <v>0</v>
      </c>
      <c r="BY510" s="80">
        <v>0</v>
      </c>
      <c r="BZ510" s="80">
        <v>0</v>
      </c>
      <c r="CA510" s="80">
        <v>14.733000000000001</v>
      </c>
      <c r="CB510" s="80">
        <v>4.1109999999999998</v>
      </c>
      <c r="CC510" s="80">
        <v>0</v>
      </c>
    </row>
    <row r="511" spans="1:81">
      <c r="A511" s="80" t="s">
        <v>2314</v>
      </c>
      <c r="B511" s="80">
        <v>451</v>
      </c>
      <c r="C511" s="80">
        <v>9</v>
      </c>
      <c r="D511" s="80">
        <v>27</v>
      </c>
      <c r="E511" s="80">
        <v>2012</v>
      </c>
      <c r="F511" s="80" t="s">
        <v>88</v>
      </c>
      <c r="G511" s="80" t="s">
        <v>2305</v>
      </c>
      <c r="H511" s="80" t="s">
        <v>2306</v>
      </c>
      <c r="I511" s="177"/>
      <c r="J511" s="81">
        <v>474.30842280638933</v>
      </c>
      <c r="K511" s="81">
        <v>32.804304244189169</v>
      </c>
      <c r="L511" s="81">
        <v>87.419454832101863</v>
      </c>
      <c r="M511" s="81">
        <v>1000.4380663854463</v>
      </c>
      <c r="N511" s="81">
        <v>653.22716638769225</v>
      </c>
      <c r="O511" s="81">
        <v>446.74532950510076</v>
      </c>
      <c r="P511" s="81">
        <v>306.35527965912695</v>
      </c>
      <c r="Q511" s="81">
        <v>30.837285787287939</v>
      </c>
      <c r="R511" s="81">
        <v>38.082379122693787</v>
      </c>
      <c r="S511" s="81">
        <v>0</v>
      </c>
      <c r="T511" s="82"/>
      <c r="U511" s="81">
        <v>22123560</v>
      </c>
      <c r="V511" s="81">
        <v>13910</v>
      </c>
      <c r="W511" s="81">
        <v>1620</v>
      </c>
      <c r="X511" s="81">
        <v>162916</v>
      </c>
      <c r="Y511" s="81">
        <v>185953</v>
      </c>
      <c r="Z511" s="81">
        <v>233658</v>
      </c>
      <c r="AA511" s="81">
        <v>61559</v>
      </c>
      <c r="AB511" s="81">
        <v>404439</v>
      </c>
      <c r="AC511" s="81">
        <v>6467310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220.45599999999999</v>
      </c>
      <c r="BJ511" s="81">
        <v>0</v>
      </c>
      <c r="BK511" s="81">
        <v>96.067000000000007</v>
      </c>
      <c r="BL511" s="81">
        <v>0</v>
      </c>
      <c r="BM511" s="82"/>
      <c r="BN511" s="81">
        <v>0</v>
      </c>
      <c r="BO511" s="81">
        <v>0</v>
      </c>
      <c r="BP511" s="81">
        <v>14</v>
      </c>
      <c r="BQ511" s="81">
        <v>0</v>
      </c>
      <c r="BR511" s="81">
        <v>17</v>
      </c>
      <c r="BS511" s="81">
        <v>0</v>
      </c>
      <c r="BT511"/>
      <c r="BU511" s="80">
        <v>297.78899999999999</v>
      </c>
      <c r="BV511" s="80">
        <v>0</v>
      </c>
      <c r="BW511" s="80">
        <v>0</v>
      </c>
      <c r="BX511" s="80">
        <v>0</v>
      </c>
      <c r="BY511" s="80">
        <v>0</v>
      </c>
      <c r="BZ511" s="80">
        <v>0</v>
      </c>
      <c r="CA511" s="80">
        <v>14.058</v>
      </c>
      <c r="CB511" s="80">
        <v>4.6760000000000002</v>
      </c>
      <c r="CC511" s="80">
        <v>0</v>
      </c>
    </row>
    <row r="512" spans="1:81">
      <c r="A512" s="80" t="s">
        <v>2315</v>
      </c>
      <c r="B512" s="80">
        <v>452</v>
      </c>
      <c r="C512" s="80">
        <v>10</v>
      </c>
      <c r="D512" s="80">
        <v>27</v>
      </c>
      <c r="E512" s="80">
        <v>2013</v>
      </c>
      <c r="F512" s="80" t="s">
        <v>89</v>
      </c>
      <c r="G512" s="80" t="s">
        <v>2305</v>
      </c>
      <c r="H512" s="80" t="s">
        <v>2306</v>
      </c>
      <c r="I512" s="177"/>
      <c r="J512" s="81">
        <v>441.23104686756608</v>
      </c>
      <c r="K512" s="81">
        <v>27.480256968806028</v>
      </c>
      <c r="L512" s="81">
        <v>77.03245769206147</v>
      </c>
      <c r="M512" s="81">
        <v>862.9305262149478</v>
      </c>
      <c r="N512" s="81">
        <v>696.03821007433885</v>
      </c>
      <c r="O512" s="81">
        <v>436.44763686493314</v>
      </c>
      <c r="P512" s="81">
        <v>304.70719437192798</v>
      </c>
      <c r="Q512" s="81">
        <v>31.398114362398459</v>
      </c>
      <c r="R512" s="81">
        <v>41.556896865166259</v>
      </c>
      <c r="S512" s="81">
        <v>0</v>
      </c>
      <c r="T512" s="82"/>
      <c r="U512" s="81">
        <v>18725209</v>
      </c>
      <c r="V512" s="81">
        <v>13910</v>
      </c>
      <c r="W512" s="81">
        <v>1620</v>
      </c>
      <c r="X512" s="81">
        <v>162916</v>
      </c>
      <c r="Y512" s="81">
        <v>187684</v>
      </c>
      <c r="Z512" s="81">
        <v>238464</v>
      </c>
      <c r="AA512" s="81">
        <v>60998</v>
      </c>
      <c r="AB512" s="81">
        <v>405890</v>
      </c>
      <c r="AC512" s="81">
        <v>6888962</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254.08799999999999</v>
      </c>
      <c r="BJ512" s="81">
        <v>0</v>
      </c>
      <c r="BK512" s="81">
        <v>108.08799999999999</v>
      </c>
      <c r="BL512" s="81">
        <v>0</v>
      </c>
      <c r="BM512" s="82"/>
      <c r="BN512" s="81">
        <v>0</v>
      </c>
      <c r="BO512" s="81">
        <v>0</v>
      </c>
      <c r="BP512" s="81">
        <v>13</v>
      </c>
      <c r="BQ512" s="81">
        <v>0</v>
      </c>
      <c r="BR512" s="81">
        <v>16</v>
      </c>
      <c r="BS512" s="81">
        <v>0</v>
      </c>
      <c r="BT512"/>
      <c r="BU512" s="80">
        <v>340.827</v>
      </c>
      <c r="BV512" s="80">
        <v>0</v>
      </c>
      <c r="BW512" s="80">
        <v>0</v>
      </c>
      <c r="BX512" s="80">
        <v>0</v>
      </c>
      <c r="BY512" s="80">
        <v>0</v>
      </c>
      <c r="BZ512" s="80">
        <v>0</v>
      </c>
      <c r="CA512" s="80">
        <v>17.763999999999999</v>
      </c>
      <c r="CB512" s="80">
        <v>3.585</v>
      </c>
      <c r="CC512" s="80">
        <v>0</v>
      </c>
    </row>
    <row r="513" spans="1:81">
      <c r="A513" s="80" t="s">
        <v>2316</v>
      </c>
      <c r="B513" s="80">
        <v>453</v>
      </c>
      <c r="C513" s="80">
        <v>11</v>
      </c>
      <c r="D513" s="80">
        <v>27</v>
      </c>
      <c r="E513" s="80">
        <v>2014</v>
      </c>
      <c r="F513" s="80" t="s">
        <v>90</v>
      </c>
      <c r="G513" s="80" t="s">
        <v>2305</v>
      </c>
      <c r="H513" s="80" t="s">
        <v>2306</v>
      </c>
      <c r="I513" s="177"/>
      <c r="J513" s="81">
        <v>461.9282424754748</v>
      </c>
      <c r="K513" s="81">
        <v>27.112845604982429</v>
      </c>
      <c r="L513" s="81">
        <v>69.367785844619505</v>
      </c>
      <c r="M513" s="81">
        <v>868.7536033551944</v>
      </c>
      <c r="N513" s="81">
        <v>676.05551167696876</v>
      </c>
      <c r="O513" s="81">
        <v>420.6235152983578</v>
      </c>
      <c r="P513" s="81">
        <v>304.42908335477296</v>
      </c>
      <c r="Q513" s="81">
        <v>30.114682153362626</v>
      </c>
      <c r="R513" s="81">
        <v>39.641456244909087</v>
      </c>
      <c r="S513" s="81">
        <v>0</v>
      </c>
      <c r="T513" s="82"/>
      <c r="U513" s="81">
        <v>20770337</v>
      </c>
      <c r="V513" s="81">
        <v>11894</v>
      </c>
      <c r="W513" s="81">
        <v>1724</v>
      </c>
      <c r="X513" s="81">
        <v>169495</v>
      </c>
      <c r="Y513" s="81">
        <v>188991</v>
      </c>
      <c r="Z513" s="81">
        <v>242047</v>
      </c>
      <c r="AA513" s="81">
        <v>60627</v>
      </c>
      <c r="AB513" s="81">
        <v>405750</v>
      </c>
      <c r="AC513" s="81">
        <v>6592099</v>
      </c>
      <c r="AD513" s="81">
        <v>0</v>
      </c>
      <c r="AE513" s="82"/>
      <c r="AF513" s="81">
        <v>364038536.20216405</v>
      </c>
      <c r="AG513" s="81">
        <v>21568826.75388696</v>
      </c>
      <c r="AH513" s="81">
        <v>10601442.061916437</v>
      </c>
      <c r="AI513" s="81">
        <v>1020820507.3220162</v>
      </c>
      <c r="AJ513" s="81">
        <v>901030747.42299604</v>
      </c>
      <c r="AK513" s="81">
        <v>0</v>
      </c>
      <c r="AL513" s="81">
        <v>0</v>
      </c>
      <c r="AM513" s="81">
        <v>55703411.790526927</v>
      </c>
      <c r="AN513" s="81">
        <v>0</v>
      </c>
      <c r="AO513" s="81">
        <v>0</v>
      </c>
      <c r="AP513" s="82"/>
      <c r="AQ513" s="81">
        <v>10847</v>
      </c>
      <c r="AR513" s="81">
        <v>1707</v>
      </c>
      <c r="AS513" s="81">
        <v>0</v>
      </c>
      <c r="AT513" s="81">
        <v>0</v>
      </c>
      <c r="AU513" s="81">
        <v>0</v>
      </c>
      <c r="AV513" s="81">
        <v>0</v>
      </c>
      <c r="AW513" s="81" t="s">
        <v>564</v>
      </c>
      <c r="AX513" s="82"/>
      <c r="AY513" s="81">
        <v>46623.192000000003</v>
      </c>
      <c r="AZ513" s="81">
        <v>99028.45</v>
      </c>
      <c r="BA513" s="81">
        <v>0</v>
      </c>
      <c r="BB513" s="81">
        <v>0</v>
      </c>
      <c r="BC513" s="81">
        <v>0</v>
      </c>
      <c r="BD513" s="81">
        <v>0</v>
      </c>
      <c r="BE513" s="81" t="s">
        <v>564</v>
      </c>
      <c r="BF513" s="82"/>
      <c r="BG513" s="81">
        <v>0</v>
      </c>
      <c r="BH513" s="81">
        <v>0</v>
      </c>
      <c r="BI513" s="81">
        <v>253.11099999999999</v>
      </c>
      <c r="BJ513" s="81">
        <v>0</v>
      </c>
      <c r="BK513" s="81">
        <v>103.059</v>
      </c>
      <c r="BL513" s="81">
        <v>0</v>
      </c>
      <c r="BM513" s="82"/>
      <c r="BN513" s="81">
        <v>0</v>
      </c>
      <c r="BO513" s="81">
        <v>0</v>
      </c>
      <c r="BP513" s="81">
        <v>13</v>
      </c>
      <c r="BQ513" s="81">
        <v>0</v>
      </c>
      <c r="BR513" s="81">
        <v>16</v>
      </c>
      <c r="BS513" s="81">
        <v>0</v>
      </c>
      <c r="BT513"/>
      <c r="BU513" s="80">
        <v>334.30700000000002</v>
      </c>
      <c r="BV513" s="80">
        <v>0</v>
      </c>
      <c r="BW513" s="80">
        <v>0</v>
      </c>
      <c r="BX513" s="80">
        <v>0</v>
      </c>
      <c r="BY513" s="80">
        <v>0</v>
      </c>
      <c r="BZ513" s="80">
        <v>0</v>
      </c>
      <c r="CA513" s="80">
        <v>18.327000000000002</v>
      </c>
      <c r="CB513" s="80">
        <v>3.536</v>
      </c>
      <c r="CC513" s="80">
        <v>0</v>
      </c>
    </row>
    <row r="514" spans="1:81">
      <c r="A514" s="80" t="s">
        <v>2317</v>
      </c>
      <c r="B514" s="80">
        <v>454</v>
      </c>
      <c r="C514" s="80">
        <v>12</v>
      </c>
      <c r="D514" s="80">
        <v>27</v>
      </c>
      <c r="E514" s="80">
        <v>2015</v>
      </c>
      <c r="F514" s="80" t="s">
        <v>91</v>
      </c>
      <c r="G514" s="80" t="s">
        <v>2305</v>
      </c>
      <c r="H514" s="80" t="s">
        <v>2306</v>
      </c>
      <c r="I514" s="177"/>
      <c r="J514" s="81">
        <v>443.0825551140091</v>
      </c>
      <c r="K514" s="81">
        <v>25.639952358371303</v>
      </c>
      <c r="L514" s="81">
        <v>81.379110104902765</v>
      </c>
      <c r="M514" s="81">
        <v>1002.9896687332434</v>
      </c>
      <c r="N514" s="81">
        <v>594.68618192378437</v>
      </c>
      <c r="O514" s="81">
        <v>420.50292003974266</v>
      </c>
      <c r="P514" s="81">
        <v>300.29158055570429</v>
      </c>
      <c r="Q514" s="81">
        <v>29.475765464067493</v>
      </c>
      <c r="R514" s="81">
        <v>36.159556009493684</v>
      </c>
      <c r="S514" s="81">
        <v>0</v>
      </c>
      <c r="T514" s="82"/>
      <c r="U514" s="81">
        <v>22526627</v>
      </c>
      <c r="V514" s="81">
        <v>11894</v>
      </c>
      <c r="W514" s="81">
        <v>1724</v>
      </c>
      <c r="X514" s="81">
        <v>169495</v>
      </c>
      <c r="Y514" s="81">
        <v>190916</v>
      </c>
      <c r="Z514" s="81">
        <v>244309</v>
      </c>
      <c r="AA514" s="81">
        <v>59756</v>
      </c>
      <c r="AB514" s="81">
        <v>405681</v>
      </c>
      <c r="AC514" s="81">
        <v>6194233</v>
      </c>
      <c r="AD514" s="81">
        <v>0</v>
      </c>
      <c r="AE514" s="82"/>
      <c r="AF514" s="81">
        <v>380731458.83456087</v>
      </c>
      <c r="AG514" s="81">
        <v>19890469.882541522</v>
      </c>
      <c r="AH514" s="81">
        <v>11565634.327857284</v>
      </c>
      <c r="AI514" s="81">
        <v>1030987685.3526478</v>
      </c>
      <c r="AJ514" s="81">
        <v>916381870.69800913</v>
      </c>
      <c r="AK514" s="81">
        <v>0</v>
      </c>
      <c r="AL514" s="81">
        <v>0</v>
      </c>
      <c r="AM514" s="81">
        <v>55596879.282209717</v>
      </c>
      <c r="AN514" s="81">
        <v>0</v>
      </c>
      <c r="AO514" s="81">
        <v>0</v>
      </c>
      <c r="AP514" s="82"/>
      <c r="AQ514" s="81">
        <v>11844</v>
      </c>
      <c r="AR514" s="81">
        <v>2135</v>
      </c>
      <c r="AS514" s="81">
        <v>0</v>
      </c>
      <c r="AT514" s="81">
        <v>0</v>
      </c>
      <c r="AU514" s="81">
        <v>0</v>
      </c>
      <c r="AV514" s="81">
        <v>1</v>
      </c>
      <c r="AW514" s="81" t="s">
        <v>564</v>
      </c>
      <c r="AX514" s="82"/>
      <c r="AY514" s="81">
        <v>52245.861999999994</v>
      </c>
      <c r="AZ514" s="81">
        <v>133404.25</v>
      </c>
      <c r="BA514" s="81">
        <v>0</v>
      </c>
      <c r="BB514" s="81">
        <v>0</v>
      </c>
      <c r="BC514" s="81">
        <v>0</v>
      </c>
      <c r="BD514" s="81">
        <v>275</v>
      </c>
      <c r="BE514" s="81" t="s">
        <v>564</v>
      </c>
      <c r="BF514" s="82"/>
      <c r="BG514" s="81">
        <v>0</v>
      </c>
      <c r="BH514" s="81">
        <v>0</v>
      </c>
      <c r="BI514" s="81">
        <v>218.37299999999999</v>
      </c>
      <c r="BJ514" s="81">
        <v>0</v>
      </c>
      <c r="BK514" s="81">
        <v>94.701000000000008</v>
      </c>
      <c r="BL514" s="81">
        <v>0</v>
      </c>
      <c r="BM514" s="82"/>
      <c r="BN514" s="81">
        <v>0</v>
      </c>
      <c r="BO514" s="81">
        <v>0</v>
      </c>
      <c r="BP514" s="81">
        <v>12</v>
      </c>
      <c r="BQ514" s="81">
        <v>0</v>
      </c>
      <c r="BR514" s="81">
        <v>15</v>
      </c>
      <c r="BS514" s="81">
        <v>0</v>
      </c>
      <c r="BT514"/>
      <c r="BU514" s="80">
        <v>296.971</v>
      </c>
      <c r="BV514" s="80">
        <v>0</v>
      </c>
      <c r="BW514" s="80">
        <v>0</v>
      </c>
      <c r="BX514" s="80">
        <v>0</v>
      </c>
      <c r="BY514" s="80">
        <v>0</v>
      </c>
      <c r="BZ514" s="80">
        <v>0</v>
      </c>
      <c r="CA514" s="80">
        <v>16.103000000000002</v>
      </c>
      <c r="CB514" s="80">
        <v>0</v>
      </c>
      <c r="CC514" s="80">
        <v>0</v>
      </c>
    </row>
    <row r="515" spans="1:81">
      <c r="A515" s="80" t="s">
        <v>2318</v>
      </c>
      <c r="B515" s="80">
        <v>455</v>
      </c>
      <c r="C515" s="80">
        <v>13</v>
      </c>
      <c r="D515" s="80">
        <v>27</v>
      </c>
      <c r="E515" s="80">
        <v>2016</v>
      </c>
      <c r="F515" s="80" t="s">
        <v>92</v>
      </c>
      <c r="G515" s="80" t="s">
        <v>2305</v>
      </c>
      <c r="H515" s="80" t="s">
        <v>2306</v>
      </c>
      <c r="I515" s="177"/>
      <c r="J515" s="81">
        <v>374.9797791154682</v>
      </c>
      <c r="K515" s="81">
        <v>24.760598320957698</v>
      </c>
      <c r="L515" s="81">
        <v>86.007330848061358</v>
      </c>
      <c r="M515" s="81">
        <v>708.34707679422024</v>
      </c>
      <c r="N515" s="81">
        <v>515.95215938977833</v>
      </c>
      <c r="O515" s="81">
        <v>420.35461580891905</v>
      </c>
      <c r="P515" s="81">
        <v>290.872247304479</v>
      </c>
      <c r="Q515" s="81">
        <v>28.561826262371898</v>
      </c>
      <c r="R515" s="81">
        <v>33.416883224945153</v>
      </c>
      <c r="S515" s="81">
        <v>0</v>
      </c>
      <c r="T515" s="82"/>
      <c r="U515" s="81">
        <v>22180081</v>
      </c>
      <c r="V515" s="81">
        <v>11894</v>
      </c>
      <c r="W515" s="81">
        <v>1724</v>
      </c>
      <c r="X515" s="81">
        <v>169495</v>
      </c>
      <c r="Y515" s="81">
        <v>192241</v>
      </c>
      <c r="Z515" s="81">
        <v>247225</v>
      </c>
      <c r="AA515" s="81">
        <v>59866</v>
      </c>
      <c r="AB515" s="81">
        <v>404375</v>
      </c>
      <c r="AC515" s="81">
        <v>5707274.7163973609</v>
      </c>
      <c r="AD515" s="81">
        <v>0</v>
      </c>
      <c r="AE515" s="82"/>
      <c r="AF515" s="81">
        <v>329081900.98801959</v>
      </c>
      <c r="AG515" s="81">
        <v>18840580.044697531</v>
      </c>
      <c r="AH515" s="81">
        <v>9800580.3489001822</v>
      </c>
      <c r="AI515" s="81">
        <v>1051730782.8345701</v>
      </c>
      <c r="AJ515" s="81">
        <v>799100181.77505112</v>
      </c>
      <c r="AK515" s="81">
        <v>0</v>
      </c>
      <c r="AL515" s="81">
        <v>0</v>
      </c>
      <c r="AM515" s="81">
        <v>55460951.729445249</v>
      </c>
      <c r="AN515" s="81">
        <v>0</v>
      </c>
      <c r="AO515" s="81">
        <v>0</v>
      </c>
      <c r="AP515" s="82"/>
      <c r="AQ515" s="81">
        <v>12661</v>
      </c>
      <c r="AR515" s="81">
        <v>2357</v>
      </c>
      <c r="AS515" s="81">
        <v>0</v>
      </c>
      <c r="AT515" s="81">
        <v>0</v>
      </c>
      <c r="AU515" s="81">
        <v>0</v>
      </c>
      <c r="AV515" s="81">
        <v>1</v>
      </c>
      <c r="AW515" s="81" t="s">
        <v>564</v>
      </c>
      <c r="AX515" s="82"/>
      <c r="AY515" s="81">
        <v>56666.991999999998</v>
      </c>
      <c r="AZ515" s="81">
        <v>143159.25</v>
      </c>
      <c r="BA515" s="81">
        <v>0</v>
      </c>
      <c r="BB515" s="81">
        <v>0</v>
      </c>
      <c r="BC515" s="81">
        <v>0</v>
      </c>
      <c r="BD515" s="81">
        <v>275</v>
      </c>
      <c r="BE515" s="81" t="s">
        <v>564</v>
      </c>
      <c r="BF515" s="82"/>
      <c r="BG515" s="81">
        <v>0</v>
      </c>
      <c r="BH515" s="81">
        <v>0</v>
      </c>
      <c r="BI515" s="81">
        <v>209.09200000000001</v>
      </c>
      <c r="BJ515" s="81">
        <v>0</v>
      </c>
      <c r="BK515" s="81">
        <v>82.935999999999993</v>
      </c>
      <c r="BL515" s="81">
        <v>0</v>
      </c>
      <c r="BM515" s="82"/>
      <c r="BN515" s="81">
        <v>0</v>
      </c>
      <c r="BO515" s="81">
        <v>0</v>
      </c>
      <c r="BP515" s="81">
        <v>12</v>
      </c>
      <c r="BQ515" s="81">
        <v>0</v>
      </c>
      <c r="BR515" s="81">
        <v>15</v>
      </c>
      <c r="BS515" s="81">
        <v>0</v>
      </c>
      <c r="BT515"/>
      <c r="BU515" s="80">
        <v>266.779</v>
      </c>
      <c r="BV515" s="80">
        <v>0</v>
      </c>
      <c r="BW515" s="80">
        <v>0</v>
      </c>
      <c r="BX515" s="80">
        <v>0</v>
      </c>
      <c r="BY515" s="80">
        <v>0</v>
      </c>
      <c r="BZ515" s="80">
        <v>0</v>
      </c>
      <c r="CA515" s="80">
        <v>20.914999999999999</v>
      </c>
      <c r="CB515" s="80">
        <v>4.3339999999999996</v>
      </c>
      <c r="CC515" s="80">
        <v>0</v>
      </c>
    </row>
    <row r="516" spans="1:81">
      <c r="A516" s="80" t="s">
        <v>2319</v>
      </c>
      <c r="B516" s="80">
        <v>456</v>
      </c>
      <c r="C516" s="80">
        <v>14</v>
      </c>
      <c r="D516" s="80">
        <v>27</v>
      </c>
      <c r="E516" s="80">
        <v>2017</v>
      </c>
      <c r="F516" s="80" t="s">
        <v>71</v>
      </c>
      <c r="G516" s="80" t="s">
        <v>2305</v>
      </c>
      <c r="H516" s="80" t="s">
        <v>2306</v>
      </c>
      <c r="I516" s="177"/>
      <c r="J516" s="81">
        <v>372.72135938593067</v>
      </c>
      <c r="K516" s="81">
        <v>24.533908873486745</v>
      </c>
      <c r="L516" s="81">
        <v>73.984312057594906</v>
      </c>
      <c r="M516" s="81">
        <v>600.87961218073463</v>
      </c>
      <c r="N516" s="81">
        <v>539.26663159975374</v>
      </c>
      <c r="O516" s="81">
        <v>418.53983180389849</v>
      </c>
      <c r="P516" s="81">
        <v>288.24754861070454</v>
      </c>
      <c r="Q516" s="81">
        <v>27.594627292842389</v>
      </c>
      <c r="R516" s="81">
        <v>32.466200646501925</v>
      </c>
      <c r="S516" s="81">
        <v>0</v>
      </c>
      <c r="T516" s="82"/>
      <c r="U516" s="81">
        <v>23678785</v>
      </c>
      <c r="V516" s="81">
        <v>11894</v>
      </c>
      <c r="W516" s="81">
        <v>1724</v>
      </c>
      <c r="X516" s="81">
        <v>169495</v>
      </c>
      <c r="Y516" s="81">
        <v>193901</v>
      </c>
      <c r="Z516" s="81">
        <v>250241</v>
      </c>
      <c r="AA516" s="81">
        <v>59704</v>
      </c>
      <c r="AB516" s="81">
        <v>404017</v>
      </c>
      <c r="AC516" s="81">
        <v>5654929.9999999981</v>
      </c>
      <c r="AD516" s="81">
        <v>0</v>
      </c>
      <c r="AE516" s="82"/>
      <c r="AF516" s="81">
        <v>333302771.47701752</v>
      </c>
      <c r="AG516" s="81">
        <v>19102642.910489719</v>
      </c>
      <c r="AH516" s="81">
        <v>10835207.710225221</v>
      </c>
      <c r="AI516" s="81">
        <v>965860795.56321144</v>
      </c>
      <c r="AJ516" s="81">
        <v>902009365.89419031</v>
      </c>
      <c r="AK516" s="81">
        <v>0</v>
      </c>
      <c r="AL516" s="81">
        <v>0</v>
      </c>
      <c r="AM516" s="81">
        <v>55498555.63587033</v>
      </c>
      <c r="AN516" s="81">
        <v>0</v>
      </c>
      <c r="AO516" s="81">
        <v>0</v>
      </c>
      <c r="AP516" s="82"/>
      <c r="AQ516" s="81">
        <v>13457</v>
      </c>
      <c r="AR516" s="81">
        <v>2632</v>
      </c>
      <c r="AS516" s="81">
        <v>0</v>
      </c>
      <c r="AT516" s="81">
        <v>0</v>
      </c>
      <c r="AU516" s="81">
        <v>0</v>
      </c>
      <c r="AV516" s="81">
        <v>1</v>
      </c>
      <c r="AW516" s="81" t="s">
        <v>564</v>
      </c>
      <c r="AX516" s="82"/>
      <c r="AY516" s="81">
        <v>61041.971999999987</v>
      </c>
      <c r="AZ516" s="81">
        <v>224119.74999999959</v>
      </c>
      <c r="BA516" s="81">
        <v>0</v>
      </c>
      <c r="BB516" s="81">
        <v>0</v>
      </c>
      <c r="BC516" s="81">
        <v>0</v>
      </c>
      <c r="BD516" s="81">
        <v>275</v>
      </c>
      <c r="BE516" s="81" t="s">
        <v>564</v>
      </c>
      <c r="BF516" s="82"/>
      <c r="BG516" s="81">
        <v>0</v>
      </c>
      <c r="BH516" s="81">
        <v>0</v>
      </c>
      <c r="BI516" s="81">
        <v>210.00399999999999</v>
      </c>
      <c r="BJ516" s="81">
        <v>0</v>
      </c>
      <c r="BK516" s="81">
        <v>75.180000000000007</v>
      </c>
      <c r="BL516" s="81">
        <v>0</v>
      </c>
      <c r="BM516" s="82"/>
      <c r="BN516" s="81">
        <v>0</v>
      </c>
      <c r="BO516" s="81">
        <v>0</v>
      </c>
      <c r="BP516" s="81">
        <v>14</v>
      </c>
      <c r="BQ516" s="81">
        <v>0</v>
      </c>
      <c r="BR516" s="81">
        <v>15</v>
      </c>
      <c r="BS516" s="81">
        <v>0</v>
      </c>
      <c r="BT516"/>
      <c r="BU516" s="80">
        <v>259.04700000000003</v>
      </c>
      <c r="BV516" s="80">
        <v>0</v>
      </c>
      <c r="BW516" s="80">
        <v>0</v>
      </c>
      <c r="BX516" s="80">
        <v>0</v>
      </c>
      <c r="BY516" s="80">
        <v>0</v>
      </c>
      <c r="BZ516" s="80">
        <v>0</v>
      </c>
      <c r="CA516" s="80">
        <v>18.795999999999999</v>
      </c>
      <c r="CB516" s="80">
        <v>7.3410000000000002</v>
      </c>
      <c r="CC516" s="80">
        <v>0</v>
      </c>
    </row>
    <row r="517" spans="1:81">
      <c r="A517" s="80" t="s">
        <v>2320</v>
      </c>
      <c r="B517" s="80">
        <v>457</v>
      </c>
      <c r="C517" s="80">
        <v>15</v>
      </c>
      <c r="D517" s="80">
        <v>27</v>
      </c>
      <c r="E517" s="80">
        <v>2018</v>
      </c>
      <c r="F517" s="80" t="s">
        <v>93</v>
      </c>
      <c r="G517" s="80" t="s">
        <v>2305</v>
      </c>
      <c r="H517" s="80" t="s">
        <v>2306</v>
      </c>
      <c r="I517" s="177"/>
      <c r="J517" s="81">
        <v>367.73235081726216</v>
      </c>
      <c r="K517" s="81">
        <v>21.144812713455387</v>
      </c>
      <c r="L517" s="81">
        <v>65.835010707606699</v>
      </c>
      <c r="M517" s="81">
        <v>579.73075597312641</v>
      </c>
      <c r="N517" s="81">
        <v>363.30719026092908</v>
      </c>
      <c r="O517" s="81">
        <v>413.91595956158864</v>
      </c>
      <c r="P517" s="81">
        <v>284.81423764441837</v>
      </c>
      <c r="Q517" s="81">
        <v>25.557048859786569</v>
      </c>
      <c r="R517" s="81">
        <v>32.491391118862559</v>
      </c>
      <c r="S517" s="81">
        <v>0</v>
      </c>
      <c r="T517" s="82"/>
      <c r="U517" s="81">
        <v>24124230</v>
      </c>
      <c r="V517" s="81">
        <v>11894</v>
      </c>
      <c r="W517" s="81">
        <v>1724</v>
      </c>
      <c r="X517" s="81">
        <v>169495</v>
      </c>
      <c r="Y517" s="81">
        <v>195232</v>
      </c>
      <c r="Z517" s="81">
        <v>252215</v>
      </c>
      <c r="AA517" s="81">
        <v>59586</v>
      </c>
      <c r="AB517" s="81">
        <v>403238</v>
      </c>
      <c r="AC517" s="81">
        <v>5637138.0000000009</v>
      </c>
      <c r="AD517" s="81">
        <v>0</v>
      </c>
      <c r="AE517" s="82"/>
      <c r="AF517" s="81">
        <v>355258736.92597812</v>
      </c>
      <c r="AG517" s="81">
        <v>16831047.20974258</v>
      </c>
      <c r="AH517" s="81">
        <v>10042457.90700002</v>
      </c>
      <c r="AI517" s="81">
        <v>986844705.81730056</v>
      </c>
      <c r="AJ517" s="81">
        <v>766610532.9842838</v>
      </c>
      <c r="AK517" s="81">
        <v>0</v>
      </c>
      <c r="AL517" s="81">
        <v>0</v>
      </c>
      <c r="AM517" s="81">
        <v>55506158.581143863</v>
      </c>
      <c r="AN517" s="81">
        <v>0</v>
      </c>
      <c r="AO517" s="81">
        <v>0</v>
      </c>
      <c r="AP517" s="82"/>
      <c r="AQ517" s="81">
        <v>14209</v>
      </c>
      <c r="AR517" s="81">
        <v>2858</v>
      </c>
      <c r="AS517" s="81">
        <v>0</v>
      </c>
      <c r="AT517" s="81">
        <v>0</v>
      </c>
      <c r="AU517" s="81">
        <v>0</v>
      </c>
      <c r="AV517" s="81">
        <v>1</v>
      </c>
      <c r="AW517" s="81" t="s">
        <v>564</v>
      </c>
      <c r="AX517" s="82"/>
      <c r="AY517" s="81">
        <v>65194.306000000033</v>
      </c>
      <c r="AZ517" s="81">
        <v>276202.65000000002</v>
      </c>
      <c r="BA517" s="81">
        <v>0</v>
      </c>
      <c r="BB517" s="81">
        <v>0</v>
      </c>
      <c r="BC517" s="81">
        <v>0</v>
      </c>
      <c r="BD517" s="81">
        <v>275</v>
      </c>
      <c r="BE517" s="81" t="s">
        <v>564</v>
      </c>
      <c r="BF517" s="82"/>
      <c r="BG517" s="81">
        <v>0</v>
      </c>
      <c r="BH517" s="81">
        <v>0</v>
      </c>
      <c r="BI517" s="81">
        <v>180.72499999999999</v>
      </c>
      <c r="BJ517" s="81">
        <v>0</v>
      </c>
      <c r="BK517" s="81">
        <v>73.933999999999997</v>
      </c>
      <c r="BL517" s="81">
        <v>0</v>
      </c>
      <c r="BM517" s="82"/>
      <c r="BN517" s="81">
        <v>0</v>
      </c>
      <c r="BO517" s="81">
        <v>0</v>
      </c>
      <c r="BP517" s="81">
        <v>14</v>
      </c>
      <c r="BQ517" s="81">
        <v>0</v>
      </c>
      <c r="BR517" s="81">
        <v>15</v>
      </c>
      <c r="BS517" s="81">
        <v>0</v>
      </c>
      <c r="BT517"/>
      <c r="BU517" s="80">
        <v>237.584</v>
      </c>
      <c r="BV517" s="80">
        <v>0</v>
      </c>
      <c r="BW517" s="80">
        <v>0</v>
      </c>
      <c r="BX517" s="80">
        <v>0</v>
      </c>
      <c r="BY517" s="80">
        <v>0</v>
      </c>
      <c r="BZ517" s="80">
        <v>0</v>
      </c>
      <c r="CA517" s="80">
        <v>13.744999999999999</v>
      </c>
      <c r="CB517" s="80">
        <v>3.33</v>
      </c>
      <c r="CC517" s="80">
        <v>0</v>
      </c>
    </row>
    <row r="518" spans="1:81">
      <c r="A518" s="80" t="s">
        <v>2321</v>
      </c>
      <c r="B518" s="80">
        <v>458</v>
      </c>
      <c r="C518" s="80">
        <v>16</v>
      </c>
      <c r="D518" s="80">
        <v>27</v>
      </c>
      <c r="E518" s="80">
        <v>2019</v>
      </c>
      <c r="F518" s="80" t="s">
        <v>73</v>
      </c>
      <c r="G518" s="80" t="s">
        <v>2305</v>
      </c>
      <c r="H518" s="80" t="s">
        <v>2306</v>
      </c>
      <c r="I518" s="177"/>
      <c r="J518" s="81">
        <v>354.64997883377373</v>
      </c>
      <c r="K518" s="81">
        <v>19.890780045136779</v>
      </c>
      <c r="L518" s="81">
        <v>66.87406248918748</v>
      </c>
      <c r="M518" s="81">
        <v>649.2356648532857</v>
      </c>
      <c r="N518" s="81">
        <v>378.33504752536868</v>
      </c>
      <c r="O518" s="81">
        <v>405.05150956852862</v>
      </c>
      <c r="P518" s="81">
        <v>284.69368693737681</v>
      </c>
      <c r="Q518" s="81">
        <v>24.845933503388181</v>
      </c>
      <c r="R518" s="81">
        <v>31.995890526004668</v>
      </c>
      <c r="S518" s="81">
        <v>0</v>
      </c>
      <c r="T518" s="82"/>
      <c r="U518" s="81">
        <v>23052442</v>
      </c>
      <c r="V518" s="81">
        <v>11894</v>
      </c>
      <c r="W518" s="81">
        <v>1724</v>
      </c>
      <c r="X518" s="81">
        <v>169495</v>
      </c>
      <c r="Y518" s="81">
        <v>196861</v>
      </c>
      <c r="Z518" s="81">
        <v>253590</v>
      </c>
      <c r="AA518" s="81">
        <v>59115</v>
      </c>
      <c r="AB518" s="81">
        <v>402632</v>
      </c>
      <c r="AC518" s="81">
        <v>5642092</v>
      </c>
      <c r="AD518" s="81">
        <v>0</v>
      </c>
      <c r="AE518" s="82"/>
      <c r="AF518" s="81">
        <v>306007848.60570252</v>
      </c>
      <c r="AG518" s="81">
        <v>16300938.02109584</v>
      </c>
      <c r="AH518" s="81">
        <v>10933016.21573095</v>
      </c>
      <c r="AI518" s="81">
        <v>975232209.96383524</v>
      </c>
      <c r="AJ518" s="81">
        <v>770425077.19454813</v>
      </c>
      <c r="AK518" s="81">
        <v>0</v>
      </c>
      <c r="AL518" s="81">
        <v>0</v>
      </c>
      <c r="AM518" s="81">
        <v>54835447.387926795</v>
      </c>
      <c r="AN518" s="81">
        <v>0</v>
      </c>
      <c r="AO518" s="81">
        <v>0</v>
      </c>
      <c r="AP518" s="82"/>
      <c r="AQ518" s="81">
        <v>15092</v>
      </c>
      <c r="AR518" s="81">
        <v>3041</v>
      </c>
      <c r="AS518" s="81">
        <v>0</v>
      </c>
      <c r="AT518" s="81">
        <v>0</v>
      </c>
      <c r="AU518" s="81">
        <v>0</v>
      </c>
      <c r="AV518" s="81">
        <v>1</v>
      </c>
      <c r="AW518" s="81" t="s">
        <v>564</v>
      </c>
      <c r="AX518" s="82"/>
      <c r="AY518" s="81">
        <v>70194.158000000374</v>
      </c>
      <c r="AZ518" s="81">
        <v>309205.8499999998</v>
      </c>
      <c r="BA518" s="81">
        <v>0</v>
      </c>
      <c r="BB518" s="81">
        <v>0</v>
      </c>
      <c r="BC518" s="81">
        <v>0</v>
      </c>
      <c r="BD518" s="81">
        <v>275</v>
      </c>
      <c r="BE518" s="81" t="s">
        <v>564</v>
      </c>
      <c r="BF518" s="82"/>
      <c r="BG518" s="81">
        <v>0</v>
      </c>
      <c r="BH518" s="81">
        <v>0</v>
      </c>
      <c r="BI518" s="81">
        <v>133.548</v>
      </c>
      <c r="BJ518" s="81">
        <v>0</v>
      </c>
      <c r="BK518" s="81">
        <v>58.249999999999993</v>
      </c>
      <c r="BL518" s="81">
        <v>0</v>
      </c>
      <c r="BM518" s="82"/>
      <c r="BN518" s="81">
        <v>0</v>
      </c>
      <c r="BO518" s="81">
        <v>0</v>
      </c>
      <c r="BP518" s="81">
        <v>13</v>
      </c>
      <c r="BQ518" s="81">
        <v>0</v>
      </c>
      <c r="BR518" s="81">
        <v>15</v>
      </c>
      <c r="BS518" s="81">
        <v>0</v>
      </c>
      <c r="BT518"/>
      <c r="BU518" s="80">
        <v>180.18799999999999</v>
      </c>
      <c r="BV518" s="80">
        <v>0</v>
      </c>
      <c r="BW518" s="80">
        <v>0</v>
      </c>
      <c r="BX518" s="80">
        <v>0</v>
      </c>
      <c r="BY518" s="80">
        <v>0</v>
      </c>
      <c r="BZ518" s="80">
        <v>0</v>
      </c>
      <c r="CA518" s="80">
        <v>11.61</v>
      </c>
      <c r="CB518" s="80">
        <v>0</v>
      </c>
      <c r="CC518" s="80">
        <v>0</v>
      </c>
    </row>
    <row r="519" spans="1:81">
      <c r="A519" s="80" t="s">
        <v>2322</v>
      </c>
      <c r="B519" s="80">
        <v>459</v>
      </c>
      <c r="C519" s="80">
        <v>17</v>
      </c>
      <c r="D519" s="80">
        <v>27</v>
      </c>
      <c r="E519" s="80">
        <v>2020</v>
      </c>
      <c r="F519" s="80" t="s">
        <v>218</v>
      </c>
      <c r="G519" s="80" t="s">
        <v>2305</v>
      </c>
      <c r="H519" s="80" t="s">
        <v>2306</v>
      </c>
      <c r="I519" s="177"/>
      <c r="J519" s="81">
        <v>381.10177785516203</v>
      </c>
      <c r="K519" s="81">
        <v>22.602592822211669</v>
      </c>
      <c r="L519" s="81">
        <v>81.225309930627802</v>
      </c>
      <c r="M519" s="81">
        <v>605.79041667831927</v>
      </c>
      <c r="N519" s="81">
        <v>424.93541568416947</v>
      </c>
      <c r="O519" s="81">
        <v>357.26007594753543</v>
      </c>
      <c r="P519" s="81">
        <v>265.24151528506542</v>
      </c>
      <c r="Q519" s="81">
        <v>23.705435363483598</v>
      </c>
      <c r="R519" s="81">
        <v>33.65854987849054</v>
      </c>
      <c r="S519" s="81">
        <v>0</v>
      </c>
      <c r="T519" s="82"/>
      <c r="U519" s="81">
        <v>26890865</v>
      </c>
      <c r="V519" s="81">
        <v>11796</v>
      </c>
      <c r="W519" s="81">
        <v>1964</v>
      </c>
      <c r="X519" s="81">
        <v>166033</v>
      </c>
      <c r="Y519" s="81">
        <v>198631</v>
      </c>
      <c r="Z519" s="81">
        <v>255289</v>
      </c>
      <c r="AA519" s="81">
        <v>59839</v>
      </c>
      <c r="AB519" s="81">
        <v>402038</v>
      </c>
      <c r="AC519" s="81">
        <v>5966245.9999999991</v>
      </c>
      <c r="AD519" s="81">
        <v>0</v>
      </c>
      <c r="AE519" s="82"/>
      <c r="AF519" s="81">
        <v>328940929.89711118</v>
      </c>
      <c r="AG519" s="81">
        <v>16854196.628256056</v>
      </c>
      <c r="AH519" s="81">
        <v>13624289.178030524</v>
      </c>
      <c r="AI519" s="81">
        <v>891619460.90296769</v>
      </c>
      <c r="AJ519" s="81">
        <v>873769681.68311727</v>
      </c>
      <c r="AK519" s="81"/>
      <c r="AL519" s="81"/>
      <c r="AM519" s="81">
        <v>52470425.735342905</v>
      </c>
      <c r="AN519" s="81"/>
      <c r="AO519" s="81"/>
      <c r="AP519" s="82"/>
      <c r="AQ519" s="81">
        <v>15841</v>
      </c>
      <c r="AR519" s="81">
        <v>3173</v>
      </c>
      <c r="AS519" s="81">
        <v>0</v>
      </c>
      <c r="AT519" s="81">
        <v>0</v>
      </c>
      <c r="AU519" s="81">
        <v>0</v>
      </c>
      <c r="AV519" s="81">
        <v>2</v>
      </c>
      <c r="AW519" s="81">
        <v>0</v>
      </c>
      <c r="AX519" s="82"/>
      <c r="AY519" s="81">
        <v>74532.488000000681</v>
      </c>
      <c r="AZ519" s="81">
        <v>321312.15000000107</v>
      </c>
      <c r="BA519" s="81">
        <v>0</v>
      </c>
      <c r="BB519" s="81">
        <v>0</v>
      </c>
      <c r="BC519" s="81">
        <v>0</v>
      </c>
      <c r="BD519" s="81">
        <v>7667.7839999999997</v>
      </c>
      <c r="BE519" s="81">
        <v>0</v>
      </c>
      <c r="BF519" s="82"/>
      <c r="BG519" s="81">
        <v>0</v>
      </c>
      <c r="BH519" s="81">
        <v>0</v>
      </c>
      <c r="BI519" s="81">
        <v>139.63399999999999</v>
      </c>
      <c r="BJ519" s="81">
        <v>0</v>
      </c>
      <c r="BK519" s="81">
        <v>58.613</v>
      </c>
      <c r="BL519" s="81">
        <v>0</v>
      </c>
      <c r="BM519" s="82"/>
      <c r="BN519" s="81">
        <v>0</v>
      </c>
      <c r="BO519" s="81">
        <v>0</v>
      </c>
      <c r="BP519" s="81">
        <v>13</v>
      </c>
      <c r="BQ519" s="81">
        <v>0</v>
      </c>
      <c r="BR519" s="81">
        <v>16</v>
      </c>
      <c r="BS519" s="81">
        <v>0</v>
      </c>
      <c r="BT519"/>
      <c r="BU519" s="80">
        <v>185.64699999999999</v>
      </c>
      <c r="BV519" s="80">
        <v>0</v>
      </c>
      <c r="BW519" s="80">
        <v>0</v>
      </c>
      <c r="BX519" s="80">
        <v>0</v>
      </c>
      <c r="BY519" s="80">
        <v>0</v>
      </c>
      <c r="BZ519" s="80">
        <v>0</v>
      </c>
      <c r="CA519" s="80">
        <v>8.4179999999999993</v>
      </c>
      <c r="CB519" s="80">
        <v>4.1820000000000004</v>
      </c>
      <c r="CC519" s="80">
        <v>0</v>
      </c>
    </row>
    <row r="520" spans="1:81">
      <c r="A520" s="80" t="s">
        <v>2323</v>
      </c>
      <c r="B520" s="80">
        <v>459</v>
      </c>
      <c r="C520" s="80">
        <v>18</v>
      </c>
      <c r="D520" s="80">
        <v>27</v>
      </c>
      <c r="E520" s="80">
        <v>2021</v>
      </c>
      <c r="F520" s="80" t="s">
        <v>75</v>
      </c>
      <c r="G520" s="174" t="s">
        <v>2305</v>
      </c>
      <c r="H520" s="80" t="s">
        <v>2306</v>
      </c>
      <c r="I520" s="177"/>
      <c r="J520" s="81">
        <v>290.00648923715124</v>
      </c>
      <c r="K520" s="81">
        <v>22.687493327685477</v>
      </c>
      <c r="L520" s="81">
        <v>74.745523292164094</v>
      </c>
      <c r="M520" s="81">
        <v>548.10875232693877</v>
      </c>
      <c r="N520" s="81">
        <v>340.01606307484587</v>
      </c>
      <c r="O520" s="81">
        <v>348.97326257560064</v>
      </c>
      <c r="P520" s="81">
        <v>272.4038895649241</v>
      </c>
      <c r="Q520" s="81">
        <v>23.9230885403808</v>
      </c>
      <c r="R520" s="81">
        <v>35.041194752128199</v>
      </c>
      <c r="S520" s="81">
        <v>50.006502596832007</v>
      </c>
      <c r="T520" s="82"/>
      <c r="U520" s="81">
        <v>23211610</v>
      </c>
      <c r="V520" s="81">
        <v>11796</v>
      </c>
      <c r="W520" s="81">
        <v>1964</v>
      </c>
      <c r="X520" s="81">
        <v>166033</v>
      </c>
      <c r="Y520" s="81">
        <v>199892</v>
      </c>
      <c r="Z520" s="81">
        <v>256770</v>
      </c>
      <c r="AA520" s="81">
        <v>59931</v>
      </c>
      <c r="AB520" s="81">
        <v>400918</v>
      </c>
      <c r="AC520" s="81">
        <v>6020417.9999999991</v>
      </c>
      <c r="AD520" s="81">
        <v>50.006502596832007</v>
      </c>
      <c r="AE520" s="82"/>
      <c r="AF520" s="81">
        <v>259334635.13247931</v>
      </c>
      <c r="AG520" s="81">
        <v>17962106.119804651</v>
      </c>
      <c r="AH520" s="81">
        <v>12455145.432702096</v>
      </c>
      <c r="AI520" s="81">
        <v>977163524.71879923</v>
      </c>
      <c r="AJ520" s="81">
        <v>813551387.16980195</v>
      </c>
      <c r="AK520" s="81">
        <v>0</v>
      </c>
      <c r="AL520" s="81">
        <v>0</v>
      </c>
      <c r="AM520" s="81">
        <v>52626055.372128733</v>
      </c>
      <c r="AN520" s="81">
        <v>0</v>
      </c>
      <c r="AO520" s="81">
        <v>0</v>
      </c>
      <c r="AP520" s="82"/>
      <c r="AQ520" s="81">
        <v>16640</v>
      </c>
      <c r="AR520" s="81">
        <v>3464</v>
      </c>
      <c r="AS520" s="81">
        <v>0</v>
      </c>
      <c r="AT520" s="81">
        <v>0</v>
      </c>
      <c r="AU520" s="81">
        <v>0</v>
      </c>
      <c r="AV520" s="81">
        <v>2</v>
      </c>
      <c r="AW520" s="81"/>
      <c r="AX520" s="82"/>
      <c r="AY520" s="81">
        <v>79110.01800000068</v>
      </c>
      <c r="AZ520" s="81">
        <v>351998.65000000322</v>
      </c>
      <c r="BA520" s="81">
        <v>0</v>
      </c>
      <c r="BB520" s="81">
        <v>0</v>
      </c>
      <c r="BC520" s="81">
        <v>0</v>
      </c>
      <c r="BD520" s="81">
        <v>7667.7839999999997</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2324</v>
      </c>
      <c r="B521" s="80">
        <v>459</v>
      </c>
      <c r="C521" s="80">
        <v>19</v>
      </c>
      <c r="D521" s="80">
        <v>27</v>
      </c>
      <c r="E521" s="80">
        <v>2022</v>
      </c>
      <c r="F521" s="80" t="s">
        <v>568</v>
      </c>
      <c r="G521" s="174" t="s">
        <v>2305</v>
      </c>
      <c r="H521" s="80" t="s">
        <v>2306</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17532</v>
      </c>
      <c r="AR521" s="81">
        <v>3510</v>
      </c>
      <c r="AS521" s="81">
        <v>0</v>
      </c>
      <c r="AT521" s="81">
        <v>0</v>
      </c>
      <c r="AU521" s="81">
        <v>0</v>
      </c>
      <c r="AV521" s="81">
        <v>2</v>
      </c>
      <c r="AW521" s="81"/>
      <c r="AX521" s="82"/>
      <c r="AY521" s="81">
        <v>84202.32000000088</v>
      </c>
      <c r="AZ521" s="81">
        <v>383330.85000000335</v>
      </c>
      <c r="BA521" s="81">
        <v>0</v>
      </c>
      <c r="BB521" s="81">
        <v>0</v>
      </c>
      <c r="BC521" s="81">
        <v>0</v>
      </c>
      <c r="BD521" s="81">
        <v>7667.7839999999997</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2325</v>
      </c>
      <c r="B522" s="80">
        <v>460</v>
      </c>
      <c r="C522" s="80">
        <v>1</v>
      </c>
      <c r="D522" s="80">
        <v>28</v>
      </c>
      <c r="E522" s="80">
        <v>1990</v>
      </c>
      <c r="F522" s="80" t="s">
        <v>562</v>
      </c>
      <c r="G522" s="80" t="s">
        <v>2326</v>
      </c>
      <c r="H522" s="80" t="s">
        <v>2327</v>
      </c>
      <c r="I522" s="177"/>
      <c r="J522" s="81">
        <v>645.24529504999839</v>
      </c>
      <c r="K522" s="81">
        <v>13.695816367183969</v>
      </c>
      <c r="L522" s="81">
        <v>13.327663024095441</v>
      </c>
      <c r="M522" s="81">
        <v>170.48860165832787</v>
      </c>
      <c r="N522" s="81">
        <v>318.43192510616109</v>
      </c>
      <c r="O522" s="81">
        <v>229.01366878983586</v>
      </c>
      <c r="P522" s="81">
        <v>134.13719917728397</v>
      </c>
      <c r="Q522" s="81">
        <v>24.068334688154245</v>
      </c>
      <c r="R522" s="81">
        <v>0</v>
      </c>
      <c r="S522" s="81">
        <v>41.488784666832139</v>
      </c>
      <c r="T522" s="82"/>
      <c r="U522" s="81">
        <v>94240341</v>
      </c>
      <c r="V522" s="81">
        <v>6680</v>
      </c>
      <c r="W522" s="81">
        <v>168</v>
      </c>
      <c r="X522" s="81">
        <v>76782</v>
      </c>
      <c r="Y522" s="81">
        <v>128955</v>
      </c>
      <c r="Z522" s="81">
        <v>94196</v>
      </c>
      <c r="AA522" s="81">
        <v>32570</v>
      </c>
      <c r="AB522" s="81">
        <v>390788</v>
      </c>
      <c r="AC522" s="81">
        <v>0</v>
      </c>
      <c r="AD522" s="81">
        <v>41.488784666832139</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2328</v>
      </c>
      <c r="B523" s="80">
        <v>461</v>
      </c>
      <c r="C523" s="80">
        <v>2</v>
      </c>
      <c r="D523" s="80">
        <v>28</v>
      </c>
      <c r="E523" s="80">
        <v>2005</v>
      </c>
      <c r="F523" s="80" t="s">
        <v>565</v>
      </c>
      <c r="G523" s="80" t="s">
        <v>2326</v>
      </c>
      <c r="H523" s="80" t="s">
        <v>2327</v>
      </c>
      <c r="I523" s="177"/>
      <c r="J523" s="81">
        <v>628.37167687312046</v>
      </c>
      <c r="K523" s="81">
        <v>10.406747607469024</v>
      </c>
      <c r="L523" s="81">
        <v>1.0812861585233484</v>
      </c>
      <c r="M523" s="81">
        <v>315.66059097616017</v>
      </c>
      <c r="N523" s="81">
        <v>438.3702794710768</v>
      </c>
      <c r="O523" s="81">
        <v>293.97264503297021</v>
      </c>
      <c r="P523" s="81">
        <v>114.6635853101963</v>
      </c>
      <c r="Q523" s="81">
        <v>23.789738493618845</v>
      </c>
      <c r="R523" s="81">
        <v>0</v>
      </c>
      <c r="S523" s="81">
        <v>48.565972204320005</v>
      </c>
      <c r="T523" s="82"/>
      <c r="U523" s="81">
        <v>66142548</v>
      </c>
      <c r="V523" s="81">
        <v>5724</v>
      </c>
      <c r="W523" s="81">
        <v>12</v>
      </c>
      <c r="X523" s="81">
        <v>75095</v>
      </c>
      <c r="Y523" s="81">
        <v>159440</v>
      </c>
      <c r="Z523" s="81">
        <v>139921</v>
      </c>
      <c r="AA523" s="81">
        <v>22802</v>
      </c>
      <c r="AB523" s="81">
        <v>403799</v>
      </c>
      <c r="AC523" s="81">
        <v>0</v>
      </c>
      <c r="AD523" s="81">
        <v>48.565972204320005</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2329</v>
      </c>
      <c r="B524" s="80">
        <v>462</v>
      </c>
      <c r="C524" s="80">
        <v>3</v>
      </c>
      <c r="D524" s="80">
        <v>28</v>
      </c>
      <c r="E524" s="80">
        <v>2006</v>
      </c>
      <c r="F524" s="80" t="s">
        <v>566</v>
      </c>
      <c r="G524" s="80" t="s">
        <v>2326</v>
      </c>
      <c r="H524" s="80" t="s">
        <v>2327</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2330</v>
      </c>
      <c r="B525" s="80">
        <v>463</v>
      </c>
      <c r="C525" s="80">
        <v>4</v>
      </c>
      <c r="D525" s="80">
        <v>28</v>
      </c>
      <c r="E525" s="80">
        <v>2007</v>
      </c>
      <c r="F525" s="80" t="s">
        <v>567</v>
      </c>
      <c r="G525" s="80" t="s">
        <v>2326</v>
      </c>
      <c r="H525" s="80" t="s">
        <v>2327</v>
      </c>
      <c r="I525" s="177"/>
      <c r="J525" s="81">
        <v>677.11079839169577</v>
      </c>
      <c r="K525" s="81">
        <v>10.30837664348152</v>
      </c>
      <c r="L525" s="81">
        <v>0.89253394591151125</v>
      </c>
      <c r="M525" s="81">
        <v>334.48764036213544</v>
      </c>
      <c r="N525" s="81">
        <v>468.19475446628098</v>
      </c>
      <c r="O525" s="81">
        <v>283.36998991064615</v>
      </c>
      <c r="P525" s="81">
        <v>111.93451091570023</v>
      </c>
      <c r="Q525" s="81">
        <v>25.246632090779315</v>
      </c>
      <c r="R525" s="81">
        <v>0</v>
      </c>
      <c r="S525" s="81">
        <v>58.166007943680007</v>
      </c>
      <c r="T525" s="82"/>
      <c r="U525" s="81">
        <v>80353487</v>
      </c>
      <c r="V525" s="81">
        <v>5520</v>
      </c>
      <c r="W525" s="81">
        <v>10</v>
      </c>
      <c r="X525" s="81">
        <v>91944</v>
      </c>
      <c r="Y525" s="81">
        <v>163940</v>
      </c>
      <c r="Z525" s="81">
        <v>140209</v>
      </c>
      <c r="AA525" s="81">
        <v>21920</v>
      </c>
      <c r="AB525" s="81">
        <v>405865</v>
      </c>
      <c r="AC525" s="81">
        <v>0</v>
      </c>
      <c r="AD525" s="81">
        <v>58.166007943680007</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2331</v>
      </c>
      <c r="B526" s="80">
        <v>464</v>
      </c>
      <c r="C526" s="80">
        <v>5</v>
      </c>
      <c r="D526" s="80">
        <v>28</v>
      </c>
      <c r="E526" s="80">
        <v>2008</v>
      </c>
      <c r="F526" s="80" t="s">
        <v>84</v>
      </c>
      <c r="G526" s="80" t="s">
        <v>2326</v>
      </c>
      <c r="H526" s="80" t="s">
        <v>2327</v>
      </c>
      <c r="I526" s="177"/>
      <c r="J526" s="81">
        <v>537.86366047093566</v>
      </c>
      <c r="K526" s="81">
        <v>7.7338495735052417</v>
      </c>
      <c r="L526" s="81">
        <v>0.79063293531716539</v>
      </c>
      <c r="M526" s="81">
        <v>351.08918670469683</v>
      </c>
      <c r="N526" s="81">
        <v>455.31123066453375</v>
      </c>
      <c r="O526" s="81">
        <v>273.75168040249321</v>
      </c>
      <c r="P526" s="81">
        <v>109.8890886165054</v>
      </c>
      <c r="Q526" s="81">
        <v>24.86222722406173</v>
      </c>
      <c r="R526" s="81">
        <v>0</v>
      </c>
      <c r="S526" s="81">
        <v>31.288515335140005</v>
      </c>
      <c r="T526" s="82"/>
      <c r="U526" s="81">
        <v>67778642</v>
      </c>
      <c r="V526" s="81">
        <v>5520</v>
      </c>
      <c r="W526" s="81">
        <v>10</v>
      </c>
      <c r="X526" s="81">
        <v>91944</v>
      </c>
      <c r="Y526" s="81">
        <v>166026</v>
      </c>
      <c r="Z526" s="81">
        <v>140204</v>
      </c>
      <c r="AA526" s="81">
        <v>21544</v>
      </c>
      <c r="AB526" s="81">
        <v>406253</v>
      </c>
      <c r="AC526" s="81">
        <v>0</v>
      </c>
      <c r="AD526" s="81">
        <v>31.288515335140005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2332</v>
      </c>
      <c r="B527" s="80">
        <v>465</v>
      </c>
      <c r="C527" s="80">
        <v>6</v>
      </c>
      <c r="D527" s="80">
        <v>28</v>
      </c>
      <c r="E527" s="80">
        <v>2009</v>
      </c>
      <c r="F527" s="80" t="s">
        <v>85</v>
      </c>
      <c r="G527" s="80" t="s">
        <v>2326</v>
      </c>
      <c r="H527" s="80" t="s">
        <v>2327</v>
      </c>
      <c r="I527" s="177"/>
      <c r="J527" s="81">
        <v>403.62855939156196</v>
      </c>
      <c r="K527" s="81">
        <v>7.5156832647901854</v>
      </c>
      <c r="L527" s="81">
        <v>2.9071978050922911</v>
      </c>
      <c r="M527" s="81">
        <v>313.46363248041519</v>
      </c>
      <c r="N527" s="81">
        <v>374.53410454577119</v>
      </c>
      <c r="O527" s="81">
        <v>276.69879700149397</v>
      </c>
      <c r="P527" s="81">
        <v>105.24185359782341</v>
      </c>
      <c r="Q527" s="81">
        <v>23.717288995047149</v>
      </c>
      <c r="R527" s="81">
        <v>0</v>
      </c>
      <c r="S527" s="81">
        <v>43.834050388920005</v>
      </c>
      <c r="T527" s="82"/>
      <c r="U527" s="81">
        <v>52869604</v>
      </c>
      <c r="V527" s="81">
        <v>6487</v>
      </c>
      <c r="W527" s="81">
        <v>62</v>
      </c>
      <c r="X527" s="81">
        <v>102194</v>
      </c>
      <c r="Y527" s="81">
        <v>167895</v>
      </c>
      <c r="Z527" s="81">
        <v>139878</v>
      </c>
      <c r="AA527" s="81">
        <v>21182</v>
      </c>
      <c r="AB527" s="81">
        <v>406827</v>
      </c>
      <c r="AC527" s="81">
        <v>0</v>
      </c>
      <c r="AD527" s="81">
        <v>43.834050388920005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190.24299999999999</v>
      </c>
      <c r="BJ527" s="81">
        <v>0</v>
      </c>
      <c r="BK527" s="81">
        <v>219.76500000000001</v>
      </c>
      <c r="BL527" s="81">
        <v>0</v>
      </c>
      <c r="BM527" s="82"/>
      <c r="BN527" s="81">
        <v>0</v>
      </c>
      <c r="BO527" s="81">
        <v>0</v>
      </c>
      <c r="BP527" s="81">
        <v>17</v>
      </c>
      <c r="BQ527" s="81">
        <v>0</v>
      </c>
      <c r="BR527" s="81">
        <v>21</v>
      </c>
      <c r="BS527" s="81">
        <v>0</v>
      </c>
      <c r="BT527"/>
      <c r="BU527" s="80"/>
      <c r="BV527" s="80"/>
      <c r="BW527" s="80"/>
      <c r="BX527" s="80"/>
      <c r="BY527" s="80"/>
      <c r="BZ527" s="80"/>
      <c r="CA527" s="80"/>
      <c r="CB527" s="80"/>
      <c r="CC527" s="80"/>
    </row>
    <row r="528" spans="1:81">
      <c r="A528" s="80" t="s">
        <v>2333</v>
      </c>
      <c r="B528" s="80">
        <v>466</v>
      </c>
      <c r="C528" s="80">
        <v>7</v>
      </c>
      <c r="D528" s="80">
        <v>28</v>
      </c>
      <c r="E528" s="80">
        <v>2010</v>
      </c>
      <c r="F528" s="80" t="s">
        <v>86</v>
      </c>
      <c r="G528" s="80" t="s">
        <v>2326</v>
      </c>
      <c r="H528" s="80" t="s">
        <v>2327</v>
      </c>
      <c r="I528" s="177"/>
      <c r="J528" s="81">
        <v>482.05001190732111</v>
      </c>
      <c r="K528" s="81">
        <v>8.1893893067866887</v>
      </c>
      <c r="L528" s="81">
        <v>2.7577296324344687</v>
      </c>
      <c r="M528" s="81">
        <v>338.37519302278406</v>
      </c>
      <c r="N528" s="81">
        <v>436.38619971207879</v>
      </c>
      <c r="O528" s="81">
        <v>275.56468578870277</v>
      </c>
      <c r="P528" s="81">
        <v>106.94888111333488</v>
      </c>
      <c r="Q528" s="81">
        <v>24.752237854576766</v>
      </c>
      <c r="R528" s="81">
        <v>0</v>
      </c>
      <c r="S528" s="81">
        <v>37.575140863223261</v>
      </c>
      <c r="T528" s="82"/>
      <c r="U528" s="81">
        <v>63660470</v>
      </c>
      <c r="V528" s="81">
        <v>6487</v>
      </c>
      <c r="W528" s="81">
        <v>62</v>
      </c>
      <c r="X528" s="81">
        <v>102194</v>
      </c>
      <c r="Y528" s="81">
        <v>169383</v>
      </c>
      <c r="Z528" s="81">
        <v>139952</v>
      </c>
      <c r="AA528" s="81">
        <v>20988</v>
      </c>
      <c r="AB528" s="81">
        <v>406833</v>
      </c>
      <c r="AC528" s="81">
        <v>0</v>
      </c>
      <c r="AD528" s="81">
        <v>37.575140863223261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211.69499999999999</v>
      </c>
      <c r="BJ528" s="81">
        <v>0</v>
      </c>
      <c r="BK528" s="81">
        <v>121.758</v>
      </c>
      <c r="BL528" s="81">
        <v>0</v>
      </c>
      <c r="BM528" s="82"/>
      <c r="BN528" s="81">
        <v>0</v>
      </c>
      <c r="BO528" s="81">
        <v>0</v>
      </c>
      <c r="BP528" s="81">
        <v>18</v>
      </c>
      <c r="BQ528" s="81">
        <v>0</v>
      </c>
      <c r="BR528" s="81">
        <v>19</v>
      </c>
      <c r="BS528" s="81">
        <v>0</v>
      </c>
      <c r="BT528"/>
      <c r="BU528" s="80">
        <v>291.19</v>
      </c>
      <c r="BV528" s="80">
        <v>31.94</v>
      </c>
      <c r="BW528" s="80">
        <v>0</v>
      </c>
      <c r="BX528" s="80">
        <v>0</v>
      </c>
      <c r="BY528" s="80">
        <v>10.323</v>
      </c>
      <c r="BZ528" s="80">
        <v>0</v>
      </c>
      <c r="CA528" s="80">
        <v>0</v>
      </c>
      <c r="CB528" s="80">
        <v>0</v>
      </c>
      <c r="CC528" s="80">
        <v>0</v>
      </c>
    </row>
    <row r="529" spans="1:81">
      <c r="A529" s="80" t="s">
        <v>2334</v>
      </c>
      <c r="B529" s="80">
        <v>467</v>
      </c>
      <c r="C529" s="80">
        <v>8</v>
      </c>
      <c r="D529" s="80">
        <v>28</v>
      </c>
      <c r="E529" s="80">
        <v>2011</v>
      </c>
      <c r="F529" s="80" t="s">
        <v>87</v>
      </c>
      <c r="G529" s="80" t="s">
        <v>2326</v>
      </c>
      <c r="H529" s="80" t="s">
        <v>2327</v>
      </c>
      <c r="I529" s="177"/>
      <c r="J529" s="81">
        <v>592.78664569852253</v>
      </c>
      <c r="K529" s="81">
        <v>13.033070250967903</v>
      </c>
      <c r="L529" s="81">
        <v>2.426240307441041</v>
      </c>
      <c r="M529" s="81">
        <v>431.54809621380605</v>
      </c>
      <c r="N529" s="81">
        <v>538.99597478526891</v>
      </c>
      <c r="O529" s="81">
        <v>272.30310407847611</v>
      </c>
      <c r="P529" s="81">
        <v>104.72915418030661</v>
      </c>
      <c r="Q529" s="81">
        <v>28.501028135903603</v>
      </c>
      <c r="R529" s="81">
        <v>0</v>
      </c>
      <c r="S529" s="81">
        <v>41.965858759557307</v>
      </c>
      <c r="T529" s="82"/>
      <c r="U529" s="81">
        <v>70867166</v>
      </c>
      <c r="V529" s="81">
        <v>6487</v>
      </c>
      <c r="W529" s="81">
        <v>62</v>
      </c>
      <c r="X529" s="81">
        <v>102194</v>
      </c>
      <c r="Y529" s="81">
        <v>170574</v>
      </c>
      <c r="Z529" s="81">
        <v>141300</v>
      </c>
      <c r="AA529" s="81">
        <v>21164</v>
      </c>
      <c r="AB529" s="81">
        <v>406123</v>
      </c>
      <c r="AC529" s="81">
        <v>0</v>
      </c>
      <c r="AD529" s="81">
        <v>41.965858759557307</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222.83699999999999</v>
      </c>
      <c r="BJ529" s="81">
        <v>0</v>
      </c>
      <c r="BK529" s="81">
        <v>177.636</v>
      </c>
      <c r="BL529" s="81">
        <v>0</v>
      </c>
      <c r="BM529" s="82"/>
      <c r="BN529" s="81">
        <v>0</v>
      </c>
      <c r="BO529" s="81">
        <v>0</v>
      </c>
      <c r="BP529" s="81">
        <v>20</v>
      </c>
      <c r="BQ529" s="81">
        <v>0</v>
      </c>
      <c r="BR529" s="81">
        <v>19</v>
      </c>
      <c r="BS529" s="81">
        <v>0</v>
      </c>
      <c r="BT529"/>
      <c r="BU529" s="80">
        <v>355.72399999999999</v>
      </c>
      <c r="BV529" s="80">
        <v>34.445999999999998</v>
      </c>
      <c r="BW529" s="80">
        <v>0</v>
      </c>
      <c r="BX529" s="80">
        <v>0</v>
      </c>
      <c r="BY529" s="80">
        <v>10.303000000000001</v>
      </c>
      <c r="BZ529" s="80">
        <v>0</v>
      </c>
      <c r="CA529" s="80">
        <v>0</v>
      </c>
      <c r="CB529" s="80">
        <v>0</v>
      </c>
      <c r="CC529" s="80">
        <v>0</v>
      </c>
    </row>
    <row r="530" spans="1:81">
      <c r="A530" s="80" t="s">
        <v>2335</v>
      </c>
      <c r="B530" s="80">
        <v>468</v>
      </c>
      <c r="C530" s="80">
        <v>9</v>
      </c>
      <c r="D530" s="80">
        <v>28</v>
      </c>
      <c r="E530" s="80">
        <v>2012</v>
      </c>
      <c r="F530" s="80" t="s">
        <v>88</v>
      </c>
      <c r="G530" s="80" t="s">
        <v>2326</v>
      </c>
      <c r="H530" s="80" t="s">
        <v>2327</v>
      </c>
      <c r="I530" s="177"/>
      <c r="J530" s="81">
        <v>594.85407845354155</v>
      </c>
      <c r="K530" s="81">
        <v>12.673907322192106</v>
      </c>
      <c r="L530" s="81">
        <v>2.416503002269041</v>
      </c>
      <c r="M530" s="81">
        <v>482.68388822603254</v>
      </c>
      <c r="N530" s="81">
        <v>575.69309306681009</v>
      </c>
      <c r="O530" s="81">
        <v>272.11241233125099</v>
      </c>
      <c r="P530" s="81">
        <v>104.04105779096002</v>
      </c>
      <c r="Q530" s="81">
        <v>31.182456240085646</v>
      </c>
      <c r="R530" s="81">
        <v>0</v>
      </c>
      <c r="S530" s="81">
        <v>33.859911914360005</v>
      </c>
      <c r="T530" s="82"/>
      <c r="U530" s="81">
        <v>69142810</v>
      </c>
      <c r="V530" s="81">
        <v>6487</v>
      </c>
      <c r="W530" s="81">
        <v>62</v>
      </c>
      <c r="X530" s="81">
        <v>102194</v>
      </c>
      <c r="Y530" s="81">
        <v>173530</v>
      </c>
      <c r="Z530" s="81">
        <v>142321</v>
      </c>
      <c r="AA530" s="81">
        <v>20906</v>
      </c>
      <c r="AB530" s="81">
        <v>408966</v>
      </c>
      <c r="AC530" s="81">
        <v>0</v>
      </c>
      <c r="AD530" s="81">
        <v>33.859911914360005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292.08699999999999</v>
      </c>
      <c r="BJ530" s="81">
        <v>0</v>
      </c>
      <c r="BK530" s="81">
        <v>209.71800000000002</v>
      </c>
      <c r="BL530" s="81">
        <v>0</v>
      </c>
      <c r="BM530" s="82"/>
      <c r="BN530" s="81">
        <v>0</v>
      </c>
      <c r="BO530" s="81">
        <v>0</v>
      </c>
      <c r="BP530" s="81">
        <v>22</v>
      </c>
      <c r="BQ530" s="81">
        <v>0</v>
      </c>
      <c r="BR530" s="81">
        <v>19</v>
      </c>
      <c r="BS530" s="81">
        <v>0</v>
      </c>
      <c r="BT530"/>
      <c r="BU530" s="80">
        <v>463.28300000000002</v>
      </c>
      <c r="BV530" s="80">
        <v>28.417999999999999</v>
      </c>
      <c r="BW530" s="80">
        <v>0</v>
      </c>
      <c r="BX530" s="80">
        <v>0</v>
      </c>
      <c r="BY530" s="80">
        <v>10.103999999999999</v>
      </c>
      <c r="BZ530" s="80">
        <v>0</v>
      </c>
      <c r="CA530" s="80">
        <v>0</v>
      </c>
      <c r="CB530" s="80">
        <v>0</v>
      </c>
      <c r="CC530" s="80">
        <v>0</v>
      </c>
    </row>
    <row r="531" spans="1:81">
      <c r="A531" s="80" t="s">
        <v>2336</v>
      </c>
      <c r="B531" s="80">
        <v>469</v>
      </c>
      <c r="C531" s="80">
        <v>10</v>
      </c>
      <c r="D531" s="80">
        <v>28</v>
      </c>
      <c r="E531" s="80">
        <v>2013</v>
      </c>
      <c r="F531" s="80" t="s">
        <v>89</v>
      </c>
      <c r="G531" s="80" t="s">
        <v>2326</v>
      </c>
      <c r="H531" s="80" t="s">
        <v>2327</v>
      </c>
      <c r="I531" s="177"/>
      <c r="J531" s="81">
        <v>608.70135749874748</v>
      </c>
      <c r="K531" s="81">
        <v>10.746260702456929</v>
      </c>
      <c r="L531" s="81">
        <v>2.1439486346703656</v>
      </c>
      <c r="M531" s="81">
        <v>486.17110622523052</v>
      </c>
      <c r="N531" s="81">
        <v>577.55302063410807</v>
      </c>
      <c r="O531" s="81">
        <v>262.80859615166014</v>
      </c>
      <c r="P531" s="81">
        <v>103.88358330041335</v>
      </c>
      <c r="Q531" s="81">
        <v>31.608523268914325</v>
      </c>
      <c r="R531" s="81">
        <v>0</v>
      </c>
      <c r="S531" s="81">
        <v>43.564337550329988</v>
      </c>
      <c r="T531" s="82"/>
      <c r="U531" s="81">
        <v>69966029</v>
      </c>
      <c r="V531" s="81">
        <v>6487</v>
      </c>
      <c r="W531" s="81">
        <v>62</v>
      </c>
      <c r="X531" s="81">
        <v>102194</v>
      </c>
      <c r="Y531" s="81">
        <v>174419</v>
      </c>
      <c r="Z531" s="81">
        <v>143592</v>
      </c>
      <c r="AA531" s="81">
        <v>20796</v>
      </c>
      <c r="AB531" s="81">
        <v>408610</v>
      </c>
      <c r="AC531" s="81">
        <v>0</v>
      </c>
      <c r="AD531" s="81">
        <v>43.564337550329988</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319.69900000000001</v>
      </c>
      <c r="BJ531" s="81">
        <v>0</v>
      </c>
      <c r="BK531" s="81">
        <v>235.80799999999999</v>
      </c>
      <c r="BL531" s="81">
        <v>0</v>
      </c>
      <c r="BM531" s="82"/>
      <c r="BN531" s="81">
        <v>0</v>
      </c>
      <c r="BO531" s="81">
        <v>0</v>
      </c>
      <c r="BP531" s="81">
        <v>22</v>
      </c>
      <c r="BQ531" s="81">
        <v>0</v>
      </c>
      <c r="BR531" s="81">
        <v>18</v>
      </c>
      <c r="BS531" s="81">
        <v>0</v>
      </c>
      <c r="BT531"/>
      <c r="BU531" s="80">
        <v>505.29700000000003</v>
      </c>
      <c r="BV531" s="80">
        <v>40.274000000000001</v>
      </c>
      <c r="BW531" s="80">
        <v>0</v>
      </c>
      <c r="BX531" s="80">
        <v>0</v>
      </c>
      <c r="BY531" s="80">
        <v>9.9359999999999999</v>
      </c>
      <c r="BZ531" s="80">
        <v>0</v>
      </c>
      <c r="CA531" s="80">
        <v>0</v>
      </c>
      <c r="CB531" s="80">
        <v>0</v>
      </c>
      <c r="CC531" s="80">
        <v>0</v>
      </c>
    </row>
    <row r="532" spans="1:81">
      <c r="A532" s="80" t="s">
        <v>2337</v>
      </c>
      <c r="B532" s="80">
        <v>470</v>
      </c>
      <c r="C532" s="80">
        <v>11</v>
      </c>
      <c r="D532" s="80">
        <v>28</v>
      </c>
      <c r="E532" s="80">
        <v>2014</v>
      </c>
      <c r="F532" s="80" t="s">
        <v>90</v>
      </c>
      <c r="G532" s="80" t="s">
        <v>2326</v>
      </c>
      <c r="H532" s="80" t="s">
        <v>2327</v>
      </c>
      <c r="I532" s="177"/>
      <c r="J532" s="81">
        <v>602.28254566126759</v>
      </c>
      <c r="K532" s="81">
        <v>11.054885999650345</v>
      </c>
      <c r="L532" s="81">
        <v>2.5685948316472484</v>
      </c>
      <c r="M532" s="81">
        <v>500.94869622864508</v>
      </c>
      <c r="N532" s="81">
        <v>560.52918538873689</v>
      </c>
      <c r="O532" s="81">
        <v>250.02255042843424</v>
      </c>
      <c r="P532" s="81">
        <v>104.32346373362962</v>
      </c>
      <c r="Q532" s="81">
        <v>30.246644950327948</v>
      </c>
      <c r="R532" s="81">
        <v>0</v>
      </c>
      <c r="S532" s="81">
        <v>39.260911228050396</v>
      </c>
      <c r="T532" s="82"/>
      <c r="U532" s="81">
        <v>73661358</v>
      </c>
      <c r="V532" s="81">
        <v>5559</v>
      </c>
      <c r="W532" s="81">
        <v>28</v>
      </c>
      <c r="X532" s="81">
        <v>105769</v>
      </c>
      <c r="Y532" s="81">
        <v>175717</v>
      </c>
      <c r="Z532" s="81">
        <v>143875</v>
      </c>
      <c r="AA532" s="81">
        <v>20776</v>
      </c>
      <c r="AB532" s="81">
        <v>407528</v>
      </c>
      <c r="AC532" s="81">
        <v>0</v>
      </c>
      <c r="AD532" s="81">
        <v>39.260911228050396</v>
      </c>
      <c r="AE532" s="82"/>
      <c r="AF532" s="81">
        <v>619046101.47876453</v>
      </c>
      <c r="AG532" s="81">
        <v>10102505.51824783</v>
      </c>
      <c r="AH532" s="81">
        <v>631588.97176101687</v>
      </c>
      <c r="AI532" s="81">
        <v>688470062.96981251</v>
      </c>
      <c r="AJ532" s="81">
        <v>795798725.93771005</v>
      </c>
      <c r="AK532" s="81">
        <v>0</v>
      </c>
      <c r="AL532" s="81">
        <v>0</v>
      </c>
      <c r="AM532" s="81">
        <v>55947504.621490724</v>
      </c>
      <c r="AN532" s="81">
        <v>0</v>
      </c>
      <c r="AO532" s="81">
        <v>0</v>
      </c>
      <c r="AP532" s="82"/>
      <c r="AQ532" s="81">
        <v>4650</v>
      </c>
      <c r="AR532" s="81">
        <v>279</v>
      </c>
      <c r="AS532" s="81">
        <v>0</v>
      </c>
      <c r="AT532" s="81">
        <v>0</v>
      </c>
      <c r="AU532" s="81">
        <v>0</v>
      </c>
      <c r="AV532" s="81">
        <v>1</v>
      </c>
      <c r="AW532" s="81" t="s">
        <v>564</v>
      </c>
      <c r="AX532" s="82"/>
      <c r="AY532" s="81">
        <v>17060.8</v>
      </c>
      <c r="AZ532" s="81">
        <v>11616.3</v>
      </c>
      <c r="BA532" s="81">
        <v>0</v>
      </c>
      <c r="BB532" s="81">
        <v>0</v>
      </c>
      <c r="BC532" s="81">
        <v>0</v>
      </c>
      <c r="BD532" s="81">
        <v>2520</v>
      </c>
      <c r="BE532" s="81" t="s">
        <v>564</v>
      </c>
      <c r="BF532" s="82"/>
      <c r="BG532" s="81">
        <v>0</v>
      </c>
      <c r="BH532" s="81">
        <v>0</v>
      </c>
      <c r="BI532" s="81">
        <v>313.70400000000001</v>
      </c>
      <c r="BJ532" s="81">
        <v>0</v>
      </c>
      <c r="BK532" s="81">
        <v>245.53100000000001</v>
      </c>
      <c r="BL532" s="81">
        <v>0</v>
      </c>
      <c r="BM532" s="82"/>
      <c r="BN532" s="81">
        <v>0</v>
      </c>
      <c r="BO532" s="81">
        <v>0</v>
      </c>
      <c r="BP532" s="81">
        <v>22</v>
      </c>
      <c r="BQ532" s="81">
        <v>0</v>
      </c>
      <c r="BR532" s="81">
        <v>20</v>
      </c>
      <c r="BS532" s="81">
        <v>0</v>
      </c>
      <c r="BT532"/>
      <c r="BU532" s="80">
        <v>507.68700000000001</v>
      </c>
      <c r="BV532" s="80">
        <v>41.512</v>
      </c>
      <c r="BW532" s="80">
        <v>0</v>
      </c>
      <c r="BX532" s="80">
        <v>0.85499999999999998</v>
      </c>
      <c r="BY532" s="80">
        <v>9.1809999999999992</v>
      </c>
      <c r="BZ532" s="80">
        <v>0</v>
      </c>
      <c r="CA532" s="80">
        <v>0</v>
      </c>
      <c r="CB532" s="80">
        <v>0</v>
      </c>
      <c r="CC532" s="80">
        <v>0</v>
      </c>
    </row>
    <row r="533" spans="1:81">
      <c r="A533" s="80" t="s">
        <v>2338</v>
      </c>
      <c r="B533" s="80">
        <v>471</v>
      </c>
      <c r="C533" s="80">
        <v>12</v>
      </c>
      <c r="D533" s="80">
        <v>28</v>
      </c>
      <c r="E533" s="80">
        <v>2015</v>
      </c>
      <c r="F533" s="80" t="s">
        <v>91</v>
      </c>
      <c r="G533" s="80" t="s">
        <v>2326</v>
      </c>
      <c r="H533" s="80" t="s">
        <v>2327</v>
      </c>
      <c r="I533" s="177"/>
      <c r="J533" s="81">
        <v>584.26863416756282</v>
      </c>
      <c r="K533" s="81">
        <v>10.56195857102524</v>
      </c>
      <c r="L533" s="81">
        <v>2.8866440418610475</v>
      </c>
      <c r="M533" s="81">
        <v>459.19790311204537</v>
      </c>
      <c r="N533" s="81">
        <v>524.33251543852896</v>
      </c>
      <c r="O533" s="81">
        <v>248.28379928145466</v>
      </c>
      <c r="P533" s="81">
        <v>104.23468712575169</v>
      </c>
      <c r="Q533" s="81">
        <v>29.508606652069297</v>
      </c>
      <c r="R533" s="81">
        <v>0</v>
      </c>
      <c r="S533" s="81">
        <v>38.966343965896243</v>
      </c>
      <c r="T533" s="82"/>
      <c r="U533" s="81">
        <v>75338151</v>
      </c>
      <c r="V533" s="81">
        <v>5559</v>
      </c>
      <c r="W533" s="81">
        <v>28</v>
      </c>
      <c r="X533" s="81">
        <v>105769</v>
      </c>
      <c r="Y533" s="81">
        <v>176645</v>
      </c>
      <c r="Z533" s="81">
        <v>144251</v>
      </c>
      <c r="AA533" s="81">
        <v>20742</v>
      </c>
      <c r="AB533" s="81">
        <v>406133</v>
      </c>
      <c r="AC533" s="81">
        <v>0</v>
      </c>
      <c r="AD533" s="81">
        <v>38.966343965896243</v>
      </c>
      <c r="AE533" s="82"/>
      <c r="AF533" s="81">
        <v>612484609.94980955</v>
      </c>
      <c r="AG533" s="81">
        <v>8890123.0586363766</v>
      </c>
      <c r="AH533" s="81">
        <v>587197.64575630846</v>
      </c>
      <c r="AI533" s="81">
        <v>660348348.13165998</v>
      </c>
      <c r="AJ533" s="81">
        <v>776916202.59700274</v>
      </c>
      <c r="AK533" s="81">
        <v>0</v>
      </c>
      <c r="AL533" s="81">
        <v>0</v>
      </c>
      <c r="AM533" s="81">
        <v>55658823.986141019</v>
      </c>
      <c r="AN533" s="81">
        <v>0</v>
      </c>
      <c r="AO533" s="81">
        <v>0</v>
      </c>
      <c r="AP533" s="82"/>
      <c r="AQ533" s="81">
        <v>5135</v>
      </c>
      <c r="AR533" s="81">
        <v>365</v>
      </c>
      <c r="AS533" s="81">
        <v>0</v>
      </c>
      <c r="AT533" s="81">
        <v>0</v>
      </c>
      <c r="AU533" s="81">
        <v>0</v>
      </c>
      <c r="AV533" s="81">
        <v>1</v>
      </c>
      <c r="AW533" s="81" t="s">
        <v>564</v>
      </c>
      <c r="AX533" s="82"/>
      <c r="AY533" s="81">
        <v>19061.800000000003</v>
      </c>
      <c r="AZ533" s="81">
        <v>16514.3</v>
      </c>
      <c r="BA533" s="81">
        <v>0</v>
      </c>
      <c r="BB533" s="81">
        <v>0</v>
      </c>
      <c r="BC533" s="81">
        <v>0</v>
      </c>
      <c r="BD533" s="81">
        <v>2520</v>
      </c>
      <c r="BE533" s="81" t="s">
        <v>564</v>
      </c>
      <c r="BF533" s="82"/>
      <c r="BG533" s="81">
        <v>0</v>
      </c>
      <c r="BH533" s="81">
        <v>0</v>
      </c>
      <c r="BI533" s="81">
        <v>284.96600000000001</v>
      </c>
      <c r="BJ533" s="81">
        <v>0</v>
      </c>
      <c r="BK533" s="81">
        <v>232.47900000000004</v>
      </c>
      <c r="BL533" s="81">
        <v>0</v>
      </c>
      <c r="BM533" s="82"/>
      <c r="BN533" s="81">
        <v>0</v>
      </c>
      <c r="BO533" s="81">
        <v>0</v>
      </c>
      <c r="BP533" s="81">
        <v>20</v>
      </c>
      <c r="BQ533" s="81">
        <v>0</v>
      </c>
      <c r="BR533" s="81">
        <v>19</v>
      </c>
      <c r="BS533" s="81">
        <v>0</v>
      </c>
      <c r="BT533"/>
      <c r="BU533" s="80">
        <v>472.28300000000002</v>
      </c>
      <c r="BV533" s="80">
        <v>35.22</v>
      </c>
      <c r="BW533" s="80">
        <v>0</v>
      </c>
      <c r="BX533" s="80">
        <v>1.048</v>
      </c>
      <c r="BY533" s="80">
        <v>8.8940000000000001</v>
      </c>
      <c r="BZ533" s="80">
        <v>0</v>
      </c>
      <c r="CA533" s="80">
        <v>0</v>
      </c>
      <c r="CB533" s="80">
        <v>0</v>
      </c>
      <c r="CC533" s="80">
        <v>0</v>
      </c>
    </row>
    <row r="534" spans="1:81">
      <c r="A534" s="80" t="s">
        <v>2339</v>
      </c>
      <c r="B534" s="80">
        <v>472</v>
      </c>
      <c r="C534" s="80">
        <v>13</v>
      </c>
      <c r="D534" s="80">
        <v>28</v>
      </c>
      <c r="E534" s="80">
        <v>2016</v>
      </c>
      <c r="F534" s="80" t="s">
        <v>92</v>
      </c>
      <c r="G534" s="80" t="s">
        <v>2326</v>
      </c>
      <c r="H534" s="80" t="s">
        <v>2327</v>
      </c>
      <c r="I534" s="177"/>
      <c r="J534" s="81">
        <v>572.08370626133149</v>
      </c>
      <c r="K534" s="81">
        <v>10.287239076975919</v>
      </c>
      <c r="L534" s="81">
        <v>2.7595237467240152</v>
      </c>
      <c r="M534" s="81">
        <v>418.76529268901589</v>
      </c>
      <c r="N534" s="81">
        <v>527.4898805653969</v>
      </c>
      <c r="O534" s="81">
        <v>245.58163185099085</v>
      </c>
      <c r="P534" s="81">
        <v>102.02344317140697</v>
      </c>
      <c r="Q534" s="81">
        <v>28.603357894748463</v>
      </c>
      <c r="R534" s="81">
        <v>0</v>
      </c>
      <c r="S534" s="81">
        <v>40.829071688460004</v>
      </c>
      <c r="T534" s="82"/>
      <c r="U534" s="81">
        <v>70016660</v>
      </c>
      <c r="V534" s="81">
        <v>5559</v>
      </c>
      <c r="W534" s="81">
        <v>28</v>
      </c>
      <c r="X534" s="81">
        <v>105769</v>
      </c>
      <c r="Y534" s="81">
        <v>177735</v>
      </c>
      <c r="Z534" s="81">
        <v>144435</v>
      </c>
      <c r="AA534" s="81">
        <v>20998</v>
      </c>
      <c r="AB534" s="81">
        <v>404963</v>
      </c>
      <c r="AC534" s="81">
        <v>0</v>
      </c>
      <c r="AD534" s="81">
        <v>40.829071688459997</v>
      </c>
      <c r="AE534" s="82"/>
      <c r="AF534" s="81">
        <v>597309367.03079116</v>
      </c>
      <c r="AG534" s="81">
        <v>8068878.2614165768</v>
      </c>
      <c r="AH534" s="81">
        <v>417460.57606367313</v>
      </c>
      <c r="AI534" s="81">
        <v>642711904.69066918</v>
      </c>
      <c r="AJ534" s="81">
        <v>773823281.07340586</v>
      </c>
      <c r="AK534" s="81">
        <v>0</v>
      </c>
      <c r="AL534" s="81">
        <v>0</v>
      </c>
      <c r="AM534" s="81">
        <v>55541597.267910562</v>
      </c>
      <c r="AN534" s="81">
        <v>0</v>
      </c>
      <c r="AO534" s="81">
        <v>0</v>
      </c>
      <c r="AP534" s="82"/>
      <c r="AQ534" s="81">
        <v>5454</v>
      </c>
      <c r="AR534" s="81">
        <v>403</v>
      </c>
      <c r="AS534" s="81">
        <v>0</v>
      </c>
      <c r="AT534" s="81">
        <v>0</v>
      </c>
      <c r="AU534" s="81">
        <v>0</v>
      </c>
      <c r="AV534" s="81">
        <v>1</v>
      </c>
      <c r="AW534" s="81" t="s">
        <v>564</v>
      </c>
      <c r="AX534" s="82"/>
      <c r="AY534" s="81">
        <v>20475.8</v>
      </c>
      <c r="AZ534" s="81">
        <v>19291.099999999999</v>
      </c>
      <c r="BA534" s="81">
        <v>0</v>
      </c>
      <c r="BB534" s="81">
        <v>0</v>
      </c>
      <c r="BC534" s="81">
        <v>0</v>
      </c>
      <c r="BD534" s="81">
        <v>2520</v>
      </c>
      <c r="BE534" s="81" t="s">
        <v>564</v>
      </c>
      <c r="BF534" s="82"/>
      <c r="BG534" s="81">
        <v>0</v>
      </c>
      <c r="BH534" s="81">
        <v>0</v>
      </c>
      <c r="BI534" s="81">
        <v>284.834</v>
      </c>
      <c r="BJ534" s="81">
        <v>0</v>
      </c>
      <c r="BK534" s="81">
        <v>230.40800000000002</v>
      </c>
      <c r="BL534" s="81">
        <v>0</v>
      </c>
      <c r="BM534" s="82"/>
      <c r="BN534" s="81">
        <v>0</v>
      </c>
      <c r="BO534" s="81">
        <v>0</v>
      </c>
      <c r="BP534" s="81">
        <v>21</v>
      </c>
      <c r="BQ534" s="81">
        <v>0</v>
      </c>
      <c r="BR534" s="81">
        <v>20</v>
      </c>
      <c r="BS534" s="81">
        <v>0</v>
      </c>
      <c r="BT534"/>
      <c r="BU534" s="80">
        <v>468.94499999999999</v>
      </c>
      <c r="BV534" s="80">
        <v>38.649000000000001</v>
      </c>
      <c r="BW534" s="80">
        <v>0</v>
      </c>
      <c r="BX534" s="80">
        <v>1.0429999999999999</v>
      </c>
      <c r="BY534" s="80">
        <v>6.6050000000000004</v>
      </c>
      <c r="BZ534" s="80">
        <v>0</v>
      </c>
      <c r="CA534" s="80">
        <v>0</v>
      </c>
      <c r="CB534" s="80">
        <v>0</v>
      </c>
      <c r="CC534" s="80">
        <v>0</v>
      </c>
    </row>
    <row r="535" spans="1:81">
      <c r="A535" s="80" t="s">
        <v>2340</v>
      </c>
      <c r="B535" s="80">
        <v>473</v>
      </c>
      <c r="C535" s="80">
        <v>14</v>
      </c>
      <c r="D535" s="80">
        <v>28</v>
      </c>
      <c r="E535" s="80">
        <v>2017</v>
      </c>
      <c r="F535" s="80" t="s">
        <v>71</v>
      </c>
      <c r="G535" s="80" t="s">
        <v>2326</v>
      </c>
      <c r="H535" s="80" t="s">
        <v>2327</v>
      </c>
      <c r="I535" s="177"/>
      <c r="J535" s="81">
        <v>548.79469917782615</v>
      </c>
      <c r="K535" s="81">
        <v>10.121303959978594</v>
      </c>
      <c r="L535" s="81">
        <v>2.3374613542391449</v>
      </c>
      <c r="M535" s="81">
        <v>376.10063198552922</v>
      </c>
      <c r="N535" s="81">
        <v>494.95902717192496</v>
      </c>
      <c r="O535" s="81">
        <v>242.17811424138046</v>
      </c>
      <c r="P535" s="81">
        <v>101.12128007589453</v>
      </c>
      <c r="Q535" s="81">
        <v>27.592714874394158</v>
      </c>
      <c r="R535" s="81">
        <v>0</v>
      </c>
      <c r="S535" s="81">
        <v>36.909330816659995</v>
      </c>
      <c r="T535" s="82"/>
      <c r="U535" s="81">
        <v>80165383</v>
      </c>
      <c r="V535" s="81">
        <v>5559</v>
      </c>
      <c r="W535" s="81">
        <v>28</v>
      </c>
      <c r="X535" s="81">
        <v>105769</v>
      </c>
      <c r="Y535" s="81">
        <v>178811</v>
      </c>
      <c r="Z535" s="81">
        <v>144796</v>
      </c>
      <c r="AA535" s="81">
        <v>20945</v>
      </c>
      <c r="AB535" s="81">
        <v>403989</v>
      </c>
      <c r="AC535" s="81">
        <v>0</v>
      </c>
      <c r="AD535" s="81">
        <v>36.909330816660002</v>
      </c>
      <c r="AE535" s="82"/>
      <c r="AF535" s="81">
        <v>643850817.85083234</v>
      </c>
      <c r="AG535" s="81">
        <v>8501683.6283883639</v>
      </c>
      <c r="AH535" s="81">
        <v>489631.58466383908</v>
      </c>
      <c r="AI535" s="81">
        <v>657549007.53294599</v>
      </c>
      <c r="AJ535" s="81">
        <v>805404537.06700945</v>
      </c>
      <c r="AK535" s="81">
        <v>0</v>
      </c>
      <c r="AL535" s="81">
        <v>0</v>
      </c>
      <c r="AM535" s="81">
        <v>55494709.363169417</v>
      </c>
      <c r="AN535" s="81">
        <v>0</v>
      </c>
      <c r="AO535" s="81">
        <v>0</v>
      </c>
      <c r="AP535" s="82"/>
      <c r="AQ535" s="81">
        <v>5703</v>
      </c>
      <c r="AR535" s="81">
        <v>433</v>
      </c>
      <c r="AS535" s="81">
        <v>0</v>
      </c>
      <c r="AT535" s="81">
        <v>0</v>
      </c>
      <c r="AU535" s="81">
        <v>0</v>
      </c>
      <c r="AV535" s="81">
        <v>1</v>
      </c>
      <c r="AW535" s="81" t="s">
        <v>564</v>
      </c>
      <c r="AX535" s="82"/>
      <c r="AY535" s="81">
        <v>21578.5</v>
      </c>
      <c r="AZ535" s="81">
        <v>19871.7</v>
      </c>
      <c r="BA535" s="81">
        <v>0</v>
      </c>
      <c r="BB535" s="81">
        <v>0</v>
      </c>
      <c r="BC535" s="81">
        <v>0</v>
      </c>
      <c r="BD535" s="81">
        <v>2520</v>
      </c>
      <c r="BE535" s="81" t="s">
        <v>564</v>
      </c>
      <c r="BF535" s="82"/>
      <c r="BG535" s="81">
        <v>0</v>
      </c>
      <c r="BH535" s="81">
        <v>0</v>
      </c>
      <c r="BI535" s="81">
        <v>315.15800000000002</v>
      </c>
      <c r="BJ535" s="81">
        <v>0</v>
      </c>
      <c r="BK535" s="81">
        <v>222.10446999999999</v>
      </c>
      <c r="BL535" s="81">
        <v>0</v>
      </c>
      <c r="BM535" s="82"/>
      <c r="BN535" s="81">
        <v>0</v>
      </c>
      <c r="BO535" s="81">
        <v>0</v>
      </c>
      <c r="BP535" s="81">
        <v>21</v>
      </c>
      <c r="BQ535" s="81">
        <v>0</v>
      </c>
      <c r="BR535" s="81">
        <v>20</v>
      </c>
      <c r="BS535" s="81">
        <v>0</v>
      </c>
      <c r="BT535"/>
      <c r="BU535" s="80">
        <v>496.87099999999998</v>
      </c>
      <c r="BV535" s="80">
        <v>32.760469999999998</v>
      </c>
      <c r="BW535" s="80">
        <v>0</v>
      </c>
      <c r="BX535" s="80">
        <v>1.052</v>
      </c>
      <c r="BY535" s="80">
        <v>6.5789999999999997</v>
      </c>
      <c r="BZ535" s="80">
        <v>0</v>
      </c>
      <c r="CA535" s="80">
        <v>0</v>
      </c>
      <c r="CB535" s="80">
        <v>0</v>
      </c>
      <c r="CC535" s="80">
        <v>0</v>
      </c>
    </row>
    <row r="536" spans="1:81">
      <c r="A536" s="80" t="s">
        <v>2341</v>
      </c>
      <c r="B536" s="80">
        <v>474</v>
      </c>
      <c r="C536" s="80">
        <v>15</v>
      </c>
      <c r="D536" s="80">
        <v>28</v>
      </c>
      <c r="E536" s="80">
        <v>2018</v>
      </c>
      <c r="F536" s="80" t="s">
        <v>93</v>
      </c>
      <c r="G536" s="80" t="s">
        <v>2326</v>
      </c>
      <c r="H536" s="80" t="s">
        <v>2327</v>
      </c>
      <c r="I536" s="177"/>
      <c r="J536" s="81">
        <v>507.09194240168756</v>
      </c>
      <c r="K536" s="81">
        <v>9.0953175981526293</v>
      </c>
      <c r="L536" s="81">
        <v>2.1645882872534652</v>
      </c>
      <c r="M536" s="81">
        <v>328.11211738632471</v>
      </c>
      <c r="N536" s="81">
        <v>400.44686166240598</v>
      </c>
      <c r="O536" s="81">
        <v>237.97275194650481</v>
      </c>
      <c r="P536" s="81">
        <v>101.58689948405369</v>
      </c>
      <c r="Q536" s="81">
        <v>25.515281726732148</v>
      </c>
      <c r="R536" s="81">
        <v>0</v>
      </c>
      <c r="S536" s="81">
        <v>47.546890089141002</v>
      </c>
      <c r="T536" s="82"/>
      <c r="U536" s="81">
        <v>84903169</v>
      </c>
      <c r="V536" s="81">
        <v>5559</v>
      </c>
      <c r="W536" s="81">
        <v>28</v>
      </c>
      <c r="X536" s="81">
        <v>105769</v>
      </c>
      <c r="Y536" s="81">
        <v>180043</v>
      </c>
      <c r="Z536" s="81">
        <v>145006</v>
      </c>
      <c r="AA536" s="81">
        <v>21253</v>
      </c>
      <c r="AB536" s="81">
        <v>402579</v>
      </c>
      <c r="AC536" s="81">
        <v>0</v>
      </c>
      <c r="AD536" s="81">
        <v>47.546890089141002</v>
      </c>
      <c r="AE536" s="82"/>
      <c r="AF536" s="81">
        <v>652886384.87585652</v>
      </c>
      <c r="AG536" s="81">
        <v>7777030.2982803956</v>
      </c>
      <c r="AH536" s="81">
        <v>470152.1326177452</v>
      </c>
      <c r="AI536" s="81">
        <v>635007629.18664622</v>
      </c>
      <c r="AJ536" s="81">
        <v>755498948.14217758</v>
      </c>
      <c r="AK536" s="81">
        <v>0</v>
      </c>
      <c r="AL536" s="81">
        <v>0</v>
      </c>
      <c r="AM536" s="81">
        <v>55415446.499184877</v>
      </c>
      <c r="AN536" s="81">
        <v>0</v>
      </c>
      <c r="AO536" s="81">
        <v>0</v>
      </c>
      <c r="AP536" s="82"/>
      <c r="AQ536" s="81">
        <v>6141</v>
      </c>
      <c r="AR536" s="81">
        <v>462</v>
      </c>
      <c r="AS536" s="81">
        <v>0</v>
      </c>
      <c r="AT536" s="81">
        <v>0</v>
      </c>
      <c r="AU536" s="81">
        <v>0</v>
      </c>
      <c r="AV536" s="81">
        <v>1</v>
      </c>
      <c r="AW536" s="81" t="s">
        <v>564</v>
      </c>
      <c r="AX536" s="82"/>
      <c r="AY536" s="81">
        <v>23461.499999999982</v>
      </c>
      <c r="AZ536" s="81">
        <v>21537.3</v>
      </c>
      <c r="BA536" s="81">
        <v>0</v>
      </c>
      <c r="BB536" s="81">
        <v>0</v>
      </c>
      <c r="BC536" s="81">
        <v>0</v>
      </c>
      <c r="BD536" s="81">
        <v>2520</v>
      </c>
      <c r="BE536" s="81" t="s">
        <v>564</v>
      </c>
      <c r="BF536" s="82"/>
      <c r="BG536" s="81">
        <v>0</v>
      </c>
      <c r="BH536" s="81">
        <v>0</v>
      </c>
      <c r="BI536" s="81">
        <v>283.05599999999998</v>
      </c>
      <c r="BJ536" s="81">
        <v>0</v>
      </c>
      <c r="BK536" s="81">
        <v>207.48600000000002</v>
      </c>
      <c r="BL536" s="81">
        <v>0</v>
      </c>
      <c r="BM536" s="82"/>
      <c r="BN536" s="81">
        <v>0</v>
      </c>
      <c r="BO536" s="81">
        <v>0</v>
      </c>
      <c r="BP536" s="81">
        <v>20</v>
      </c>
      <c r="BQ536" s="81">
        <v>0</v>
      </c>
      <c r="BR536" s="81">
        <v>20</v>
      </c>
      <c r="BS536" s="81">
        <v>0</v>
      </c>
      <c r="BT536"/>
      <c r="BU536" s="80">
        <v>439.69600000000003</v>
      </c>
      <c r="BV536" s="80">
        <v>42.997</v>
      </c>
      <c r="BW536" s="80">
        <v>0</v>
      </c>
      <c r="BX536" s="80">
        <v>1.05</v>
      </c>
      <c r="BY536" s="80">
        <v>6.7990000000000004</v>
      </c>
      <c r="BZ536" s="80">
        <v>0</v>
      </c>
      <c r="CA536" s="80">
        <v>0</v>
      </c>
      <c r="CB536" s="80">
        <v>0</v>
      </c>
      <c r="CC536" s="80">
        <v>0</v>
      </c>
    </row>
    <row r="537" spans="1:81">
      <c r="A537" s="80" t="s">
        <v>2342</v>
      </c>
      <c r="B537" s="80">
        <v>475</v>
      </c>
      <c r="C537" s="80">
        <v>16</v>
      </c>
      <c r="D537" s="80">
        <v>28</v>
      </c>
      <c r="E537" s="80">
        <v>2019</v>
      </c>
      <c r="F537" s="80" t="s">
        <v>73</v>
      </c>
      <c r="G537" s="80" t="s">
        <v>2326</v>
      </c>
      <c r="H537" s="80" t="s">
        <v>2327</v>
      </c>
      <c r="I537" s="177"/>
      <c r="J537" s="81">
        <v>448.69524239473009</v>
      </c>
      <c r="K537" s="81">
        <v>8.1659233138168936</v>
      </c>
      <c r="L537" s="81">
        <v>2.1830618855755426</v>
      </c>
      <c r="M537" s="81">
        <v>312.59845617645823</v>
      </c>
      <c r="N537" s="81">
        <v>350.21148596084032</v>
      </c>
      <c r="O537" s="81">
        <v>231.22868323943391</v>
      </c>
      <c r="P537" s="81">
        <v>102.22774071927087</v>
      </c>
      <c r="Q537" s="81">
        <v>24.749791208691587</v>
      </c>
      <c r="R537" s="81">
        <v>0</v>
      </c>
      <c r="S537" s="81">
        <v>43.018526259912122</v>
      </c>
      <c r="T537" s="82"/>
      <c r="U537" s="81">
        <v>77134240</v>
      </c>
      <c r="V537" s="81">
        <v>5559</v>
      </c>
      <c r="W537" s="81">
        <v>28</v>
      </c>
      <c r="X537" s="81">
        <v>105769</v>
      </c>
      <c r="Y537" s="81">
        <v>181062</v>
      </c>
      <c r="Z537" s="81">
        <v>144765</v>
      </c>
      <c r="AA537" s="81">
        <v>21227</v>
      </c>
      <c r="AB537" s="81">
        <v>401074</v>
      </c>
      <c r="AC537" s="81">
        <v>0</v>
      </c>
      <c r="AD537" s="81">
        <v>43.018526259912122</v>
      </c>
      <c r="AE537" s="82"/>
      <c r="AF537" s="81">
        <v>588205219.67602146</v>
      </c>
      <c r="AG537" s="81">
        <v>7347712.4346421827</v>
      </c>
      <c r="AH537" s="81">
        <v>498916.68424580758</v>
      </c>
      <c r="AI537" s="81">
        <v>639850094.48140037</v>
      </c>
      <c r="AJ537" s="81">
        <v>662082704.43613493</v>
      </c>
      <c r="AK537" s="81">
        <v>0</v>
      </c>
      <c r="AL537" s="81">
        <v>0</v>
      </c>
      <c r="AM537" s="81">
        <v>54623259.516544513</v>
      </c>
      <c r="AN537" s="81">
        <v>0</v>
      </c>
      <c r="AO537" s="81">
        <v>0</v>
      </c>
      <c r="AP537" s="82"/>
      <c r="AQ537" s="81">
        <v>6619</v>
      </c>
      <c r="AR537" s="81">
        <v>494</v>
      </c>
      <c r="AS537" s="81">
        <v>0</v>
      </c>
      <c r="AT537" s="81">
        <v>0</v>
      </c>
      <c r="AU537" s="81">
        <v>0</v>
      </c>
      <c r="AV537" s="81">
        <v>1</v>
      </c>
      <c r="AW537" s="81" t="s">
        <v>564</v>
      </c>
      <c r="AX537" s="82"/>
      <c r="AY537" s="81">
        <v>25473.999999999971</v>
      </c>
      <c r="AZ537" s="81">
        <v>22568.799999999999</v>
      </c>
      <c r="BA537" s="81">
        <v>0</v>
      </c>
      <c r="BB537" s="81">
        <v>0</v>
      </c>
      <c r="BC537" s="81">
        <v>0</v>
      </c>
      <c r="BD537" s="81">
        <v>2520</v>
      </c>
      <c r="BE537" s="81" t="s">
        <v>564</v>
      </c>
      <c r="BF537" s="82"/>
      <c r="BG537" s="81">
        <v>0</v>
      </c>
      <c r="BH537" s="81">
        <v>0</v>
      </c>
      <c r="BI537" s="81">
        <v>228.435</v>
      </c>
      <c r="BJ537" s="81">
        <v>0</v>
      </c>
      <c r="BK537" s="81">
        <v>184.84700000000001</v>
      </c>
      <c r="BL537" s="81">
        <v>0</v>
      </c>
      <c r="BM537" s="82"/>
      <c r="BN537" s="81">
        <v>0</v>
      </c>
      <c r="BO537" s="81">
        <v>0</v>
      </c>
      <c r="BP537" s="81">
        <v>19</v>
      </c>
      <c r="BQ537" s="81">
        <v>0</v>
      </c>
      <c r="BR537" s="81">
        <v>20</v>
      </c>
      <c r="BS537" s="81">
        <v>0</v>
      </c>
      <c r="BT537"/>
      <c r="BU537" s="80">
        <v>366.64699999999999</v>
      </c>
      <c r="BV537" s="80">
        <v>39.79</v>
      </c>
      <c r="BW537" s="80">
        <v>0</v>
      </c>
      <c r="BX537" s="80">
        <v>0</v>
      </c>
      <c r="BY537" s="80">
        <v>6.8449999999999998</v>
      </c>
      <c r="BZ537" s="80">
        <v>0</v>
      </c>
      <c r="CA537" s="80">
        <v>0</v>
      </c>
      <c r="CB537" s="80">
        <v>0</v>
      </c>
      <c r="CC537" s="80">
        <v>0</v>
      </c>
    </row>
    <row r="538" spans="1:81">
      <c r="A538" s="80" t="s">
        <v>2343</v>
      </c>
      <c r="B538" s="80">
        <v>476</v>
      </c>
      <c r="C538" s="80">
        <v>17</v>
      </c>
      <c r="D538" s="80">
        <v>28</v>
      </c>
      <c r="E538" s="80">
        <v>2020</v>
      </c>
      <c r="F538" s="80" t="s">
        <v>218</v>
      </c>
      <c r="G538" s="80" t="s">
        <v>2326</v>
      </c>
      <c r="H538" s="80" t="s">
        <v>2327</v>
      </c>
      <c r="I538" s="177"/>
      <c r="J538" s="81">
        <v>425.31430174038508</v>
      </c>
      <c r="K538" s="81">
        <v>8.6533393195923018</v>
      </c>
      <c r="L538" s="81">
        <v>3.3169691294502721</v>
      </c>
      <c r="M538" s="81">
        <v>291.09705639705078</v>
      </c>
      <c r="N538" s="81">
        <v>430.03468240465236</v>
      </c>
      <c r="O538" s="81">
        <v>203.38252473709099</v>
      </c>
      <c r="P538" s="81">
        <v>96.572751775860553</v>
      </c>
      <c r="Q538" s="81">
        <v>23.566989837853036</v>
      </c>
      <c r="R538" s="81">
        <v>0</v>
      </c>
      <c r="S538" s="81">
        <v>39.709186101785598</v>
      </c>
      <c r="T538" s="82"/>
      <c r="U538" s="81">
        <v>74882007</v>
      </c>
      <c r="V538" s="81">
        <v>5654</v>
      </c>
      <c r="W538" s="81">
        <v>48</v>
      </c>
      <c r="X538" s="81">
        <v>104320</v>
      </c>
      <c r="Y538" s="81">
        <v>182333</v>
      </c>
      <c r="Z538" s="81">
        <v>145332</v>
      </c>
      <c r="AA538" s="81">
        <v>21787</v>
      </c>
      <c r="AB538" s="81">
        <v>399690</v>
      </c>
      <c r="AC538" s="81">
        <v>0</v>
      </c>
      <c r="AD538" s="81">
        <v>39.709186101785598</v>
      </c>
      <c r="AE538" s="82"/>
      <c r="AF538" s="81">
        <v>543425303.84117317</v>
      </c>
      <c r="AG538" s="81">
        <v>7032902.6440044688</v>
      </c>
      <c r="AH538" s="81">
        <v>766032.50812758191</v>
      </c>
      <c r="AI538" s="81">
        <v>570226256.21713567</v>
      </c>
      <c r="AJ538" s="81">
        <v>780863328.78472567</v>
      </c>
      <c r="AK538" s="81"/>
      <c r="AL538" s="81"/>
      <c r="AM538" s="81">
        <v>52163985.648518808</v>
      </c>
      <c r="AN538" s="81"/>
      <c r="AO538" s="81"/>
      <c r="AP538" s="82"/>
      <c r="AQ538" s="81">
        <v>7118</v>
      </c>
      <c r="AR538" s="81">
        <v>507</v>
      </c>
      <c r="AS538" s="81">
        <v>0</v>
      </c>
      <c r="AT538" s="81">
        <v>0</v>
      </c>
      <c r="AU538" s="81">
        <v>0</v>
      </c>
      <c r="AV538" s="81">
        <v>1</v>
      </c>
      <c r="AW538" s="81">
        <v>0</v>
      </c>
      <c r="AX538" s="82"/>
      <c r="AY538" s="81">
        <v>27865.199999999972</v>
      </c>
      <c r="AZ538" s="81">
        <v>22865.1</v>
      </c>
      <c r="BA538" s="81">
        <v>0</v>
      </c>
      <c r="BB538" s="81">
        <v>0</v>
      </c>
      <c r="BC538" s="81">
        <v>0</v>
      </c>
      <c r="BD538" s="81">
        <v>2520</v>
      </c>
      <c r="BE538" s="81">
        <v>0</v>
      </c>
      <c r="BF538" s="82"/>
      <c r="BG538" s="81">
        <v>0</v>
      </c>
      <c r="BH538" s="81">
        <v>0</v>
      </c>
      <c r="BI538" s="81">
        <v>208.37700000000001</v>
      </c>
      <c r="BJ538" s="81">
        <v>0</v>
      </c>
      <c r="BK538" s="81">
        <v>167.441</v>
      </c>
      <c r="BL538" s="81">
        <v>0</v>
      </c>
      <c r="BM538" s="82"/>
      <c r="BN538" s="81">
        <v>0</v>
      </c>
      <c r="BO538" s="81">
        <v>0</v>
      </c>
      <c r="BP538" s="81">
        <v>18</v>
      </c>
      <c r="BQ538" s="81">
        <v>0</v>
      </c>
      <c r="BR538" s="81">
        <v>18</v>
      </c>
      <c r="BS538" s="81">
        <v>0</v>
      </c>
      <c r="BT538"/>
      <c r="BU538" s="80">
        <v>331.983</v>
      </c>
      <c r="BV538" s="80">
        <v>35.884999999999998</v>
      </c>
      <c r="BW538" s="80">
        <v>0</v>
      </c>
      <c r="BX538" s="80">
        <v>1.0609999999999999</v>
      </c>
      <c r="BY538" s="80">
        <v>6.8890000000000002</v>
      </c>
      <c r="BZ538" s="80">
        <v>0</v>
      </c>
      <c r="CA538" s="80">
        <v>0</v>
      </c>
      <c r="CB538" s="80">
        <v>0</v>
      </c>
      <c r="CC538" s="80">
        <v>0</v>
      </c>
    </row>
    <row r="539" spans="1:81">
      <c r="A539" s="80" t="s">
        <v>2344</v>
      </c>
      <c r="B539" s="80">
        <v>476</v>
      </c>
      <c r="C539" s="80">
        <v>18</v>
      </c>
      <c r="D539" s="80">
        <v>28</v>
      </c>
      <c r="E539" s="80">
        <v>2021</v>
      </c>
      <c r="F539" s="80" t="s">
        <v>75</v>
      </c>
      <c r="G539" s="174" t="s">
        <v>2326</v>
      </c>
      <c r="H539" s="80" t="s">
        <v>2327</v>
      </c>
      <c r="I539" s="177"/>
      <c r="J539" s="81">
        <v>444.33766844985649</v>
      </c>
      <c r="K539" s="81">
        <v>9.3226257527267631</v>
      </c>
      <c r="L539" s="81">
        <v>3.1731368597574758</v>
      </c>
      <c r="M539" s="81">
        <v>293.09301121501323</v>
      </c>
      <c r="N539" s="81">
        <v>341.0486972583405</v>
      </c>
      <c r="O539" s="81">
        <v>197.02712106392815</v>
      </c>
      <c r="P539" s="81">
        <v>100.27823015770393</v>
      </c>
      <c r="Q539" s="81">
        <v>23.729934235497478</v>
      </c>
      <c r="R539" s="81">
        <v>0</v>
      </c>
      <c r="S539" s="81">
        <v>39.141622232955598</v>
      </c>
      <c r="T539" s="82"/>
      <c r="U539" s="81">
        <v>92872550</v>
      </c>
      <c r="V539" s="81">
        <v>5654</v>
      </c>
      <c r="W539" s="81">
        <v>48</v>
      </c>
      <c r="X539" s="81">
        <v>104320</v>
      </c>
      <c r="Y539" s="81">
        <v>183075</v>
      </c>
      <c r="Z539" s="81">
        <v>144970</v>
      </c>
      <c r="AA539" s="81">
        <v>22062</v>
      </c>
      <c r="AB539" s="81">
        <v>397681</v>
      </c>
      <c r="AC539" s="81">
        <v>0</v>
      </c>
      <c r="AD539" s="81">
        <v>39.141622232955598</v>
      </c>
      <c r="AE539" s="82"/>
      <c r="AF539" s="81">
        <v>631149306.02325296</v>
      </c>
      <c r="AG539" s="81">
        <v>8211073.2074592505</v>
      </c>
      <c r="AH539" s="81">
        <v>678648.98304486542</v>
      </c>
      <c r="AI539" s="81">
        <v>648610545.53935754</v>
      </c>
      <c r="AJ539" s="81">
        <v>689665158.56837749</v>
      </c>
      <c r="AK539" s="81">
        <v>0</v>
      </c>
      <c r="AL539" s="81">
        <v>0</v>
      </c>
      <c r="AM539" s="81">
        <v>52201154.167294875</v>
      </c>
      <c r="AN539" s="81">
        <v>0</v>
      </c>
      <c r="AO539" s="81">
        <v>0</v>
      </c>
      <c r="AP539" s="82"/>
      <c r="AQ539" s="81">
        <v>7630</v>
      </c>
      <c r="AR539" s="81">
        <v>511</v>
      </c>
      <c r="AS539" s="81">
        <v>0</v>
      </c>
      <c r="AT539" s="81">
        <v>0</v>
      </c>
      <c r="AU539" s="81">
        <v>0</v>
      </c>
      <c r="AV539" s="81">
        <v>1</v>
      </c>
      <c r="AW539" s="81"/>
      <c r="AX539" s="82"/>
      <c r="AY539" s="81">
        <v>30472.099999999969</v>
      </c>
      <c r="AZ539" s="81">
        <v>24446.899999999991</v>
      </c>
      <c r="BA539" s="81">
        <v>0</v>
      </c>
      <c r="BB539" s="81">
        <v>0</v>
      </c>
      <c r="BC539" s="81">
        <v>0</v>
      </c>
      <c r="BD539" s="81">
        <v>2520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2345</v>
      </c>
      <c r="B540" s="80">
        <v>476</v>
      </c>
      <c r="C540" s="80">
        <v>19</v>
      </c>
      <c r="D540" s="80">
        <v>28</v>
      </c>
      <c r="E540" s="80">
        <v>2022</v>
      </c>
      <c r="F540" s="80" t="s">
        <v>568</v>
      </c>
      <c r="G540" s="174" t="s">
        <v>2326</v>
      </c>
      <c r="H540" s="80" t="s">
        <v>2327</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8194</v>
      </c>
      <c r="AR540" s="81">
        <v>515</v>
      </c>
      <c r="AS540" s="81">
        <v>0</v>
      </c>
      <c r="AT540" s="81">
        <v>0</v>
      </c>
      <c r="AU540" s="81">
        <v>0</v>
      </c>
      <c r="AV540" s="81">
        <v>1</v>
      </c>
      <c r="AW540" s="81"/>
      <c r="AX540" s="82"/>
      <c r="AY540" s="81">
        <v>33233.500000000029</v>
      </c>
      <c r="AZ540" s="81">
        <v>24671.5</v>
      </c>
      <c r="BA540" s="81">
        <v>0</v>
      </c>
      <c r="BB540" s="81">
        <v>0</v>
      </c>
      <c r="BC540" s="81">
        <v>0</v>
      </c>
      <c r="BD540" s="81">
        <v>2520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2346</v>
      </c>
      <c r="B541" s="80">
        <v>426</v>
      </c>
      <c r="C541" s="80">
        <v>1</v>
      </c>
      <c r="D541" s="80">
        <v>26</v>
      </c>
      <c r="E541" s="80">
        <v>1990</v>
      </c>
      <c r="F541" s="80" t="s">
        <v>562</v>
      </c>
      <c r="G541" s="80" t="s">
        <v>2347</v>
      </c>
      <c r="H541" s="80" t="s">
        <v>2348</v>
      </c>
      <c r="I541" s="177"/>
      <c r="J541" s="81">
        <v>1803.6035368594769</v>
      </c>
      <c r="K541" s="81">
        <v>29.959966645270061</v>
      </c>
      <c r="L541" s="81">
        <v>29.188225201477078</v>
      </c>
      <c r="M541" s="81">
        <v>351.98956756270934</v>
      </c>
      <c r="N541" s="81">
        <v>351.11047045127481</v>
      </c>
      <c r="O541" s="81">
        <v>279.8242835084946</v>
      </c>
      <c r="P541" s="81">
        <v>165.3095805273872</v>
      </c>
      <c r="Q541" s="81">
        <v>26.690188500642666</v>
      </c>
      <c r="R541" s="81">
        <v>143.58346168911663</v>
      </c>
      <c r="S541" s="81">
        <v>39.405703231074774</v>
      </c>
      <c r="T541" s="82"/>
      <c r="U541" s="81">
        <v>147846609</v>
      </c>
      <c r="V541" s="81">
        <v>12543</v>
      </c>
      <c r="W541" s="81">
        <v>266</v>
      </c>
      <c r="X541" s="81">
        <v>120068</v>
      </c>
      <c r="Y541" s="81">
        <v>139482</v>
      </c>
      <c r="Z541" s="81">
        <v>115095</v>
      </c>
      <c r="AA541" s="81">
        <v>40139</v>
      </c>
      <c r="AB541" s="81">
        <v>433358</v>
      </c>
      <c r="AC541" s="81">
        <v>24868914</v>
      </c>
      <c r="AD541" s="81">
        <v>39.405703231074774</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2349</v>
      </c>
      <c r="B542" s="80">
        <v>427</v>
      </c>
      <c r="C542" s="80">
        <v>2</v>
      </c>
      <c r="D542" s="80">
        <v>26</v>
      </c>
      <c r="E542" s="80">
        <v>2005</v>
      </c>
      <c r="F542" s="80" t="s">
        <v>565</v>
      </c>
      <c r="G542" s="80" t="s">
        <v>2347</v>
      </c>
      <c r="H542" s="80" t="s">
        <v>2348</v>
      </c>
      <c r="I542" s="177"/>
      <c r="J542" s="81">
        <v>1380.2767594974641</v>
      </c>
      <c r="K542" s="81">
        <v>18.223474904834966</v>
      </c>
      <c r="L542" s="81">
        <v>16.710148927037359</v>
      </c>
      <c r="M542" s="81">
        <v>491.81491662221026</v>
      </c>
      <c r="N542" s="81">
        <v>512.16426435322273</v>
      </c>
      <c r="O542" s="81">
        <v>325.62616287565811</v>
      </c>
      <c r="P542" s="81">
        <v>143.86000563784299</v>
      </c>
      <c r="Q542" s="81">
        <v>25.393811832001955</v>
      </c>
      <c r="R542" s="81">
        <v>213.51806661373797</v>
      </c>
      <c r="S542" s="81">
        <v>19.711558498940001</v>
      </c>
      <c r="T542" s="82"/>
      <c r="U542" s="81">
        <v>92695912</v>
      </c>
      <c r="V542" s="81">
        <v>9224</v>
      </c>
      <c r="W542" s="81">
        <v>185</v>
      </c>
      <c r="X542" s="81">
        <v>93700</v>
      </c>
      <c r="Y542" s="81">
        <v>180283</v>
      </c>
      <c r="Z542" s="81">
        <v>154987</v>
      </c>
      <c r="AA542" s="81">
        <v>28608</v>
      </c>
      <c r="AB542" s="81">
        <v>431026</v>
      </c>
      <c r="AC542" s="81">
        <v>37756249</v>
      </c>
      <c r="AD542" s="81">
        <v>19.711558498940001</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2350</v>
      </c>
      <c r="B543" s="80">
        <v>428</v>
      </c>
      <c r="C543" s="80">
        <v>3</v>
      </c>
      <c r="D543" s="80">
        <v>26</v>
      </c>
      <c r="E543" s="80">
        <v>2006</v>
      </c>
      <c r="F543" s="80" t="s">
        <v>566</v>
      </c>
      <c r="G543" s="80" t="s">
        <v>2347</v>
      </c>
      <c r="H543" s="80" t="s">
        <v>2348</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2351</v>
      </c>
      <c r="B544" s="80">
        <v>429</v>
      </c>
      <c r="C544" s="80">
        <v>4</v>
      </c>
      <c r="D544" s="80">
        <v>26</v>
      </c>
      <c r="E544" s="80">
        <v>2007</v>
      </c>
      <c r="F544" s="80" t="s">
        <v>567</v>
      </c>
      <c r="G544" s="80" t="s">
        <v>2347</v>
      </c>
      <c r="H544" s="80" t="s">
        <v>2348</v>
      </c>
      <c r="I544" s="177"/>
      <c r="J544" s="81">
        <v>1370.0889966765569</v>
      </c>
      <c r="K544" s="81">
        <v>18.908331063978018</v>
      </c>
      <c r="L544" s="81">
        <v>26.914479638000323</v>
      </c>
      <c r="M544" s="81">
        <v>545.8289163038321</v>
      </c>
      <c r="N544" s="81">
        <v>552.74408598838522</v>
      </c>
      <c r="O544" s="81">
        <v>312.68538124539589</v>
      </c>
      <c r="P544" s="81">
        <v>140.0866531911681</v>
      </c>
      <c r="Q544" s="81">
        <v>26.57208571843956</v>
      </c>
      <c r="R544" s="81">
        <v>191.14867565269856</v>
      </c>
      <c r="S544" s="81">
        <v>20.098556248320001</v>
      </c>
      <c r="T544" s="82"/>
      <c r="U544" s="81">
        <v>92445786</v>
      </c>
      <c r="V544" s="81">
        <v>8985</v>
      </c>
      <c r="W544" s="81">
        <v>274</v>
      </c>
      <c r="X544" s="81">
        <v>120497</v>
      </c>
      <c r="Y544" s="81">
        <v>181793</v>
      </c>
      <c r="Z544" s="81">
        <v>154714</v>
      </c>
      <c r="AA544" s="81">
        <v>27433</v>
      </c>
      <c r="AB544" s="81">
        <v>427173</v>
      </c>
      <c r="AC544" s="81">
        <v>34770514</v>
      </c>
      <c r="AD544" s="81">
        <v>20.098556248320001</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2352</v>
      </c>
      <c r="B545" s="80">
        <v>430</v>
      </c>
      <c r="C545" s="80">
        <v>5</v>
      </c>
      <c r="D545" s="80">
        <v>26</v>
      </c>
      <c r="E545" s="80">
        <v>2008</v>
      </c>
      <c r="F545" s="80" t="s">
        <v>84</v>
      </c>
      <c r="G545" s="80" t="s">
        <v>2347</v>
      </c>
      <c r="H545" s="80" t="s">
        <v>2348</v>
      </c>
      <c r="I545" s="177"/>
      <c r="J545" s="81">
        <v>1254.0906477308231</v>
      </c>
      <c r="K545" s="81">
        <v>14.32810788019594</v>
      </c>
      <c r="L545" s="81">
        <v>20.617459456314613</v>
      </c>
      <c r="M545" s="81">
        <v>570.91759158832872</v>
      </c>
      <c r="N545" s="81">
        <v>533.39712302784415</v>
      </c>
      <c r="O545" s="81">
        <v>300.50906983671598</v>
      </c>
      <c r="P545" s="81">
        <v>137.21854168033923</v>
      </c>
      <c r="Q545" s="81">
        <v>26.076780129489453</v>
      </c>
      <c r="R545" s="81">
        <v>171.24624767971295</v>
      </c>
      <c r="S545" s="81">
        <v>16.63432782592</v>
      </c>
      <c r="T545" s="82"/>
      <c r="U545" s="81">
        <v>88785375</v>
      </c>
      <c r="V545" s="81">
        <v>8985</v>
      </c>
      <c r="W545" s="81">
        <v>264</v>
      </c>
      <c r="X545" s="81">
        <v>120497</v>
      </c>
      <c r="Y545" s="81">
        <v>183090</v>
      </c>
      <c r="Z545" s="81">
        <v>153908</v>
      </c>
      <c r="AA545" s="81">
        <v>26902</v>
      </c>
      <c r="AB545" s="81">
        <v>426099</v>
      </c>
      <c r="AC545" s="81">
        <v>32346060</v>
      </c>
      <c r="AD545" s="81">
        <v>16.63432782592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2353</v>
      </c>
      <c r="B546" s="80">
        <v>431</v>
      </c>
      <c r="C546" s="80">
        <v>6</v>
      </c>
      <c r="D546" s="80">
        <v>26</v>
      </c>
      <c r="E546" s="80">
        <v>2009</v>
      </c>
      <c r="F546" s="80" t="s">
        <v>85</v>
      </c>
      <c r="G546" s="80" t="s">
        <v>2347</v>
      </c>
      <c r="H546" s="80" t="s">
        <v>2348</v>
      </c>
      <c r="I546" s="177"/>
      <c r="J546" s="81">
        <v>1253.8593437808709</v>
      </c>
      <c r="K546" s="81">
        <v>13.880017076029089</v>
      </c>
      <c r="L546" s="81">
        <v>31.304188423595782</v>
      </c>
      <c r="M546" s="81">
        <v>520.50043447412645</v>
      </c>
      <c r="N546" s="81">
        <v>458.78270929665359</v>
      </c>
      <c r="O546" s="81">
        <v>303.38791301076031</v>
      </c>
      <c r="P546" s="81">
        <v>131.91749857784009</v>
      </c>
      <c r="Q546" s="81">
        <v>24.791783444697035</v>
      </c>
      <c r="R546" s="81">
        <v>158.40215959363181</v>
      </c>
      <c r="S546" s="81">
        <v>12.029130230320003</v>
      </c>
      <c r="T546" s="82"/>
      <c r="U546" s="81">
        <v>70147635</v>
      </c>
      <c r="V546" s="81">
        <v>10620</v>
      </c>
      <c r="W546" s="81">
        <v>592</v>
      </c>
      <c r="X546" s="81">
        <v>128253</v>
      </c>
      <c r="Y546" s="81">
        <v>184385</v>
      </c>
      <c r="Z546" s="81">
        <v>153370</v>
      </c>
      <c r="AA546" s="81">
        <v>26551</v>
      </c>
      <c r="AB546" s="81">
        <v>425258</v>
      </c>
      <c r="AC546" s="81">
        <v>29189347</v>
      </c>
      <c r="AD546" s="81">
        <v>12.029130230320003</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181.28800000000001</v>
      </c>
      <c r="BJ546" s="81">
        <v>123</v>
      </c>
      <c r="BK546" s="81">
        <v>220.10600000000002</v>
      </c>
      <c r="BL546" s="81">
        <v>0</v>
      </c>
      <c r="BM546" s="82"/>
      <c r="BN546" s="81">
        <v>0</v>
      </c>
      <c r="BO546" s="81">
        <v>0</v>
      </c>
      <c r="BP546" s="81">
        <v>16</v>
      </c>
      <c r="BQ546" s="81">
        <v>2</v>
      </c>
      <c r="BR546" s="81">
        <v>21</v>
      </c>
      <c r="BS546" s="81">
        <v>0</v>
      </c>
      <c r="BT546"/>
      <c r="BU546" s="80"/>
      <c r="BV546" s="80"/>
      <c r="BW546" s="80"/>
      <c r="BX546" s="80"/>
      <c r="BY546" s="80"/>
      <c r="BZ546" s="80"/>
      <c r="CA546" s="80"/>
      <c r="CB546" s="80"/>
      <c r="CC546" s="80"/>
    </row>
    <row r="547" spans="1:81">
      <c r="A547" s="80" t="s">
        <v>2354</v>
      </c>
      <c r="B547" s="80">
        <v>432</v>
      </c>
      <c r="C547" s="80">
        <v>7</v>
      </c>
      <c r="D547" s="80">
        <v>26</v>
      </c>
      <c r="E547" s="80">
        <v>2010</v>
      </c>
      <c r="F547" s="80" t="s">
        <v>86</v>
      </c>
      <c r="G547" s="80" t="s">
        <v>2347</v>
      </c>
      <c r="H547" s="80" t="s">
        <v>2348</v>
      </c>
      <c r="I547" s="177"/>
      <c r="J547" s="81">
        <v>1067.0364782933611</v>
      </c>
      <c r="K547" s="81">
        <v>14.839636977139973</v>
      </c>
      <c r="L547" s="81">
        <v>29.004800607068184</v>
      </c>
      <c r="M547" s="81">
        <v>527.05961389603021</v>
      </c>
      <c r="N547" s="81">
        <v>487.97309338689632</v>
      </c>
      <c r="O547" s="81">
        <v>302.96127203301518</v>
      </c>
      <c r="P547" s="81">
        <v>133.51794277356586</v>
      </c>
      <c r="Q547" s="81">
        <v>25.785809410162354</v>
      </c>
      <c r="R547" s="81">
        <v>155.14955334803284</v>
      </c>
      <c r="S547" s="81">
        <v>11.54013343496</v>
      </c>
      <c r="T547" s="82"/>
      <c r="U547" s="81">
        <v>70093396</v>
      </c>
      <c r="V547" s="81">
        <v>10620</v>
      </c>
      <c r="W547" s="81">
        <v>592</v>
      </c>
      <c r="X547" s="81">
        <v>128253</v>
      </c>
      <c r="Y547" s="81">
        <v>185274</v>
      </c>
      <c r="Z547" s="81">
        <v>153866</v>
      </c>
      <c r="AA547" s="81">
        <v>26202</v>
      </c>
      <c r="AB547" s="81">
        <v>423821</v>
      </c>
      <c r="AC547" s="81">
        <v>27093544</v>
      </c>
      <c r="AD547" s="81">
        <v>11.54013343496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168.65700000000001</v>
      </c>
      <c r="BJ547" s="81">
        <v>16.128</v>
      </c>
      <c r="BK547" s="81">
        <v>217.37099999999998</v>
      </c>
      <c r="BL547" s="81">
        <v>0</v>
      </c>
      <c r="BM547" s="82"/>
      <c r="BN547" s="81">
        <v>0</v>
      </c>
      <c r="BO547" s="81">
        <v>0</v>
      </c>
      <c r="BP547" s="81">
        <v>16</v>
      </c>
      <c r="BQ547" s="81">
        <v>2</v>
      </c>
      <c r="BR547" s="81">
        <v>22</v>
      </c>
      <c r="BS547" s="81">
        <v>0</v>
      </c>
      <c r="BT547"/>
      <c r="BU547" s="80">
        <v>344.34100000000001</v>
      </c>
      <c r="BV547" s="80">
        <v>57.814999999999998</v>
      </c>
      <c r="BW547" s="80">
        <v>0</v>
      </c>
      <c r="BX547" s="80">
        <v>0</v>
      </c>
      <c r="BY547" s="80">
        <v>0</v>
      </c>
      <c r="BZ547" s="80">
        <v>0</v>
      </c>
      <c r="CA547" s="80">
        <v>0</v>
      </c>
      <c r="CB547" s="80">
        <v>0</v>
      </c>
      <c r="CC547" s="80">
        <v>0</v>
      </c>
    </row>
    <row r="548" spans="1:81">
      <c r="A548" s="80" t="s">
        <v>2355</v>
      </c>
      <c r="B548" s="80">
        <v>433</v>
      </c>
      <c r="C548" s="80">
        <v>8</v>
      </c>
      <c r="D548" s="80">
        <v>26</v>
      </c>
      <c r="E548" s="80">
        <v>2011</v>
      </c>
      <c r="F548" s="80" t="s">
        <v>87</v>
      </c>
      <c r="G548" s="80" t="s">
        <v>2347</v>
      </c>
      <c r="H548" s="80" t="s">
        <v>2348</v>
      </c>
      <c r="I548" s="177"/>
      <c r="J548" s="81">
        <v>1119.441270269961</v>
      </c>
      <c r="K548" s="81">
        <v>23.220099635429602</v>
      </c>
      <c r="L548" s="81">
        <v>26.58401349614029</v>
      </c>
      <c r="M548" s="81">
        <v>665.92740215657636</v>
      </c>
      <c r="N548" s="81">
        <v>513.71779681708074</v>
      </c>
      <c r="O548" s="81">
        <v>300.20405482757855</v>
      </c>
      <c r="P548" s="81">
        <v>129.58030766232795</v>
      </c>
      <c r="Q548" s="81">
        <v>29.54486040468284</v>
      </c>
      <c r="R548" s="81">
        <v>148.10003865234771</v>
      </c>
      <c r="S548" s="81">
        <v>16.142139977600003</v>
      </c>
      <c r="T548" s="82"/>
      <c r="U548" s="81">
        <v>73964831</v>
      </c>
      <c r="V548" s="81">
        <v>10620</v>
      </c>
      <c r="W548" s="81">
        <v>592</v>
      </c>
      <c r="X548" s="81">
        <v>128253</v>
      </c>
      <c r="Y548" s="81">
        <v>185607</v>
      </c>
      <c r="Z548" s="81">
        <v>155778</v>
      </c>
      <c r="AA548" s="81">
        <v>26186</v>
      </c>
      <c r="AB548" s="81">
        <v>420997</v>
      </c>
      <c r="AC548" s="81">
        <v>25819724</v>
      </c>
      <c r="AD548" s="81">
        <v>16.142139977600003</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143.9</v>
      </c>
      <c r="BJ548" s="81">
        <v>104.126</v>
      </c>
      <c r="BK548" s="81">
        <v>137.333</v>
      </c>
      <c r="BL548" s="81">
        <v>0</v>
      </c>
      <c r="BM548" s="82"/>
      <c r="BN548" s="81">
        <v>0</v>
      </c>
      <c r="BO548" s="81">
        <v>0</v>
      </c>
      <c r="BP548" s="81">
        <v>11</v>
      </c>
      <c r="BQ548" s="81">
        <v>2</v>
      </c>
      <c r="BR548" s="81">
        <v>20</v>
      </c>
      <c r="BS548" s="81">
        <v>0</v>
      </c>
      <c r="BT548"/>
      <c r="BU548" s="80">
        <v>358.20600000000002</v>
      </c>
      <c r="BV548" s="80">
        <v>18</v>
      </c>
      <c r="BW548" s="80">
        <v>0</v>
      </c>
      <c r="BX548" s="80">
        <v>0</v>
      </c>
      <c r="BY548" s="80">
        <v>9.1530000000000005</v>
      </c>
      <c r="BZ548" s="80">
        <v>0</v>
      </c>
      <c r="CA548" s="80">
        <v>0</v>
      </c>
      <c r="CB548" s="80">
        <v>0</v>
      </c>
      <c r="CC548" s="80">
        <v>0</v>
      </c>
    </row>
    <row r="549" spans="1:81">
      <c r="A549" s="80" t="s">
        <v>2356</v>
      </c>
      <c r="B549" s="80">
        <v>434</v>
      </c>
      <c r="C549" s="80">
        <v>9</v>
      </c>
      <c r="D549" s="80">
        <v>26</v>
      </c>
      <c r="E549" s="80">
        <v>2012</v>
      </c>
      <c r="F549" s="80" t="s">
        <v>88</v>
      </c>
      <c r="G549" s="80" t="s">
        <v>2347</v>
      </c>
      <c r="H549" s="80" t="s">
        <v>2348</v>
      </c>
      <c r="I549" s="177"/>
      <c r="J549" s="81">
        <v>819.75118358648933</v>
      </c>
      <c r="K549" s="81">
        <v>22.015396725381308</v>
      </c>
      <c r="L549" s="81">
        <v>26.214381972333541</v>
      </c>
      <c r="M549" s="81">
        <v>684.96470000200657</v>
      </c>
      <c r="N549" s="81">
        <v>542.21306367200873</v>
      </c>
      <c r="O549" s="81">
        <v>297.88566658203104</v>
      </c>
      <c r="P549" s="81">
        <v>130.0388807078248</v>
      </c>
      <c r="Q549" s="81">
        <v>32.184418890895166</v>
      </c>
      <c r="R549" s="81">
        <v>156.84416722287736</v>
      </c>
      <c r="S549" s="81">
        <v>14.545565641280001</v>
      </c>
      <c r="T549" s="82"/>
      <c r="U549" s="81">
        <v>53030069</v>
      </c>
      <c r="V549" s="81">
        <v>10620</v>
      </c>
      <c r="W549" s="81">
        <v>592</v>
      </c>
      <c r="X549" s="81">
        <v>128253</v>
      </c>
      <c r="Y549" s="81">
        <v>187534</v>
      </c>
      <c r="Z549" s="81">
        <v>155801</v>
      </c>
      <c r="AA549" s="81">
        <v>26130</v>
      </c>
      <c r="AB549" s="81">
        <v>422107</v>
      </c>
      <c r="AC549" s="81">
        <v>26635937</v>
      </c>
      <c r="AD549" s="81">
        <v>14.545565641280001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154.69800000000001</v>
      </c>
      <c r="BJ549" s="81">
        <v>150.148</v>
      </c>
      <c r="BK549" s="81">
        <v>174.417</v>
      </c>
      <c r="BL549" s="81">
        <v>0</v>
      </c>
      <c r="BM549" s="82"/>
      <c r="BN549" s="81">
        <v>0</v>
      </c>
      <c r="BO549" s="81">
        <v>0</v>
      </c>
      <c r="BP549" s="81">
        <v>11</v>
      </c>
      <c r="BQ549" s="81">
        <v>2</v>
      </c>
      <c r="BR549" s="81">
        <v>23</v>
      </c>
      <c r="BS549" s="81">
        <v>0</v>
      </c>
      <c r="BT549"/>
      <c r="BU549" s="80">
        <v>452.33</v>
      </c>
      <c r="BV549" s="80">
        <v>17.664000000000001</v>
      </c>
      <c r="BW549" s="80">
        <v>0</v>
      </c>
      <c r="BX549" s="80">
        <v>0</v>
      </c>
      <c r="BY549" s="80">
        <v>9.2690000000000001</v>
      </c>
      <c r="BZ549" s="80">
        <v>0</v>
      </c>
      <c r="CA549" s="80">
        <v>0</v>
      </c>
      <c r="CB549" s="80">
        <v>0</v>
      </c>
      <c r="CC549" s="80">
        <v>0</v>
      </c>
    </row>
    <row r="550" spans="1:81">
      <c r="A550" s="80" t="s">
        <v>2357</v>
      </c>
      <c r="B550" s="80">
        <v>435</v>
      </c>
      <c r="C550" s="80">
        <v>10</v>
      </c>
      <c r="D550" s="80">
        <v>26</v>
      </c>
      <c r="E550" s="80">
        <v>2013</v>
      </c>
      <c r="F550" s="80" t="s">
        <v>89</v>
      </c>
      <c r="G550" s="80" t="s">
        <v>2347</v>
      </c>
      <c r="H550" s="80" t="s">
        <v>2348</v>
      </c>
      <c r="I550" s="177"/>
      <c r="J550" s="81">
        <v>898.46259773609222</v>
      </c>
      <c r="K550" s="81">
        <v>19.751597695557809</v>
      </c>
      <c r="L550" s="81">
        <v>23.981242851287803</v>
      </c>
      <c r="M550" s="81">
        <v>723.63512644432944</v>
      </c>
      <c r="N550" s="81">
        <v>575.55588552972256</v>
      </c>
      <c r="O550" s="81">
        <v>285.78366654201471</v>
      </c>
      <c r="P550" s="81">
        <v>130.61377440641991</v>
      </c>
      <c r="Q550" s="81">
        <v>32.569828960558674</v>
      </c>
      <c r="R550" s="81">
        <v>164.44429269851068</v>
      </c>
      <c r="S550" s="81">
        <v>12.862707322499999</v>
      </c>
      <c r="T550" s="82"/>
      <c r="U550" s="81">
        <v>54129541</v>
      </c>
      <c r="V550" s="81">
        <v>10620</v>
      </c>
      <c r="W550" s="81">
        <v>592</v>
      </c>
      <c r="X550" s="81">
        <v>128253</v>
      </c>
      <c r="Y550" s="81">
        <v>188783</v>
      </c>
      <c r="Z550" s="81">
        <v>156145</v>
      </c>
      <c r="AA550" s="81">
        <v>26147</v>
      </c>
      <c r="AB550" s="81">
        <v>421037</v>
      </c>
      <c r="AC550" s="81">
        <v>27260228</v>
      </c>
      <c r="AD550" s="81">
        <v>12.862707322499999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171.33600000000001</v>
      </c>
      <c r="BJ550" s="81">
        <v>108.622</v>
      </c>
      <c r="BK550" s="81">
        <v>172.04300000000001</v>
      </c>
      <c r="BL550" s="81">
        <v>0</v>
      </c>
      <c r="BM550" s="82"/>
      <c r="BN550" s="81">
        <v>0</v>
      </c>
      <c r="BO550" s="81">
        <v>0</v>
      </c>
      <c r="BP550" s="81">
        <v>13</v>
      </c>
      <c r="BQ550" s="81">
        <v>2</v>
      </c>
      <c r="BR550" s="81">
        <v>23</v>
      </c>
      <c r="BS550" s="81">
        <v>0</v>
      </c>
      <c r="BT550"/>
      <c r="BU550" s="80">
        <v>436.911</v>
      </c>
      <c r="BV550" s="80">
        <v>15.09</v>
      </c>
      <c r="BW550" s="80">
        <v>0</v>
      </c>
      <c r="BX550" s="80">
        <v>0</v>
      </c>
      <c r="BY550" s="80">
        <v>0</v>
      </c>
      <c r="BZ550" s="80">
        <v>0</v>
      </c>
      <c r="CA550" s="80">
        <v>0</v>
      </c>
      <c r="CB550" s="80">
        <v>0</v>
      </c>
      <c r="CC550" s="80">
        <v>0</v>
      </c>
    </row>
    <row r="551" spans="1:81">
      <c r="A551" s="80" t="s">
        <v>2358</v>
      </c>
      <c r="B551" s="80">
        <v>436</v>
      </c>
      <c r="C551" s="80">
        <v>11</v>
      </c>
      <c r="D551" s="80">
        <v>26</v>
      </c>
      <c r="E551" s="80">
        <v>2014</v>
      </c>
      <c r="F551" s="80" t="s">
        <v>90</v>
      </c>
      <c r="G551" s="80" t="s">
        <v>2347</v>
      </c>
      <c r="H551" s="80" t="s">
        <v>2348</v>
      </c>
      <c r="I551" s="177"/>
      <c r="J551" s="81">
        <v>718.3885817009849</v>
      </c>
      <c r="K551" s="81">
        <v>18.305131775816573</v>
      </c>
      <c r="L551" s="81">
        <v>20.502563920327123</v>
      </c>
      <c r="M551" s="81">
        <v>611.32919030250866</v>
      </c>
      <c r="N551" s="81">
        <v>574.05048111481835</v>
      </c>
      <c r="O551" s="81">
        <v>271.29988219174095</v>
      </c>
      <c r="P551" s="81">
        <v>131.04706182712098</v>
      </c>
      <c r="Q551" s="81">
        <v>31.04443353558117</v>
      </c>
      <c r="R551" s="81">
        <v>159.87980045190912</v>
      </c>
      <c r="S551" s="81">
        <v>14.1123561012</v>
      </c>
      <c r="T551" s="82"/>
      <c r="U551" s="81">
        <v>47028821</v>
      </c>
      <c r="V551" s="81">
        <v>8837</v>
      </c>
      <c r="W551" s="81">
        <v>320</v>
      </c>
      <c r="X551" s="81">
        <v>125533</v>
      </c>
      <c r="Y551" s="81">
        <v>189634</v>
      </c>
      <c r="Z551" s="81">
        <v>156119</v>
      </c>
      <c r="AA551" s="81">
        <v>26098</v>
      </c>
      <c r="AB551" s="81">
        <v>418277</v>
      </c>
      <c r="AC551" s="81">
        <v>26586901</v>
      </c>
      <c r="AD551" s="81">
        <v>14.1123561012</v>
      </c>
      <c r="AE551" s="82"/>
      <c r="AF551" s="81">
        <v>361669608.02706313</v>
      </c>
      <c r="AG551" s="81">
        <v>17430026.729274865</v>
      </c>
      <c r="AH551" s="81">
        <v>4588985.7600122616</v>
      </c>
      <c r="AI551" s="81">
        <v>860344932.69561112</v>
      </c>
      <c r="AJ551" s="81">
        <v>827666230.47242463</v>
      </c>
      <c r="AK551" s="81">
        <v>0</v>
      </c>
      <c r="AL551" s="81">
        <v>0</v>
      </c>
      <c r="AM551" s="81">
        <v>57423181.696873032</v>
      </c>
      <c r="AN551" s="81">
        <v>0</v>
      </c>
      <c r="AO551" s="81">
        <v>0</v>
      </c>
      <c r="AP551" s="82"/>
      <c r="AQ551" s="81">
        <v>4805</v>
      </c>
      <c r="AR551" s="81">
        <v>127</v>
      </c>
      <c r="AS551" s="81">
        <v>0</v>
      </c>
      <c r="AT551" s="81">
        <v>0</v>
      </c>
      <c r="AU551" s="81">
        <v>0</v>
      </c>
      <c r="AV551" s="81">
        <v>0</v>
      </c>
      <c r="AW551" s="81" t="s">
        <v>564</v>
      </c>
      <c r="AX551" s="82"/>
      <c r="AY551" s="81">
        <v>16968.8</v>
      </c>
      <c r="AZ551" s="81">
        <v>4548</v>
      </c>
      <c r="BA551" s="81">
        <v>0</v>
      </c>
      <c r="BB551" s="81">
        <v>0</v>
      </c>
      <c r="BC551" s="81">
        <v>0</v>
      </c>
      <c r="BD551" s="81">
        <v>0</v>
      </c>
      <c r="BE551" s="81" t="s">
        <v>564</v>
      </c>
      <c r="BF551" s="82"/>
      <c r="BG551" s="81">
        <v>0</v>
      </c>
      <c r="BH551" s="81">
        <v>0</v>
      </c>
      <c r="BI551" s="81">
        <v>166.35</v>
      </c>
      <c r="BJ551" s="81">
        <v>17.553000000000001</v>
      </c>
      <c r="BK551" s="81">
        <v>168.36600000000001</v>
      </c>
      <c r="BL551" s="81">
        <v>0</v>
      </c>
      <c r="BM551" s="82"/>
      <c r="BN551" s="81">
        <v>0</v>
      </c>
      <c r="BO551" s="81">
        <v>0</v>
      </c>
      <c r="BP551" s="81">
        <v>13</v>
      </c>
      <c r="BQ551" s="81">
        <v>2</v>
      </c>
      <c r="BR551" s="81">
        <v>21</v>
      </c>
      <c r="BS551" s="81">
        <v>0</v>
      </c>
      <c r="BT551"/>
      <c r="BU551" s="80">
        <v>326.79300000000001</v>
      </c>
      <c r="BV551" s="80">
        <v>16.283000000000001</v>
      </c>
      <c r="BW551" s="80">
        <v>0</v>
      </c>
      <c r="BX551" s="80">
        <v>0</v>
      </c>
      <c r="BY551" s="80">
        <v>9.1929999999999996</v>
      </c>
      <c r="BZ551" s="80">
        <v>0</v>
      </c>
      <c r="CA551" s="80">
        <v>0</v>
      </c>
      <c r="CB551" s="80">
        <v>0</v>
      </c>
      <c r="CC551" s="80">
        <v>0</v>
      </c>
    </row>
    <row r="552" spans="1:81">
      <c r="A552" s="80" t="s">
        <v>2359</v>
      </c>
      <c r="B552" s="80">
        <v>437</v>
      </c>
      <c r="C552" s="80">
        <v>12</v>
      </c>
      <c r="D552" s="80">
        <v>26</v>
      </c>
      <c r="E552" s="80">
        <v>2015</v>
      </c>
      <c r="F552" s="80" t="s">
        <v>91</v>
      </c>
      <c r="G552" s="80" t="s">
        <v>2347</v>
      </c>
      <c r="H552" s="80" t="s">
        <v>2348</v>
      </c>
      <c r="I552" s="177"/>
      <c r="J552" s="81">
        <v>791.47959781201007</v>
      </c>
      <c r="K552" s="81">
        <v>17.478667347927331</v>
      </c>
      <c r="L552" s="81">
        <v>22.648697339938316</v>
      </c>
      <c r="M552" s="81">
        <v>614.56363402401212</v>
      </c>
      <c r="N552" s="81">
        <v>507.49373007140497</v>
      </c>
      <c r="O552" s="81">
        <v>268.10161451272984</v>
      </c>
      <c r="P552" s="81">
        <v>130.84362880595876</v>
      </c>
      <c r="Q552" s="81">
        <v>30.128447746855496</v>
      </c>
      <c r="R552" s="81">
        <v>144.7712866656932</v>
      </c>
      <c r="S552" s="81">
        <v>11.797743903520002</v>
      </c>
      <c r="T552" s="82"/>
      <c r="U552" s="81">
        <v>52517975</v>
      </c>
      <c r="V552" s="81">
        <v>8837</v>
      </c>
      <c r="W552" s="81">
        <v>320</v>
      </c>
      <c r="X552" s="81">
        <v>125533</v>
      </c>
      <c r="Y552" s="81">
        <v>189834</v>
      </c>
      <c r="Z552" s="81">
        <v>155765</v>
      </c>
      <c r="AA552" s="81">
        <v>26037</v>
      </c>
      <c r="AB552" s="81">
        <v>414664</v>
      </c>
      <c r="AC552" s="81">
        <v>24799726</v>
      </c>
      <c r="AD552" s="81">
        <v>11.797743903520002</v>
      </c>
      <c r="AE552" s="82"/>
      <c r="AF552" s="81">
        <v>374711840.09199011</v>
      </c>
      <c r="AG552" s="81">
        <v>14829545.388723575</v>
      </c>
      <c r="AH552" s="81">
        <v>4327587.5759760998</v>
      </c>
      <c r="AI552" s="81">
        <v>884848694.76751637</v>
      </c>
      <c r="AJ552" s="81">
        <v>710460253.63255346</v>
      </c>
      <c r="AK552" s="81">
        <v>0</v>
      </c>
      <c r="AL552" s="81">
        <v>0</v>
      </c>
      <c r="AM552" s="81">
        <v>56827961.749941967</v>
      </c>
      <c r="AN552" s="81">
        <v>0</v>
      </c>
      <c r="AO552" s="81">
        <v>0</v>
      </c>
      <c r="AP552" s="82"/>
      <c r="AQ552" s="81">
        <v>5243</v>
      </c>
      <c r="AR552" s="81">
        <v>179</v>
      </c>
      <c r="AS552" s="81">
        <v>0</v>
      </c>
      <c r="AT552" s="81">
        <v>0</v>
      </c>
      <c r="AU552" s="81">
        <v>0</v>
      </c>
      <c r="AV552" s="81">
        <v>0</v>
      </c>
      <c r="AW552" s="81" t="s">
        <v>564</v>
      </c>
      <c r="AX552" s="82"/>
      <c r="AY552" s="81">
        <v>18772.7</v>
      </c>
      <c r="AZ552" s="81">
        <v>5464</v>
      </c>
      <c r="BA552" s="81">
        <v>0</v>
      </c>
      <c r="BB552" s="81">
        <v>0</v>
      </c>
      <c r="BC552" s="81">
        <v>0</v>
      </c>
      <c r="BD552" s="81">
        <v>0</v>
      </c>
      <c r="BE552" s="81" t="s">
        <v>564</v>
      </c>
      <c r="BF552" s="82"/>
      <c r="BG552" s="81">
        <v>0</v>
      </c>
      <c r="BH552" s="81">
        <v>0</v>
      </c>
      <c r="BI552" s="81">
        <v>156.29900000000001</v>
      </c>
      <c r="BJ552" s="81">
        <v>15.044</v>
      </c>
      <c r="BK552" s="81">
        <v>136.84700000000001</v>
      </c>
      <c r="BL552" s="81">
        <v>0</v>
      </c>
      <c r="BM552" s="82"/>
      <c r="BN552" s="81">
        <v>0</v>
      </c>
      <c r="BO552" s="81">
        <v>0</v>
      </c>
      <c r="BP552" s="81">
        <v>13</v>
      </c>
      <c r="BQ552" s="81">
        <v>2</v>
      </c>
      <c r="BR552" s="81">
        <v>18</v>
      </c>
      <c r="BS552" s="81">
        <v>0</v>
      </c>
      <c r="BT552"/>
      <c r="BU552" s="80">
        <v>294.22800000000001</v>
      </c>
      <c r="BV552" s="80">
        <v>13.962</v>
      </c>
      <c r="BW552" s="80">
        <v>0</v>
      </c>
      <c r="BX552" s="80">
        <v>0</v>
      </c>
      <c r="BY552" s="80">
        <v>0</v>
      </c>
      <c r="BZ552" s="80">
        <v>0</v>
      </c>
      <c r="CA552" s="80">
        <v>0</v>
      </c>
      <c r="CB552" s="80">
        <v>0</v>
      </c>
      <c r="CC552" s="80">
        <v>0</v>
      </c>
    </row>
    <row r="553" spans="1:81">
      <c r="A553" s="80" t="s">
        <v>2360</v>
      </c>
      <c r="B553" s="80">
        <v>438</v>
      </c>
      <c r="C553" s="80">
        <v>13</v>
      </c>
      <c r="D553" s="80">
        <v>26</v>
      </c>
      <c r="E553" s="80">
        <v>2016</v>
      </c>
      <c r="F553" s="80" t="s">
        <v>92</v>
      </c>
      <c r="G553" s="80" t="s">
        <v>2347</v>
      </c>
      <c r="H553" s="80" t="s">
        <v>2348</v>
      </c>
      <c r="I553" s="177"/>
      <c r="J553" s="81">
        <v>818.42813278608958</v>
      </c>
      <c r="K553" s="81">
        <v>17.214089221345567</v>
      </c>
      <c r="L553" s="81">
        <v>24.849452279603383</v>
      </c>
      <c r="M553" s="81">
        <v>520.93928756858406</v>
      </c>
      <c r="N553" s="81">
        <v>487.81823171882564</v>
      </c>
      <c r="O553" s="81">
        <v>265.23360333251372</v>
      </c>
      <c r="P553" s="81">
        <v>127.89127874834622</v>
      </c>
      <c r="Q553" s="81">
        <v>29.102231907462237</v>
      </c>
      <c r="R553" s="81">
        <v>149.0860081060103</v>
      </c>
      <c r="S553" s="81">
        <v>12.930670326</v>
      </c>
      <c r="T553" s="82"/>
      <c r="U553" s="81">
        <v>51771357</v>
      </c>
      <c r="V553" s="81">
        <v>8837</v>
      </c>
      <c r="W553" s="81">
        <v>320</v>
      </c>
      <c r="X553" s="81">
        <v>125533</v>
      </c>
      <c r="Y553" s="81">
        <v>190414</v>
      </c>
      <c r="Z553" s="81">
        <v>155993</v>
      </c>
      <c r="AA553" s="81">
        <v>26322</v>
      </c>
      <c r="AB553" s="81">
        <v>412026</v>
      </c>
      <c r="AC553" s="81">
        <v>25462422.65936042</v>
      </c>
      <c r="AD553" s="81">
        <v>12.930670326</v>
      </c>
      <c r="AE553" s="82"/>
      <c r="AF553" s="81">
        <v>396614758.43720818</v>
      </c>
      <c r="AG553" s="81">
        <v>13777714.56273059</v>
      </c>
      <c r="AH553" s="81">
        <v>4548155.3123180047</v>
      </c>
      <c r="AI553" s="81">
        <v>823554411.80563819</v>
      </c>
      <c r="AJ553" s="81">
        <v>697521600.4869498</v>
      </c>
      <c r="AK553" s="81">
        <v>0</v>
      </c>
      <c r="AL553" s="81">
        <v>0</v>
      </c>
      <c r="AM553" s="81">
        <v>56510303.795428522</v>
      </c>
      <c r="AN553" s="81">
        <v>0</v>
      </c>
      <c r="AO553" s="81">
        <v>0</v>
      </c>
      <c r="AP553" s="82"/>
      <c r="AQ553" s="81">
        <v>5590</v>
      </c>
      <c r="AR553" s="81">
        <v>213</v>
      </c>
      <c r="AS553" s="81">
        <v>0</v>
      </c>
      <c r="AT553" s="81">
        <v>0</v>
      </c>
      <c r="AU553" s="81">
        <v>0</v>
      </c>
      <c r="AV553" s="81">
        <v>0</v>
      </c>
      <c r="AW553" s="81" t="s">
        <v>564</v>
      </c>
      <c r="AX553" s="82"/>
      <c r="AY553" s="81">
        <v>20314.400000000001</v>
      </c>
      <c r="AZ553" s="81">
        <v>6676.9</v>
      </c>
      <c r="BA553" s="81">
        <v>0</v>
      </c>
      <c r="BB553" s="81">
        <v>0</v>
      </c>
      <c r="BC553" s="81">
        <v>0</v>
      </c>
      <c r="BD553" s="81">
        <v>0</v>
      </c>
      <c r="BE553" s="81" t="s">
        <v>564</v>
      </c>
      <c r="BF553" s="82"/>
      <c r="BG553" s="81">
        <v>0</v>
      </c>
      <c r="BH553" s="81">
        <v>0</v>
      </c>
      <c r="BI553" s="81">
        <v>181.41399999999999</v>
      </c>
      <c r="BJ553" s="81">
        <v>9.8819999999999997</v>
      </c>
      <c r="BK553" s="81">
        <v>155.09100000000001</v>
      </c>
      <c r="BL553" s="81">
        <v>0</v>
      </c>
      <c r="BM553" s="82"/>
      <c r="BN553" s="81">
        <v>0</v>
      </c>
      <c r="BO553" s="81">
        <v>0</v>
      </c>
      <c r="BP553" s="81">
        <v>14</v>
      </c>
      <c r="BQ553" s="81">
        <v>1</v>
      </c>
      <c r="BR553" s="81">
        <v>19</v>
      </c>
      <c r="BS553" s="81">
        <v>0</v>
      </c>
      <c r="BT553"/>
      <c r="BU553" s="80">
        <v>321.45</v>
      </c>
      <c r="BV553" s="80">
        <v>0</v>
      </c>
      <c r="BW553" s="80">
        <v>16.02</v>
      </c>
      <c r="BX553" s="80">
        <v>0</v>
      </c>
      <c r="BY553" s="80">
        <v>8.9169999999999998</v>
      </c>
      <c r="BZ553" s="80">
        <v>0</v>
      </c>
      <c r="CA553" s="80">
        <v>0</v>
      </c>
      <c r="CB553" s="80">
        <v>0</v>
      </c>
      <c r="CC553" s="80">
        <v>0</v>
      </c>
    </row>
    <row r="554" spans="1:81">
      <c r="A554" s="80" t="s">
        <v>2361</v>
      </c>
      <c r="B554" s="80">
        <v>439</v>
      </c>
      <c r="C554" s="80">
        <v>14</v>
      </c>
      <c r="D554" s="80">
        <v>26</v>
      </c>
      <c r="E554" s="80">
        <v>2017</v>
      </c>
      <c r="F554" s="80" t="s">
        <v>71</v>
      </c>
      <c r="G554" s="80" t="s">
        <v>2347</v>
      </c>
      <c r="H554" s="80" t="s">
        <v>2348</v>
      </c>
      <c r="I554" s="177"/>
      <c r="J554" s="81">
        <v>1046.0101002649483</v>
      </c>
      <c r="K554" s="81">
        <v>17.766343138373994</v>
      </c>
      <c r="L554" s="81">
        <v>29.388580002278903</v>
      </c>
      <c r="M554" s="81">
        <v>519.66969496129752</v>
      </c>
      <c r="N554" s="81">
        <v>497.45596612790541</v>
      </c>
      <c r="O554" s="81">
        <v>261.92754912191731</v>
      </c>
      <c r="P554" s="81">
        <v>127.34184212374286</v>
      </c>
      <c r="Q554" s="81">
        <v>27.917143004005041</v>
      </c>
      <c r="R554" s="81">
        <v>146.82482755639964</v>
      </c>
      <c r="S554" s="81">
        <v>12.315904401199999</v>
      </c>
      <c r="T554" s="82"/>
      <c r="U554" s="81">
        <v>72352244</v>
      </c>
      <c r="V554" s="81">
        <v>8837</v>
      </c>
      <c r="W554" s="81">
        <v>320</v>
      </c>
      <c r="X554" s="81">
        <v>125533</v>
      </c>
      <c r="Y554" s="81">
        <v>190990</v>
      </c>
      <c r="Z554" s="81">
        <v>156604</v>
      </c>
      <c r="AA554" s="81">
        <v>26376</v>
      </c>
      <c r="AB554" s="81">
        <v>408739</v>
      </c>
      <c r="AC554" s="81">
        <v>25573800</v>
      </c>
      <c r="AD554" s="81">
        <v>12.315904401199999</v>
      </c>
      <c r="AE554" s="82"/>
      <c r="AF554" s="81">
        <v>520587979.07189381</v>
      </c>
      <c r="AG554" s="81">
        <v>14326983.40581652</v>
      </c>
      <c r="AH554" s="81">
        <v>6474301.9974717963</v>
      </c>
      <c r="AI554" s="81">
        <v>852947868.00305057</v>
      </c>
      <c r="AJ554" s="81">
        <v>709227921.30127668</v>
      </c>
      <c r="AK554" s="81">
        <v>0</v>
      </c>
      <c r="AL554" s="81">
        <v>0</v>
      </c>
      <c r="AM554" s="81">
        <v>56147202.053502709</v>
      </c>
      <c r="AN554" s="81">
        <v>0</v>
      </c>
      <c r="AO554" s="81">
        <v>0</v>
      </c>
      <c r="AP554" s="82"/>
      <c r="AQ554" s="81">
        <v>5827</v>
      </c>
      <c r="AR554" s="81">
        <v>242</v>
      </c>
      <c r="AS554" s="81">
        <v>0</v>
      </c>
      <c r="AT554" s="81">
        <v>0</v>
      </c>
      <c r="AU554" s="81">
        <v>0</v>
      </c>
      <c r="AV554" s="81">
        <v>0</v>
      </c>
      <c r="AW554" s="81" t="s">
        <v>564</v>
      </c>
      <c r="AX554" s="82"/>
      <c r="AY554" s="81">
        <v>21446.400000000001</v>
      </c>
      <c r="AZ554" s="81">
        <v>7522.3</v>
      </c>
      <c r="BA554" s="81">
        <v>0</v>
      </c>
      <c r="BB554" s="81">
        <v>0</v>
      </c>
      <c r="BC554" s="81">
        <v>0</v>
      </c>
      <c r="BD554" s="81">
        <v>0</v>
      </c>
      <c r="BE554" s="81" t="s">
        <v>564</v>
      </c>
      <c r="BF554" s="82"/>
      <c r="BG554" s="81">
        <v>0</v>
      </c>
      <c r="BH554" s="81">
        <v>0</v>
      </c>
      <c r="BI554" s="81">
        <v>191.6</v>
      </c>
      <c r="BJ554" s="81">
        <v>12.721</v>
      </c>
      <c r="BK554" s="81">
        <v>153.316</v>
      </c>
      <c r="BL554" s="81">
        <v>0</v>
      </c>
      <c r="BM554" s="82"/>
      <c r="BN554" s="81">
        <v>0</v>
      </c>
      <c r="BO554" s="81">
        <v>0</v>
      </c>
      <c r="BP554" s="81">
        <v>14</v>
      </c>
      <c r="BQ554" s="81">
        <v>1</v>
      </c>
      <c r="BR554" s="81">
        <v>18</v>
      </c>
      <c r="BS554" s="81">
        <v>0</v>
      </c>
      <c r="BT554"/>
      <c r="BU554" s="80">
        <v>323.42599999999999</v>
      </c>
      <c r="BV554" s="80">
        <v>12.618</v>
      </c>
      <c r="BW554" s="80">
        <v>12.618</v>
      </c>
      <c r="BX554" s="80">
        <v>0</v>
      </c>
      <c r="BY554" s="80">
        <v>8.9749999999999996</v>
      </c>
      <c r="BZ554" s="80">
        <v>0</v>
      </c>
      <c r="CA554" s="80">
        <v>0</v>
      </c>
      <c r="CB554" s="80">
        <v>0</v>
      </c>
      <c r="CC554" s="80">
        <v>0</v>
      </c>
    </row>
    <row r="555" spans="1:81">
      <c r="A555" s="80" t="s">
        <v>2362</v>
      </c>
      <c r="B555" s="80">
        <v>440</v>
      </c>
      <c r="C555" s="80">
        <v>15</v>
      </c>
      <c r="D555" s="80">
        <v>26</v>
      </c>
      <c r="E555" s="80">
        <v>2018</v>
      </c>
      <c r="F555" s="80" t="s">
        <v>93</v>
      </c>
      <c r="G555" s="80" t="s">
        <v>2347</v>
      </c>
      <c r="H555" s="80" t="s">
        <v>2348</v>
      </c>
      <c r="I555" s="177"/>
      <c r="J555" s="81">
        <v>1024.5923506679483</v>
      </c>
      <c r="K555" s="81">
        <v>16.59427188085122</v>
      </c>
      <c r="L555" s="81">
        <v>19.294338638013876</v>
      </c>
      <c r="M555" s="81">
        <v>512.13898698258311</v>
      </c>
      <c r="N555" s="81">
        <v>479.10855730899573</v>
      </c>
      <c r="O555" s="81">
        <v>254.63015531089684</v>
      </c>
      <c r="P555" s="81">
        <v>126.61915811097643</v>
      </c>
      <c r="Q555" s="81">
        <v>25.68418826632249</v>
      </c>
      <c r="R555" s="81">
        <v>146.25075942328345</v>
      </c>
      <c r="S555" s="81">
        <v>18.076121140800002</v>
      </c>
      <c r="T555" s="82"/>
      <c r="U555" s="81">
        <v>74456469</v>
      </c>
      <c r="V555" s="81">
        <v>8837</v>
      </c>
      <c r="W555" s="81">
        <v>320</v>
      </c>
      <c r="X555" s="81">
        <v>125533</v>
      </c>
      <c r="Y555" s="81">
        <v>191525</v>
      </c>
      <c r="Z555" s="81">
        <v>155156</v>
      </c>
      <c r="AA555" s="81">
        <v>26490</v>
      </c>
      <c r="AB555" s="81">
        <v>405244</v>
      </c>
      <c r="AC555" s="81">
        <v>25373974</v>
      </c>
      <c r="AD555" s="81">
        <v>18.076121140800002</v>
      </c>
      <c r="AE555" s="82"/>
      <c r="AF555" s="81">
        <v>494421457.17663711</v>
      </c>
      <c r="AG555" s="81">
        <v>12721296.134802621</v>
      </c>
      <c r="AH555" s="81">
        <v>3857158.7731243349</v>
      </c>
      <c r="AI555" s="81">
        <v>826978526.21389973</v>
      </c>
      <c r="AJ555" s="81">
        <v>708516168.13422573</v>
      </c>
      <c r="AK555" s="81">
        <v>0</v>
      </c>
      <c r="AL555" s="81">
        <v>0</v>
      </c>
      <c r="AM555" s="81">
        <v>55782286.709231421</v>
      </c>
      <c r="AN555" s="81">
        <v>0</v>
      </c>
      <c r="AO555" s="81">
        <v>0</v>
      </c>
      <c r="AP555" s="82"/>
      <c r="AQ555" s="81">
        <v>6059</v>
      </c>
      <c r="AR555" s="81">
        <v>273</v>
      </c>
      <c r="AS555" s="81">
        <v>0</v>
      </c>
      <c r="AT555" s="81">
        <v>0</v>
      </c>
      <c r="AU555" s="81">
        <v>0</v>
      </c>
      <c r="AV555" s="81">
        <v>0</v>
      </c>
      <c r="AW555" s="81" t="s">
        <v>564</v>
      </c>
      <c r="AX555" s="82"/>
      <c r="AY555" s="81">
        <v>22539.800000000021</v>
      </c>
      <c r="AZ555" s="81">
        <v>14103.7</v>
      </c>
      <c r="BA555" s="81">
        <v>0</v>
      </c>
      <c r="BB555" s="81">
        <v>0</v>
      </c>
      <c r="BC555" s="81">
        <v>0</v>
      </c>
      <c r="BD555" s="81">
        <v>0</v>
      </c>
      <c r="BE555" s="81" t="s">
        <v>564</v>
      </c>
      <c r="BF555" s="82"/>
      <c r="BG555" s="81">
        <v>0</v>
      </c>
      <c r="BH555" s="81">
        <v>0</v>
      </c>
      <c r="BI555" s="81">
        <v>171.42400000000001</v>
      </c>
      <c r="BJ555" s="81">
        <v>11.727</v>
      </c>
      <c r="BK555" s="81">
        <v>146.48599999999999</v>
      </c>
      <c r="BL555" s="81">
        <v>0</v>
      </c>
      <c r="BM555" s="82"/>
      <c r="BN555" s="81">
        <v>0</v>
      </c>
      <c r="BO555" s="81">
        <v>0</v>
      </c>
      <c r="BP555" s="81">
        <v>12</v>
      </c>
      <c r="BQ555" s="81">
        <v>1</v>
      </c>
      <c r="BR555" s="81">
        <v>18</v>
      </c>
      <c r="BS555" s="81">
        <v>0</v>
      </c>
      <c r="BT555"/>
      <c r="BU555" s="80">
        <v>304.20499999999998</v>
      </c>
      <c r="BV555" s="80">
        <v>16.847999999999999</v>
      </c>
      <c r="BW555" s="80">
        <v>0</v>
      </c>
      <c r="BX555" s="80">
        <v>0</v>
      </c>
      <c r="BY555" s="80">
        <v>8.5839999999999996</v>
      </c>
      <c r="BZ555" s="80">
        <v>0</v>
      </c>
      <c r="CA555" s="80">
        <v>0</v>
      </c>
      <c r="CB555" s="80">
        <v>0</v>
      </c>
      <c r="CC555" s="80">
        <v>0</v>
      </c>
    </row>
    <row r="556" spans="1:81">
      <c r="A556" s="80" t="s">
        <v>2363</v>
      </c>
      <c r="B556" s="80">
        <v>441</v>
      </c>
      <c r="C556" s="80">
        <v>16</v>
      </c>
      <c r="D556" s="80">
        <v>26</v>
      </c>
      <c r="E556" s="80">
        <v>2019</v>
      </c>
      <c r="F556" s="80" t="s">
        <v>73</v>
      </c>
      <c r="G556" s="80" t="s">
        <v>2347</v>
      </c>
      <c r="H556" s="80" t="s">
        <v>2348</v>
      </c>
      <c r="I556" s="177"/>
      <c r="J556" s="81">
        <v>874.27860767196114</v>
      </c>
      <c r="K556" s="81">
        <v>15.092874704861121</v>
      </c>
      <c r="L556" s="81">
        <v>19.458649105063216</v>
      </c>
      <c r="M556" s="81">
        <v>511.972246104497</v>
      </c>
      <c r="N556" s="81">
        <v>487.9231414745401</v>
      </c>
      <c r="O556" s="81">
        <v>246.56566259539042</v>
      </c>
      <c r="P556" s="81">
        <v>126.46631513110911</v>
      </c>
      <c r="Q556" s="81">
        <v>24.748310197733488</v>
      </c>
      <c r="R556" s="81">
        <v>140.49208405264042</v>
      </c>
      <c r="S556" s="81">
        <v>19.240125583000001</v>
      </c>
      <c r="T556" s="82"/>
      <c r="U556" s="81">
        <v>64013011</v>
      </c>
      <c r="V556" s="81">
        <v>8837</v>
      </c>
      <c r="W556" s="81">
        <v>320</v>
      </c>
      <c r="X556" s="81">
        <v>125533</v>
      </c>
      <c r="Y556" s="81">
        <v>191579</v>
      </c>
      <c r="Z556" s="81">
        <v>154367</v>
      </c>
      <c r="AA556" s="81">
        <v>26260</v>
      </c>
      <c r="AB556" s="81">
        <v>401050</v>
      </c>
      <c r="AC556" s="81">
        <v>24774096</v>
      </c>
      <c r="AD556" s="81">
        <v>19.240125583000001</v>
      </c>
      <c r="AE556" s="82"/>
      <c r="AF556" s="81">
        <v>436333863.21491653</v>
      </c>
      <c r="AG556" s="81">
        <v>12239898.58007626</v>
      </c>
      <c r="AH556" s="81">
        <v>4071051.9799110931</v>
      </c>
      <c r="AI556" s="81">
        <v>858766367.96371782</v>
      </c>
      <c r="AJ556" s="81">
        <v>711019856.65433991</v>
      </c>
      <c r="AK556" s="81">
        <v>0</v>
      </c>
      <c r="AL556" s="81">
        <v>0</v>
      </c>
      <c r="AM556" s="81">
        <v>54619990.897216417</v>
      </c>
      <c r="AN556" s="81">
        <v>0</v>
      </c>
      <c r="AO556" s="81">
        <v>0</v>
      </c>
      <c r="AP556" s="82"/>
      <c r="AQ556" s="81">
        <v>6301</v>
      </c>
      <c r="AR556" s="81">
        <v>295</v>
      </c>
      <c r="AS556" s="81">
        <v>0</v>
      </c>
      <c r="AT556" s="81">
        <v>0</v>
      </c>
      <c r="AU556" s="81">
        <v>0</v>
      </c>
      <c r="AV556" s="81">
        <v>2</v>
      </c>
      <c r="AW556" s="81" t="s">
        <v>564</v>
      </c>
      <c r="AX556" s="82"/>
      <c r="AY556" s="81">
        <v>23728.799999999959</v>
      </c>
      <c r="AZ556" s="81">
        <v>16230.9</v>
      </c>
      <c r="BA556" s="81">
        <v>0</v>
      </c>
      <c r="BB556" s="81">
        <v>0</v>
      </c>
      <c r="BC556" s="81">
        <v>0</v>
      </c>
      <c r="BD556" s="81">
        <v>9042.3680000000004</v>
      </c>
      <c r="BE556" s="81" t="s">
        <v>564</v>
      </c>
      <c r="BF556" s="82"/>
      <c r="BG556" s="81">
        <v>0</v>
      </c>
      <c r="BH556" s="81">
        <v>0</v>
      </c>
      <c r="BI556" s="81">
        <v>174.209</v>
      </c>
      <c r="BJ556" s="81">
        <v>12.401999999999999</v>
      </c>
      <c r="BK556" s="81">
        <v>134.167</v>
      </c>
      <c r="BL556" s="81">
        <v>0</v>
      </c>
      <c r="BM556" s="82"/>
      <c r="BN556" s="81">
        <v>0</v>
      </c>
      <c r="BO556" s="81">
        <v>0</v>
      </c>
      <c r="BP556" s="81">
        <v>14</v>
      </c>
      <c r="BQ556" s="81">
        <v>1</v>
      </c>
      <c r="BR556" s="81">
        <v>18</v>
      </c>
      <c r="BS556" s="81">
        <v>0</v>
      </c>
      <c r="BT556"/>
      <c r="BU556" s="80">
        <v>304.52699999999999</v>
      </c>
      <c r="BV556" s="80">
        <v>7.9269999999999996</v>
      </c>
      <c r="BW556" s="80">
        <v>0</v>
      </c>
      <c r="BX556" s="80">
        <v>0</v>
      </c>
      <c r="BY556" s="80">
        <v>8.3239999999999998</v>
      </c>
      <c r="BZ556" s="80">
        <v>0</v>
      </c>
      <c r="CA556" s="80">
        <v>0</v>
      </c>
      <c r="CB556" s="80">
        <v>0</v>
      </c>
      <c r="CC556" s="80">
        <v>0</v>
      </c>
    </row>
    <row r="557" spans="1:81">
      <c r="A557" s="80" t="s">
        <v>2364</v>
      </c>
      <c r="B557" s="80">
        <v>442</v>
      </c>
      <c r="C557" s="80">
        <v>17</v>
      </c>
      <c r="D557" s="80">
        <v>26</v>
      </c>
      <c r="E557" s="80">
        <v>2020</v>
      </c>
      <c r="F557" s="80" t="s">
        <v>218</v>
      </c>
      <c r="G557" s="80" t="s">
        <v>2347</v>
      </c>
      <c r="H557" s="80" t="s">
        <v>2348</v>
      </c>
      <c r="I557" s="177"/>
      <c r="J557" s="81">
        <v>709.67383544276288</v>
      </c>
      <c r="K557" s="81">
        <v>15.284638280188421</v>
      </c>
      <c r="L557" s="81">
        <v>31.023079812130533</v>
      </c>
      <c r="M557" s="81">
        <v>434.36956061867312</v>
      </c>
      <c r="N557" s="81">
        <v>496.1573661152355</v>
      </c>
      <c r="O557" s="81">
        <v>216.25311813707881</v>
      </c>
      <c r="P557" s="81">
        <v>119.26315964939201</v>
      </c>
      <c r="Q557" s="81">
        <v>23.407907202354206</v>
      </c>
      <c r="R557" s="81">
        <v>130.6832966216152</v>
      </c>
      <c r="S557" s="81">
        <v>24.623500397400001</v>
      </c>
      <c r="T557" s="82"/>
      <c r="U557" s="81">
        <v>51023258</v>
      </c>
      <c r="V557" s="81">
        <v>8401</v>
      </c>
      <c r="W557" s="81">
        <v>527</v>
      </c>
      <c r="X557" s="81">
        <v>120845</v>
      </c>
      <c r="Y557" s="81">
        <v>191819</v>
      </c>
      <c r="Z557" s="81">
        <v>154529</v>
      </c>
      <c r="AA557" s="81">
        <v>26906</v>
      </c>
      <c r="AB557" s="81">
        <v>396992</v>
      </c>
      <c r="AC557" s="81">
        <v>23164654.999999996</v>
      </c>
      <c r="AD557" s="81">
        <v>24.623500397400001</v>
      </c>
      <c r="AE557" s="82"/>
      <c r="AF557" s="81">
        <v>355440153.81595719</v>
      </c>
      <c r="AG557" s="81">
        <v>11680288.320338992</v>
      </c>
      <c r="AH557" s="81">
        <v>6426477.1829765867</v>
      </c>
      <c r="AI557" s="81">
        <v>733736291.68966639</v>
      </c>
      <c r="AJ557" s="81">
        <v>771177096.71066153</v>
      </c>
      <c r="AK557" s="81"/>
      <c r="AL557" s="81"/>
      <c r="AM557" s="81">
        <v>51811866.673113614</v>
      </c>
      <c r="AN557" s="81"/>
      <c r="AO557" s="81"/>
      <c r="AP557" s="82"/>
      <c r="AQ557" s="81">
        <v>6549</v>
      </c>
      <c r="AR557" s="81">
        <v>309</v>
      </c>
      <c r="AS557" s="81">
        <v>0</v>
      </c>
      <c r="AT557" s="81">
        <v>0</v>
      </c>
      <c r="AU557" s="81">
        <v>0</v>
      </c>
      <c r="AV557" s="81">
        <v>2</v>
      </c>
      <c r="AW557" s="81">
        <v>0</v>
      </c>
      <c r="AX557" s="82"/>
      <c r="AY557" s="81">
        <v>24935.299999999908</v>
      </c>
      <c r="AZ557" s="81">
        <v>16806.500000000011</v>
      </c>
      <c r="BA557" s="81">
        <v>0</v>
      </c>
      <c r="BB557" s="81">
        <v>0</v>
      </c>
      <c r="BC557" s="81">
        <v>0</v>
      </c>
      <c r="BD557" s="81">
        <v>9042.3680000000004</v>
      </c>
      <c r="BE557" s="81">
        <v>0</v>
      </c>
      <c r="BF557" s="82"/>
      <c r="BG557" s="81">
        <v>0</v>
      </c>
      <c r="BH557" s="81">
        <v>0</v>
      </c>
      <c r="BI557" s="81">
        <v>150.24199999999999</v>
      </c>
      <c r="BJ557" s="81">
        <v>10.895</v>
      </c>
      <c r="BK557" s="81">
        <v>133.44999999999999</v>
      </c>
      <c r="BL557" s="81">
        <v>0</v>
      </c>
      <c r="BM557" s="82"/>
      <c r="BN557" s="81">
        <v>0</v>
      </c>
      <c r="BO557" s="81">
        <v>0</v>
      </c>
      <c r="BP557" s="81">
        <v>14</v>
      </c>
      <c r="BQ557" s="81">
        <v>1</v>
      </c>
      <c r="BR557" s="81">
        <v>17</v>
      </c>
      <c r="BS557" s="81">
        <v>0</v>
      </c>
      <c r="BT557"/>
      <c r="BU557" s="80">
        <v>286.90499999999997</v>
      </c>
      <c r="BV557" s="80">
        <v>0</v>
      </c>
      <c r="BW557" s="80">
        <v>0</v>
      </c>
      <c r="BX557" s="80">
        <v>0</v>
      </c>
      <c r="BY557" s="80">
        <v>7.6820000000000004</v>
      </c>
      <c r="BZ557" s="80">
        <v>0</v>
      </c>
      <c r="CA557" s="80">
        <v>0</v>
      </c>
      <c r="CB557" s="80">
        <v>0</v>
      </c>
      <c r="CC557" s="80">
        <v>0</v>
      </c>
    </row>
    <row r="558" spans="1:81">
      <c r="A558" s="80" t="s">
        <v>2365</v>
      </c>
      <c r="B558" s="80">
        <v>442</v>
      </c>
      <c r="C558" s="80">
        <v>18</v>
      </c>
      <c r="D558" s="80">
        <v>26</v>
      </c>
      <c r="E558" s="80">
        <v>2021</v>
      </c>
      <c r="F558" s="80" t="s">
        <v>75</v>
      </c>
      <c r="G558" s="174" t="s">
        <v>2347</v>
      </c>
      <c r="H558" s="80" t="s">
        <v>2348</v>
      </c>
      <c r="I558" s="177"/>
      <c r="J558" s="81">
        <v>942.19302949233258</v>
      </c>
      <c r="K558" s="81">
        <v>19.195540420701857</v>
      </c>
      <c r="L558" s="81">
        <v>30.238787196563941</v>
      </c>
      <c r="M558" s="81">
        <v>465.68080515319281</v>
      </c>
      <c r="N558" s="81">
        <v>445.79856996827789</v>
      </c>
      <c r="O558" s="81">
        <v>209.42608930195129</v>
      </c>
      <c r="P558" s="81">
        <v>124.10465035925793</v>
      </c>
      <c r="Q558" s="81">
        <v>23.439695576568688</v>
      </c>
      <c r="R558" s="81">
        <v>151.84692337692127</v>
      </c>
      <c r="S558" s="81">
        <v>21.403115030639999</v>
      </c>
      <c r="T558" s="82"/>
      <c r="U558" s="81">
        <v>70834954</v>
      </c>
      <c r="V558" s="81">
        <v>8401</v>
      </c>
      <c r="W558" s="81">
        <v>527</v>
      </c>
      <c r="X558" s="81">
        <v>120845</v>
      </c>
      <c r="Y558" s="81">
        <v>191999</v>
      </c>
      <c r="Z558" s="81">
        <v>154093</v>
      </c>
      <c r="AA558" s="81">
        <v>27304</v>
      </c>
      <c r="AB558" s="81">
        <v>392817</v>
      </c>
      <c r="AC558" s="81">
        <v>26088777.999999996</v>
      </c>
      <c r="AD558" s="81">
        <v>21.403115030639999</v>
      </c>
      <c r="AE558" s="82"/>
      <c r="AF558" s="81">
        <v>436082654.70045167</v>
      </c>
      <c r="AG558" s="81">
        <v>14476455.049375337</v>
      </c>
      <c r="AH558" s="81">
        <v>6083144.2878356632</v>
      </c>
      <c r="AI558" s="81">
        <v>777263923.61570907</v>
      </c>
      <c r="AJ558" s="81">
        <v>645861056.00568569</v>
      </c>
      <c r="AK558" s="81">
        <v>0</v>
      </c>
      <c r="AL558" s="81">
        <v>0</v>
      </c>
      <c r="AM558" s="81">
        <v>51562686.616997726</v>
      </c>
      <c r="AN558" s="81">
        <v>0</v>
      </c>
      <c r="AO558" s="81">
        <v>0</v>
      </c>
      <c r="AP558" s="82"/>
      <c r="AQ558" s="81">
        <v>6760</v>
      </c>
      <c r="AR558" s="81">
        <v>311</v>
      </c>
      <c r="AS558" s="81">
        <v>0</v>
      </c>
      <c r="AT558" s="81">
        <v>0</v>
      </c>
      <c r="AU558" s="81">
        <v>0</v>
      </c>
      <c r="AV558" s="81">
        <v>2</v>
      </c>
      <c r="AW558" s="81"/>
      <c r="AX558" s="82"/>
      <c r="AY558" s="81">
        <v>26040.299999999901</v>
      </c>
      <c r="AZ558" s="81">
        <v>16905.500000000018</v>
      </c>
      <c r="BA558" s="81">
        <v>0</v>
      </c>
      <c r="BB558" s="81">
        <v>0</v>
      </c>
      <c r="BC558" s="81">
        <v>0</v>
      </c>
      <c r="BD558" s="81">
        <v>10180.5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2366</v>
      </c>
      <c r="B559" s="80">
        <v>442</v>
      </c>
      <c r="C559" s="80">
        <v>19</v>
      </c>
      <c r="D559" s="80">
        <v>26</v>
      </c>
      <c r="E559" s="80">
        <v>2022</v>
      </c>
      <c r="F559" s="80" t="s">
        <v>568</v>
      </c>
      <c r="G559" s="174" t="s">
        <v>2347</v>
      </c>
      <c r="H559" s="80" t="s">
        <v>2348</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7056</v>
      </c>
      <c r="AR559" s="81">
        <v>321</v>
      </c>
      <c r="AS559" s="81">
        <v>0</v>
      </c>
      <c r="AT559" s="81">
        <v>0</v>
      </c>
      <c r="AU559" s="81">
        <v>0</v>
      </c>
      <c r="AV559" s="81">
        <v>2</v>
      </c>
      <c r="AW559" s="81"/>
      <c r="AX559" s="82"/>
      <c r="AY559" s="81">
        <v>27507.899999999914</v>
      </c>
      <c r="AZ559" s="81">
        <v>17400.500000000022</v>
      </c>
      <c r="BA559" s="81">
        <v>0</v>
      </c>
      <c r="BB559" s="81">
        <v>0</v>
      </c>
      <c r="BC559" s="81">
        <v>0</v>
      </c>
      <c r="BD559" s="81">
        <v>10180.5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2367</v>
      </c>
      <c r="B560" s="80">
        <v>511</v>
      </c>
      <c r="C560" s="80">
        <v>1</v>
      </c>
      <c r="D560" s="80">
        <v>31</v>
      </c>
      <c r="E560" s="80">
        <v>1990</v>
      </c>
      <c r="F560" s="80" t="s">
        <v>562</v>
      </c>
      <c r="G560" s="80" t="s">
        <v>2368</v>
      </c>
      <c r="H560" s="80" t="s">
        <v>2369</v>
      </c>
      <c r="I560" s="177"/>
      <c r="J560" s="81">
        <v>38077.037663182389</v>
      </c>
      <c r="K560" s="81">
        <v>386.48912305400091</v>
      </c>
      <c r="L560" s="81">
        <v>283.22457402594296</v>
      </c>
      <c r="M560" s="81">
        <v>1811.5163449153617</v>
      </c>
      <c r="N560" s="81">
        <v>2270.122603977492</v>
      </c>
      <c r="O560" s="81">
        <v>1468.4800096614213</v>
      </c>
      <c r="P560" s="81">
        <v>1949.1325266144415</v>
      </c>
      <c r="Q560" s="81">
        <v>118.6132946871921</v>
      </c>
      <c r="R560" s="81">
        <v>458.23739156976836</v>
      </c>
      <c r="S560" s="81">
        <v>118.31345999999996</v>
      </c>
      <c r="T560" s="82"/>
      <c r="U560" s="81">
        <v>686797784</v>
      </c>
      <c r="V560" s="81">
        <v>86208</v>
      </c>
      <c r="W560" s="81">
        <v>3081</v>
      </c>
      <c r="X560" s="81">
        <v>555758</v>
      </c>
      <c r="Y560" s="81">
        <v>609712</v>
      </c>
      <c r="Z560" s="81">
        <v>604003</v>
      </c>
      <c r="AA560" s="81">
        <v>473271</v>
      </c>
      <c r="AB560" s="81">
        <v>1925877</v>
      </c>
      <c r="AC560" s="81">
        <v>79367541</v>
      </c>
      <c r="AD560" s="81">
        <v>118.31345999999998</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2370</v>
      </c>
      <c r="B561" s="80">
        <v>512</v>
      </c>
      <c r="C561" s="80">
        <v>2</v>
      </c>
      <c r="D561" s="80">
        <v>31</v>
      </c>
      <c r="E561" s="80">
        <v>2005</v>
      </c>
      <c r="F561" s="80" t="s">
        <v>565</v>
      </c>
      <c r="G561" s="80" t="s">
        <v>2368</v>
      </c>
      <c r="H561" s="80" t="s">
        <v>2369</v>
      </c>
      <c r="I561" s="177"/>
      <c r="J561" s="81">
        <v>35771.575350424988</v>
      </c>
      <c r="K561" s="81">
        <v>251.8268574025893</v>
      </c>
      <c r="L561" s="81">
        <v>243.50139106378364</v>
      </c>
      <c r="M561" s="81">
        <v>3478.021461369699</v>
      </c>
      <c r="N561" s="81">
        <v>4059.0177083679782</v>
      </c>
      <c r="O561" s="81">
        <v>2250.1478619681161</v>
      </c>
      <c r="P561" s="81">
        <v>1889.41471121019</v>
      </c>
      <c r="Q561" s="81">
        <v>115.17366755788609</v>
      </c>
      <c r="R561" s="81">
        <v>455.1024727152444</v>
      </c>
      <c r="S561" s="81">
        <v>252.96987395268002</v>
      </c>
      <c r="T561" s="82"/>
      <c r="U561" s="81">
        <v>729559869</v>
      </c>
      <c r="V561" s="81">
        <v>70437</v>
      </c>
      <c r="W561" s="81">
        <v>2991</v>
      </c>
      <c r="X561" s="81">
        <v>508470</v>
      </c>
      <c r="Y561" s="81">
        <v>750127</v>
      </c>
      <c r="Z561" s="81">
        <v>1070994</v>
      </c>
      <c r="AA561" s="81">
        <v>375729</v>
      </c>
      <c r="AB561" s="81">
        <v>1954919</v>
      </c>
      <c r="AC561" s="81">
        <v>80475449</v>
      </c>
      <c r="AD561" s="81">
        <v>252.96987395268002</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2371</v>
      </c>
      <c r="B562" s="80">
        <v>513</v>
      </c>
      <c r="C562" s="80">
        <v>3</v>
      </c>
      <c r="D562" s="80">
        <v>31</v>
      </c>
      <c r="E562" s="80">
        <v>2006</v>
      </c>
      <c r="F562" s="80" t="s">
        <v>566</v>
      </c>
      <c r="G562" s="80" t="s">
        <v>2368</v>
      </c>
      <c r="H562" s="80" t="s">
        <v>2369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2372</v>
      </c>
      <c r="B563" s="80">
        <v>514</v>
      </c>
      <c r="C563" s="80">
        <v>4</v>
      </c>
      <c r="D563" s="80">
        <v>31</v>
      </c>
      <c r="E563" s="80">
        <v>2007</v>
      </c>
      <c r="F563" s="80" t="s">
        <v>567</v>
      </c>
      <c r="G563" s="80" t="s">
        <v>2368</v>
      </c>
      <c r="H563" s="80" t="s">
        <v>2369</v>
      </c>
      <c r="I563" s="177"/>
      <c r="J563" s="81">
        <v>37273.731407501684</v>
      </c>
      <c r="K563" s="81">
        <v>224.268232114336</v>
      </c>
      <c r="L563" s="81">
        <v>167.69069174155413</v>
      </c>
      <c r="M563" s="81">
        <v>3707.1639252326768</v>
      </c>
      <c r="N563" s="81">
        <v>3711.5761398010245</v>
      </c>
      <c r="O563" s="81">
        <v>2194.3838625577746</v>
      </c>
      <c r="P563" s="81">
        <v>1866.7275490799479</v>
      </c>
      <c r="Q563" s="81">
        <v>121.18993007739226</v>
      </c>
      <c r="R563" s="81">
        <v>465.40429589818564</v>
      </c>
      <c r="S563" s="81">
        <v>216.19488464439203</v>
      </c>
      <c r="T563" s="82"/>
      <c r="U563" s="81">
        <v>825297016</v>
      </c>
      <c r="V563" s="81">
        <v>65227</v>
      </c>
      <c r="W563" s="81">
        <v>3244</v>
      </c>
      <c r="X563" s="81">
        <v>606181</v>
      </c>
      <c r="Y563" s="81">
        <v>766961</v>
      </c>
      <c r="Z563" s="81">
        <v>1085762</v>
      </c>
      <c r="AA563" s="81">
        <v>365559</v>
      </c>
      <c r="AB563" s="81">
        <v>1948250</v>
      </c>
      <c r="AC563" s="81">
        <v>84658429</v>
      </c>
      <c r="AD563" s="81">
        <v>216.19488464439203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2373</v>
      </c>
      <c r="B564" s="80">
        <v>515</v>
      </c>
      <c r="C564" s="80">
        <v>5</v>
      </c>
      <c r="D564" s="80">
        <v>31</v>
      </c>
      <c r="E564" s="80">
        <v>2008</v>
      </c>
      <c r="F564" s="80" t="s">
        <v>84</v>
      </c>
      <c r="G564" s="80" t="s">
        <v>2368</v>
      </c>
      <c r="H564" s="80" t="s">
        <v>2369</v>
      </c>
      <c r="I564" s="177"/>
      <c r="J564" s="81">
        <v>34297.512756942175</v>
      </c>
      <c r="K564" s="81">
        <v>170.1984725883338</v>
      </c>
      <c r="L564" s="81">
        <v>151.11970343967607</v>
      </c>
      <c r="M564" s="81">
        <v>3778.2744542785431</v>
      </c>
      <c r="N564" s="81">
        <v>3783.7980736650052</v>
      </c>
      <c r="O564" s="81">
        <v>2137.137139712343</v>
      </c>
      <c r="P564" s="81">
        <v>1815.5162757985731</v>
      </c>
      <c r="Q564" s="81">
        <v>118.96229310472424</v>
      </c>
      <c r="R564" s="81">
        <v>424.14637296804437</v>
      </c>
      <c r="S564" s="81">
        <v>231.67970217691999</v>
      </c>
      <c r="T564" s="82"/>
      <c r="U564" s="81">
        <v>871506786</v>
      </c>
      <c r="V564" s="81">
        <v>65227</v>
      </c>
      <c r="W564" s="81">
        <v>3244</v>
      </c>
      <c r="X564" s="81">
        <v>606181</v>
      </c>
      <c r="Y564" s="81">
        <v>774399</v>
      </c>
      <c r="Z564" s="81">
        <v>1094551</v>
      </c>
      <c r="AA564" s="81">
        <v>355936</v>
      </c>
      <c r="AB564" s="81">
        <v>1943864</v>
      </c>
      <c r="AC564" s="81">
        <v>80115414</v>
      </c>
      <c r="AD564" s="81">
        <v>231.67970217692007</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2374</v>
      </c>
      <c r="B565" s="80">
        <v>516</v>
      </c>
      <c r="C565" s="80">
        <v>6</v>
      </c>
      <c r="D565" s="80">
        <v>31</v>
      </c>
      <c r="E565" s="80">
        <v>2009</v>
      </c>
      <c r="F565" s="80" t="s">
        <v>85</v>
      </c>
      <c r="G565" s="80" t="s">
        <v>2368</v>
      </c>
      <c r="H565" s="80" t="s">
        <v>2369</v>
      </c>
      <c r="I565" s="177"/>
      <c r="J565" s="81">
        <v>30626.911257081621</v>
      </c>
      <c r="K565" s="81">
        <v>173.76177186109729</v>
      </c>
      <c r="L565" s="81">
        <v>170.38516349872111</v>
      </c>
      <c r="M565" s="81">
        <v>3632.879375350632</v>
      </c>
      <c r="N565" s="81">
        <v>3512.1787557194166</v>
      </c>
      <c r="O565" s="81">
        <v>2178.7275698640638</v>
      </c>
      <c r="P565" s="81">
        <v>1728.8838768832882</v>
      </c>
      <c r="Q565" s="81">
        <v>113.06641993809458</v>
      </c>
      <c r="R565" s="81">
        <v>379.58199172534898</v>
      </c>
      <c r="S565" s="81">
        <v>213.106552785985</v>
      </c>
      <c r="T565" s="82"/>
      <c r="U565" s="81">
        <v>661053341</v>
      </c>
      <c r="V565" s="81">
        <v>68269</v>
      </c>
      <c r="W565" s="81">
        <v>5319</v>
      </c>
      <c r="X565" s="81">
        <v>659832</v>
      </c>
      <c r="Y565" s="81">
        <v>780663</v>
      </c>
      <c r="Z565" s="81">
        <v>1101400</v>
      </c>
      <c r="AA565" s="81">
        <v>347972</v>
      </c>
      <c r="AB565" s="81">
        <v>1939449</v>
      </c>
      <c r="AC565" s="81">
        <v>69946966</v>
      </c>
      <c r="AD565" s="81">
        <v>213.10655278598503</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5.5469999999999997</v>
      </c>
      <c r="BH565" s="81">
        <v>11.243</v>
      </c>
      <c r="BI565" s="81">
        <v>27742.888000000003</v>
      </c>
      <c r="BJ565" s="81">
        <v>380.6</v>
      </c>
      <c r="BK565" s="81">
        <v>544.56599999999992</v>
      </c>
      <c r="BL565" s="81">
        <v>0</v>
      </c>
      <c r="BM565" s="82"/>
      <c r="BN565" s="81">
        <v>1</v>
      </c>
      <c r="BO565" s="81">
        <v>2</v>
      </c>
      <c r="BP565" s="81">
        <v>216</v>
      </c>
      <c r="BQ565" s="81">
        <v>4</v>
      </c>
      <c r="BR565" s="81">
        <v>48</v>
      </c>
      <c r="BS565" s="81">
        <v>0</v>
      </c>
      <c r="BT565"/>
      <c r="BU565" s="80"/>
      <c r="BV565" s="80"/>
      <c r="BW565" s="80"/>
      <c r="BX565" s="80"/>
      <c r="BY565" s="80"/>
      <c r="BZ565" s="80"/>
      <c r="CA565" s="80"/>
      <c r="CB565" s="80"/>
      <c r="CC565" s="80"/>
    </row>
    <row r="566" spans="1:81">
      <c r="A566" s="80" t="s">
        <v>2375</v>
      </c>
      <c r="B566" s="80">
        <v>517</v>
      </c>
      <c r="C566" s="80">
        <v>7</v>
      </c>
      <c r="D566" s="80">
        <v>31</v>
      </c>
      <c r="E566" s="80">
        <v>2010</v>
      </c>
      <c r="F566" s="80" t="s">
        <v>86</v>
      </c>
      <c r="G566" s="80" t="s">
        <v>2368</v>
      </c>
      <c r="H566" s="80" t="s">
        <v>2369</v>
      </c>
      <c r="I566" s="177"/>
      <c r="J566" s="81">
        <v>34235.934308229873</v>
      </c>
      <c r="K566" s="81">
        <v>189.81795835978085</v>
      </c>
      <c r="L566" s="81">
        <v>161.42447534755291</v>
      </c>
      <c r="M566" s="81">
        <v>4106.3663984843342</v>
      </c>
      <c r="N566" s="81">
        <v>3810.0281811063714</v>
      </c>
      <c r="O566" s="81">
        <v>2183.6067671839501</v>
      </c>
      <c r="P566" s="81">
        <v>1741.353830473548</v>
      </c>
      <c r="Q566" s="81">
        <v>117.67049105728685</v>
      </c>
      <c r="R566" s="81">
        <v>360.39024130112296</v>
      </c>
      <c r="S566" s="81">
        <v>216.52725284402175</v>
      </c>
      <c r="T566" s="82"/>
      <c r="U566" s="81">
        <v>770059506</v>
      </c>
      <c r="V566" s="81">
        <v>68269</v>
      </c>
      <c r="W566" s="81">
        <v>5319</v>
      </c>
      <c r="X566" s="81">
        <v>659832</v>
      </c>
      <c r="Y566" s="81">
        <v>786906</v>
      </c>
      <c r="Z566" s="81">
        <v>1108996</v>
      </c>
      <c r="AA566" s="81">
        <v>341729</v>
      </c>
      <c r="AB566" s="81">
        <v>1934057</v>
      </c>
      <c r="AC566" s="81">
        <v>62934431</v>
      </c>
      <c r="AD566" s="81">
        <v>216.52725284402177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5.1050000000000004</v>
      </c>
      <c r="BH566" s="81">
        <v>11.882</v>
      </c>
      <c r="BI566" s="81">
        <v>31078.358</v>
      </c>
      <c r="BJ566" s="81">
        <v>3359.9870000000001</v>
      </c>
      <c r="BK566" s="81">
        <v>477.82199999999995</v>
      </c>
      <c r="BL566" s="81">
        <v>0</v>
      </c>
      <c r="BM566" s="82"/>
      <c r="BN566" s="81">
        <v>1</v>
      </c>
      <c r="BO566" s="81">
        <v>2</v>
      </c>
      <c r="BP566" s="81">
        <v>221</v>
      </c>
      <c r="BQ566" s="81">
        <v>5</v>
      </c>
      <c r="BR566" s="81">
        <v>52</v>
      </c>
      <c r="BS566" s="81">
        <v>0</v>
      </c>
      <c r="BT566"/>
      <c r="BU566" s="80">
        <v>32968.949999999997</v>
      </c>
      <c r="BV566" s="80">
        <v>1648.991</v>
      </c>
      <c r="BW566" s="80">
        <v>211.477</v>
      </c>
      <c r="BX566" s="80">
        <v>22.792999999999999</v>
      </c>
      <c r="BY566" s="80">
        <v>57.534999999999997</v>
      </c>
      <c r="BZ566" s="80">
        <v>0</v>
      </c>
      <c r="CA566" s="80">
        <v>23.408000000000001</v>
      </c>
      <c r="CB566" s="80">
        <v>0</v>
      </c>
      <c r="CC566" s="80">
        <v>0</v>
      </c>
    </row>
    <row r="567" spans="1:81">
      <c r="A567" s="80" t="s">
        <v>2376</v>
      </c>
      <c r="B567" s="80">
        <v>518</v>
      </c>
      <c r="C567" s="80">
        <v>8</v>
      </c>
      <c r="D567" s="80">
        <v>31</v>
      </c>
      <c r="E567" s="80">
        <v>2011</v>
      </c>
      <c r="F567" s="80" t="s">
        <v>87</v>
      </c>
      <c r="G567" s="80" t="s">
        <v>2368</v>
      </c>
      <c r="H567" s="80" t="s">
        <v>2369</v>
      </c>
      <c r="I567" s="177"/>
      <c r="J567" s="81">
        <v>34244.510094758283</v>
      </c>
      <c r="K567" s="81">
        <v>225.62836754811767</v>
      </c>
      <c r="L567" s="81">
        <v>216.58091111963398</v>
      </c>
      <c r="M567" s="81">
        <v>3904.579680423089</v>
      </c>
      <c r="N567" s="81">
        <v>3375.8329915423992</v>
      </c>
      <c r="O567" s="81">
        <v>2162.6146792954678</v>
      </c>
      <c r="P567" s="81">
        <v>1670.6190402517595</v>
      </c>
      <c r="Q567" s="81">
        <v>135.55545224702246</v>
      </c>
      <c r="R567" s="81">
        <v>359.51467926768908</v>
      </c>
      <c r="S567" s="81">
        <v>222.86728755711039</v>
      </c>
      <c r="T567" s="82"/>
      <c r="U567" s="81">
        <v>773263423</v>
      </c>
      <c r="V567" s="81">
        <v>68269</v>
      </c>
      <c r="W567" s="81">
        <v>5319</v>
      </c>
      <c r="X567" s="81">
        <v>659832</v>
      </c>
      <c r="Y567" s="81">
        <v>793664</v>
      </c>
      <c r="Z567" s="81">
        <v>1122196</v>
      </c>
      <c r="AA567" s="81">
        <v>337604</v>
      </c>
      <c r="AB567" s="81">
        <v>1931586</v>
      </c>
      <c r="AC567" s="81">
        <v>62677700</v>
      </c>
      <c r="AD567" s="81">
        <v>222.86728755711036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5.7910000000000004</v>
      </c>
      <c r="BH567" s="81">
        <v>13.638</v>
      </c>
      <c r="BI567" s="81">
        <v>30761.988000000001</v>
      </c>
      <c r="BJ567" s="81">
        <v>4210.924</v>
      </c>
      <c r="BK567" s="81">
        <v>683.82100000000003</v>
      </c>
      <c r="BL567" s="81">
        <v>0</v>
      </c>
      <c r="BM567" s="82"/>
      <c r="BN567" s="81">
        <v>1</v>
      </c>
      <c r="BO567" s="81">
        <v>2</v>
      </c>
      <c r="BP567" s="81">
        <v>226</v>
      </c>
      <c r="BQ567" s="81">
        <v>5</v>
      </c>
      <c r="BR567" s="81">
        <v>55</v>
      </c>
      <c r="BS567" s="81">
        <v>0</v>
      </c>
      <c r="BT567"/>
      <c r="BU567" s="80">
        <v>33605.256000000001</v>
      </c>
      <c r="BV567" s="80">
        <v>1716.4259999999999</v>
      </c>
      <c r="BW567" s="80">
        <v>226.69800000000001</v>
      </c>
      <c r="BX567" s="80">
        <v>24.609000000000002</v>
      </c>
      <c r="BY567" s="80">
        <v>75.524000000000001</v>
      </c>
      <c r="BZ567" s="80">
        <v>0</v>
      </c>
      <c r="CA567" s="80">
        <v>27.649000000000001</v>
      </c>
      <c r="CB567" s="80">
        <v>0</v>
      </c>
      <c r="CC567" s="80">
        <v>0</v>
      </c>
    </row>
    <row r="568" spans="1:81">
      <c r="A568" s="80" t="s">
        <v>2377</v>
      </c>
      <c r="B568" s="80">
        <v>519</v>
      </c>
      <c r="C568" s="80">
        <v>9</v>
      </c>
      <c r="D568" s="80">
        <v>31</v>
      </c>
      <c r="E568" s="80">
        <v>2012</v>
      </c>
      <c r="F568" s="80" t="s">
        <v>88</v>
      </c>
      <c r="G568" s="80" t="s">
        <v>2368</v>
      </c>
      <c r="H568" s="80" t="s">
        <v>2369</v>
      </c>
      <c r="I568" s="177"/>
      <c r="J568" s="81">
        <v>34008.386779842593</v>
      </c>
      <c r="K568" s="81">
        <v>204.08077726704488</v>
      </c>
      <c r="L568" s="81">
        <v>214.91725427376991</v>
      </c>
      <c r="M568" s="81">
        <v>3771.9819006158968</v>
      </c>
      <c r="N568" s="81">
        <v>3824.1061302896278</v>
      </c>
      <c r="O568" s="81">
        <v>2174.4386029363018</v>
      </c>
      <c r="P568" s="81">
        <v>1659.0084696380095</v>
      </c>
      <c r="Q568" s="81">
        <v>148.38311250097706</v>
      </c>
      <c r="R568" s="81">
        <v>332.58531017676199</v>
      </c>
      <c r="S568" s="81">
        <v>223.41049963646651</v>
      </c>
      <c r="T568" s="82"/>
      <c r="U568" s="81">
        <v>762702710</v>
      </c>
      <c r="V568" s="81">
        <v>68269</v>
      </c>
      <c r="W568" s="81">
        <v>5319</v>
      </c>
      <c r="X568" s="81">
        <v>659832</v>
      </c>
      <c r="Y568" s="81">
        <v>812189</v>
      </c>
      <c r="Z568" s="81">
        <v>1137281</v>
      </c>
      <c r="AA568" s="81">
        <v>333361</v>
      </c>
      <c r="AB568" s="81">
        <v>1946083</v>
      </c>
      <c r="AC568" s="81">
        <v>56481038</v>
      </c>
      <c r="AD568" s="81">
        <v>223.41049963646657</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5.3840000000000003</v>
      </c>
      <c r="BH568" s="81">
        <v>12.798</v>
      </c>
      <c r="BI568" s="81">
        <v>30553.863000000001</v>
      </c>
      <c r="BJ568" s="81">
        <v>3645.261</v>
      </c>
      <c r="BK568" s="81">
        <v>630.697</v>
      </c>
      <c r="BL568" s="81">
        <v>0</v>
      </c>
      <c r="BM568" s="82"/>
      <c r="BN568" s="81">
        <v>1</v>
      </c>
      <c r="BO568" s="81">
        <v>2</v>
      </c>
      <c r="BP568" s="81">
        <v>225</v>
      </c>
      <c r="BQ568" s="81">
        <v>5</v>
      </c>
      <c r="BR568" s="81">
        <v>53</v>
      </c>
      <c r="BS568" s="81">
        <v>0</v>
      </c>
      <c r="BT568"/>
      <c r="BU568" s="80">
        <v>32768.425999999999</v>
      </c>
      <c r="BV568" s="80">
        <v>1740.893</v>
      </c>
      <c r="BW568" s="80">
        <v>204.24799999999999</v>
      </c>
      <c r="BX568" s="80">
        <v>21.416</v>
      </c>
      <c r="BY568" s="80">
        <v>78.944000000000003</v>
      </c>
      <c r="BZ568" s="80">
        <v>0</v>
      </c>
      <c r="CA568" s="80">
        <v>29.954000000000001</v>
      </c>
      <c r="CB568" s="80">
        <v>4.1219999999999999</v>
      </c>
      <c r="CC568" s="80">
        <v>0</v>
      </c>
    </row>
    <row r="569" spans="1:81">
      <c r="A569" s="80" t="s">
        <v>2378</v>
      </c>
      <c r="B569" s="80">
        <v>520</v>
      </c>
      <c r="C569" s="80">
        <v>10</v>
      </c>
      <c r="D569" s="80">
        <v>31</v>
      </c>
      <c r="E569" s="80">
        <v>2013</v>
      </c>
      <c r="F569" s="80" t="s">
        <v>89</v>
      </c>
      <c r="G569" s="80" t="s">
        <v>2368</v>
      </c>
      <c r="H569" s="80" t="s">
        <v>2369</v>
      </c>
      <c r="I569" s="177"/>
      <c r="J569" s="81">
        <v>35760.867932476664</v>
      </c>
      <c r="K569" s="81">
        <v>171.09267682498734</v>
      </c>
      <c r="L569" s="81">
        <v>199.60390482157689</v>
      </c>
      <c r="M569" s="81">
        <v>3727.8856157520368</v>
      </c>
      <c r="N569" s="81">
        <v>3862.9813524871897</v>
      </c>
      <c r="O569" s="81">
        <v>2108.407915506335</v>
      </c>
      <c r="P569" s="81">
        <v>1648.5099806598773</v>
      </c>
      <c r="Q569" s="81">
        <v>150.47392949481974</v>
      </c>
      <c r="R569" s="81">
        <v>327.27510841055675</v>
      </c>
      <c r="S569" s="81">
        <v>218.57434506162966</v>
      </c>
      <c r="T569" s="82"/>
      <c r="U569" s="81">
        <v>767253200</v>
      </c>
      <c r="V569" s="81">
        <v>68269</v>
      </c>
      <c r="W569" s="81">
        <v>5319</v>
      </c>
      <c r="X569" s="81">
        <v>659832</v>
      </c>
      <c r="Y569" s="81">
        <v>817223</v>
      </c>
      <c r="Z569" s="81">
        <v>1151981</v>
      </c>
      <c r="AA569" s="81">
        <v>330008</v>
      </c>
      <c r="AB569" s="81">
        <v>1945208</v>
      </c>
      <c r="AC569" s="81">
        <v>54252987</v>
      </c>
      <c r="AD569" s="81">
        <v>218.5743450616296</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6.0389999999999997</v>
      </c>
      <c r="BH569" s="81">
        <v>13.715</v>
      </c>
      <c r="BI569" s="81">
        <v>31483.05</v>
      </c>
      <c r="BJ569" s="81">
        <v>3957.105</v>
      </c>
      <c r="BK569" s="81">
        <v>532.26199999999994</v>
      </c>
      <c r="BL569" s="81">
        <v>0</v>
      </c>
      <c r="BM569" s="82"/>
      <c r="BN569" s="81">
        <v>1</v>
      </c>
      <c r="BO569" s="81">
        <v>2</v>
      </c>
      <c r="BP569" s="81">
        <v>228</v>
      </c>
      <c r="BQ569" s="81">
        <v>5</v>
      </c>
      <c r="BR569" s="81">
        <v>50</v>
      </c>
      <c r="BS569" s="81">
        <v>0</v>
      </c>
      <c r="BT569"/>
      <c r="BU569" s="80">
        <v>33934.002</v>
      </c>
      <c r="BV569" s="80">
        <v>1722.816</v>
      </c>
      <c r="BW569" s="80">
        <v>226.37200000000001</v>
      </c>
      <c r="BX569" s="80">
        <v>22.013999999999999</v>
      </c>
      <c r="BY569" s="80">
        <v>51.787999999999997</v>
      </c>
      <c r="BZ569" s="80">
        <v>0</v>
      </c>
      <c r="CA569" s="80">
        <v>30.16</v>
      </c>
      <c r="CB569" s="80">
        <v>5.0190000000000001</v>
      </c>
      <c r="CC569" s="80">
        <v>0</v>
      </c>
    </row>
    <row r="570" spans="1:81">
      <c r="A570" s="80" t="s">
        <v>2379</v>
      </c>
      <c r="B570" s="80">
        <v>521</v>
      </c>
      <c r="C570" s="80">
        <v>11</v>
      </c>
      <c r="D570" s="80">
        <v>31</v>
      </c>
      <c r="E570" s="80">
        <v>2014</v>
      </c>
      <c r="F570" s="80" t="s">
        <v>90</v>
      </c>
      <c r="G570" s="80" t="s">
        <v>2368</v>
      </c>
      <c r="H570" s="80" t="s">
        <v>2369</v>
      </c>
      <c r="I570" s="177"/>
      <c r="J570" s="81">
        <v>36032.77967334634</v>
      </c>
      <c r="K570" s="81">
        <v>170.42248472356493</v>
      </c>
      <c r="L570" s="81">
        <v>202.57201158390922</v>
      </c>
      <c r="M570" s="81">
        <v>3762.4994506490011</v>
      </c>
      <c r="N570" s="81">
        <v>3577.6529718179245</v>
      </c>
      <c r="O570" s="81">
        <v>2020.1109586376474</v>
      </c>
      <c r="P570" s="81">
        <v>1640.3127286743031</v>
      </c>
      <c r="Q570" s="81">
        <v>143.96577078468232</v>
      </c>
      <c r="R570" s="81">
        <v>330.53581740260552</v>
      </c>
      <c r="S570" s="81">
        <v>234.6557377136478</v>
      </c>
      <c r="T570" s="82"/>
      <c r="U570" s="81">
        <v>825442546</v>
      </c>
      <c r="V570" s="81">
        <v>59112</v>
      </c>
      <c r="W570" s="81">
        <v>5495</v>
      </c>
      <c r="X570" s="81">
        <v>657145</v>
      </c>
      <c r="Y570" s="81">
        <v>823543</v>
      </c>
      <c r="Z570" s="81">
        <v>1162469</v>
      </c>
      <c r="AA570" s="81">
        <v>326668</v>
      </c>
      <c r="AB570" s="81">
        <v>1939722</v>
      </c>
      <c r="AC570" s="81">
        <v>54965812</v>
      </c>
      <c r="AD570" s="81">
        <v>234.65573771364782</v>
      </c>
      <c r="AE570" s="82"/>
      <c r="AF570" s="81">
        <v>10348971424.521749</v>
      </c>
      <c r="AG570" s="81">
        <v>129469355.45009962</v>
      </c>
      <c r="AH570" s="81">
        <v>49727185.998608612</v>
      </c>
      <c r="AI570" s="81">
        <v>3980380414.0548253</v>
      </c>
      <c r="AJ570" s="81">
        <v>4330250089.9200277</v>
      </c>
      <c r="AK570" s="81">
        <v>0</v>
      </c>
      <c r="AL570" s="81">
        <v>0</v>
      </c>
      <c r="AM570" s="81">
        <v>266294844.91717663</v>
      </c>
      <c r="AN570" s="81">
        <v>0</v>
      </c>
      <c r="AO570" s="81">
        <v>0</v>
      </c>
      <c r="AP570" s="82"/>
      <c r="AQ570" s="81">
        <v>35283</v>
      </c>
      <c r="AR570" s="81">
        <v>10021</v>
      </c>
      <c r="AS570" s="81">
        <v>0</v>
      </c>
      <c r="AT570" s="81">
        <v>9</v>
      </c>
      <c r="AU570" s="81">
        <v>0</v>
      </c>
      <c r="AV570" s="81">
        <v>3</v>
      </c>
      <c r="AW570" s="81" t="s">
        <v>564</v>
      </c>
      <c r="AX570" s="82"/>
      <c r="AY570" s="81">
        <v>154649.41500000004</v>
      </c>
      <c r="AZ570" s="81">
        <v>379387.30199999991</v>
      </c>
      <c r="BA570" s="81">
        <v>0</v>
      </c>
      <c r="BB570" s="81">
        <v>13547</v>
      </c>
      <c r="BC570" s="81">
        <v>0</v>
      </c>
      <c r="BD570" s="81">
        <v>9526.2000000000007</v>
      </c>
      <c r="BE570" s="81" t="s">
        <v>564</v>
      </c>
      <c r="BF570" s="82"/>
      <c r="BG570" s="81">
        <v>5.9459999999999997</v>
      </c>
      <c r="BH570" s="81">
        <v>14.109</v>
      </c>
      <c r="BI570" s="81">
        <v>30727.514999999999</v>
      </c>
      <c r="BJ570" s="81">
        <v>4096.8419999999996</v>
      </c>
      <c r="BK570" s="81">
        <v>550.15700000000004</v>
      </c>
      <c r="BL570" s="81">
        <v>4.4349999999999996</v>
      </c>
      <c r="BM570" s="82"/>
      <c r="BN570" s="81">
        <v>1</v>
      </c>
      <c r="BO570" s="81">
        <v>2</v>
      </c>
      <c r="BP570" s="81">
        <v>219</v>
      </c>
      <c r="BQ570" s="81">
        <v>5</v>
      </c>
      <c r="BR570" s="81">
        <v>54</v>
      </c>
      <c r="BS570" s="81">
        <v>1</v>
      </c>
      <c r="BT570"/>
      <c r="BU570" s="80">
        <v>33617.036999999997</v>
      </c>
      <c r="BV570" s="80">
        <v>1457.4960000000001</v>
      </c>
      <c r="BW570" s="80">
        <v>208.25899999999999</v>
      </c>
      <c r="BX570" s="80">
        <v>23.376999999999999</v>
      </c>
      <c r="BY570" s="80">
        <v>61.212000000000003</v>
      </c>
      <c r="BZ570" s="80">
        <v>0</v>
      </c>
      <c r="CA570" s="80">
        <v>31.623000000000001</v>
      </c>
      <c r="CB570" s="80">
        <v>0</v>
      </c>
      <c r="CC570" s="80">
        <v>0</v>
      </c>
    </row>
    <row r="571" spans="1:81">
      <c r="A571" s="80" t="s">
        <v>2380</v>
      </c>
      <c r="B571" s="80">
        <v>522</v>
      </c>
      <c r="C571" s="80">
        <v>12</v>
      </c>
      <c r="D571" s="80">
        <v>31</v>
      </c>
      <c r="E571" s="80">
        <v>2015</v>
      </c>
      <c r="F571" s="80" t="s">
        <v>91</v>
      </c>
      <c r="G571" s="80" t="s">
        <v>2368</v>
      </c>
      <c r="H571" s="80" t="s">
        <v>2369</v>
      </c>
      <c r="I571" s="177"/>
      <c r="J571" s="81">
        <v>34734.81896684035</v>
      </c>
      <c r="K571" s="81">
        <v>154.1716030821409</v>
      </c>
      <c r="L571" s="81">
        <v>308.46301869501133</v>
      </c>
      <c r="M571" s="81">
        <v>3422.9835010733418</v>
      </c>
      <c r="N571" s="81">
        <v>3823.1757751883738</v>
      </c>
      <c r="O571" s="81">
        <v>2016.1072734451545</v>
      </c>
      <c r="P571" s="81">
        <v>1628.8039256525772</v>
      </c>
      <c r="Q571" s="81">
        <v>140.50368445865081</v>
      </c>
      <c r="R571" s="81">
        <v>313.40105157076567</v>
      </c>
      <c r="S571" s="81">
        <v>238.62314945204292</v>
      </c>
      <c r="T571" s="82"/>
      <c r="U571" s="81">
        <v>778732371</v>
      </c>
      <c r="V571" s="81">
        <v>59112</v>
      </c>
      <c r="W571" s="81">
        <v>5495</v>
      </c>
      <c r="X571" s="81">
        <v>657145</v>
      </c>
      <c r="Y571" s="81">
        <v>829811</v>
      </c>
      <c r="Z571" s="81">
        <v>1171343</v>
      </c>
      <c r="AA571" s="81">
        <v>324121</v>
      </c>
      <c r="AB571" s="81">
        <v>1933781</v>
      </c>
      <c r="AC571" s="81">
        <v>53686476</v>
      </c>
      <c r="AD571" s="81">
        <v>238.62314945204295</v>
      </c>
      <c r="AE571" s="82"/>
      <c r="AF571" s="81">
        <v>9863513395.4672127</v>
      </c>
      <c r="AG571" s="81">
        <v>110534974.36762452</v>
      </c>
      <c r="AH571" s="81">
        <v>61990604.293520555</v>
      </c>
      <c r="AI571" s="81">
        <v>3961991588.9244847</v>
      </c>
      <c r="AJ571" s="81">
        <v>4581343856.1398878</v>
      </c>
      <c r="AK571" s="81">
        <v>0</v>
      </c>
      <c r="AL571" s="81">
        <v>0</v>
      </c>
      <c r="AM571" s="81">
        <v>265016574.14379966</v>
      </c>
      <c r="AN571" s="81">
        <v>0</v>
      </c>
      <c r="AO571" s="81">
        <v>0</v>
      </c>
      <c r="AP571" s="82"/>
      <c r="AQ571" s="81">
        <v>38637</v>
      </c>
      <c r="AR571" s="81">
        <v>14653</v>
      </c>
      <c r="AS571" s="81">
        <v>0</v>
      </c>
      <c r="AT571" s="81">
        <v>12</v>
      </c>
      <c r="AU571" s="81">
        <v>0</v>
      </c>
      <c r="AV571" s="81">
        <v>5</v>
      </c>
      <c r="AW571" s="81" t="s">
        <v>564</v>
      </c>
      <c r="AX571" s="82"/>
      <c r="AY571" s="81">
        <v>171808.39700000003</v>
      </c>
      <c r="AZ571" s="81">
        <v>593155.08199999982</v>
      </c>
      <c r="BA571" s="81">
        <v>0</v>
      </c>
      <c r="BB571" s="81">
        <v>13675.4</v>
      </c>
      <c r="BC571" s="81">
        <v>0</v>
      </c>
      <c r="BD571" s="81">
        <v>20706.2</v>
      </c>
      <c r="BE571" s="81" t="s">
        <v>564</v>
      </c>
      <c r="BF571" s="82"/>
      <c r="BG571" s="81">
        <v>5.6150000000000002</v>
      </c>
      <c r="BH571" s="81">
        <v>13.313000000000001</v>
      </c>
      <c r="BI571" s="81">
        <v>27823.260999999999</v>
      </c>
      <c r="BJ571" s="81">
        <v>3866.8710000000001</v>
      </c>
      <c r="BK571" s="81">
        <v>670.9609999999999</v>
      </c>
      <c r="BL571" s="81">
        <v>4.4880000000000004</v>
      </c>
      <c r="BM571" s="82"/>
      <c r="BN571" s="81">
        <v>1</v>
      </c>
      <c r="BO571" s="81">
        <v>2</v>
      </c>
      <c r="BP571" s="81">
        <v>217</v>
      </c>
      <c r="BQ571" s="81">
        <v>5</v>
      </c>
      <c r="BR571" s="81">
        <v>53</v>
      </c>
      <c r="BS571" s="81">
        <v>1</v>
      </c>
      <c r="BT571"/>
      <c r="BU571" s="80">
        <v>30590.734</v>
      </c>
      <c r="BV571" s="80">
        <v>1433.365</v>
      </c>
      <c r="BW571" s="80">
        <v>211.19399999999999</v>
      </c>
      <c r="BX571" s="80">
        <v>27.779</v>
      </c>
      <c r="BY571" s="80">
        <v>88.325000000000003</v>
      </c>
      <c r="BZ571" s="80">
        <v>0</v>
      </c>
      <c r="CA571" s="80">
        <v>33.112000000000002</v>
      </c>
      <c r="CB571" s="80">
        <v>0</v>
      </c>
      <c r="CC571" s="80">
        <v>0</v>
      </c>
    </row>
    <row r="572" spans="1:81">
      <c r="A572" s="80" t="s">
        <v>2381</v>
      </c>
      <c r="B572" s="80">
        <v>523</v>
      </c>
      <c r="C572" s="80">
        <v>13</v>
      </c>
      <c r="D572" s="80">
        <v>31</v>
      </c>
      <c r="E572" s="80">
        <v>2016</v>
      </c>
      <c r="F572" s="80" t="s">
        <v>92</v>
      </c>
      <c r="G572" s="80" t="s">
        <v>2368</v>
      </c>
      <c r="H572" s="80" t="s">
        <v>2369</v>
      </c>
      <c r="I572" s="177"/>
      <c r="J572" s="81">
        <v>32914.983189551996</v>
      </c>
      <c r="K572" s="81">
        <v>152.93688223664228</v>
      </c>
      <c r="L572" s="81">
        <v>241.03407802407833</v>
      </c>
      <c r="M572" s="81">
        <v>3419.7889954760867</v>
      </c>
      <c r="N572" s="81">
        <v>3336.284879332075</v>
      </c>
      <c r="O572" s="81">
        <v>2008.2893410254212</v>
      </c>
      <c r="P572" s="81">
        <v>1590.7018327140727</v>
      </c>
      <c r="Q572" s="81">
        <v>136.15255711106889</v>
      </c>
      <c r="R572" s="81">
        <v>301.16337707462526</v>
      </c>
      <c r="S572" s="81">
        <v>238.48328238097469</v>
      </c>
      <c r="T572" s="82"/>
      <c r="U572" s="81">
        <v>709062521</v>
      </c>
      <c r="V572" s="81">
        <v>59112</v>
      </c>
      <c r="W572" s="81">
        <v>5495</v>
      </c>
      <c r="X572" s="81">
        <v>657145</v>
      </c>
      <c r="Y572" s="81">
        <v>835989</v>
      </c>
      <c r="Z572" s="81">
        <v>1181144</v>
      </c>
      <c r="AA572" s="81">
        <v>327391</v>
      </c>
      <c r="AB572" s="81">
        <v>1927632</v>
      </c>
      <c r="AC572" s="81">
        <v>51435740.308652759</v>
      </c>
      <c r="AD572" s="81">
        <v>238.48328238097471</v>
      </c>
      <c r="AE572" s="82"/>
      <c r="AF572" s="81">
        <v>9642681507.1872501</v>
      </c>
      <c r="AG572" s="81">
        <v>108740718.0444853</v>
      </c>
      <c r="AH572" s="81">
        <v>38414150.852138609</v>
      </c>
      <c r="AI572" s="81">
        <v>4084717057.6051459</v>
      </c>
      <c r="AJ572" s="81">
        <v>4057051780.2118888</v>
      </c>
      <c r="AK572" s="81"/>
      <c r="AL572" s="81"/>
      <c r="AM572" s="81">
        <v>264379116.671738</v>
      </c>
      <c r="AN572" s="81"/>
      <c r="AO572" s="81"/>
      <c r="AP572" s="82"/>
      <c r="AQ572" s="81">
        <v>42502</v>
      </c>
      <c r="AR572" s="81">
        <v>17372</v>
      </c>
      <c r="AS572" s="81">
        <v>0</v>
      </c>
      <c r="AT572" s="81">
        <v>17</v>
      </c>
      <c r="AU572" s="81">
        <v>0</v>
      </c>
      <c r="AV572" s="81">
        <v>5</v>
      </c>
      <c r="AW572" s="81" t="s">
        <v>564</v>
      </c>
      <c r="AX572" s="82"/>
      <c r="AY572" s="81">
        <v>191642.65900000001</v>
      </c>
      <c r="AZ572" s="81">
        <v>820978.08200000005</v>
      </c>
      <c r="BA572" s="81">
        <v>0</v>
      </c>
      <c r="BB572" s="81">
        <v>15127.9</v>
      </c>
      <c r="BC572" s="81">
        <v>0</v>
      </c>
      <c r="BD572" s="81">
        <v>21001.7</v>
      </c>
      <c r="BE572" s="81" t="s">
        <v>564</v>
      </c>
      <c r="BF572" s="82"/>
      <c r="BG572" s="81">
        <v>5.399</v>
      </c>
      <c r="BH572" s="81">
        <v>13.66</v>
      </c>
      <c r="BI572" s="81">
        <v>27361.444</v>
      </c>
      <c r="BJ572" s="81">
        <v>4330.2579999999998</v>
      </c>
      <c r="BK572" s="81">
        <v>622.93299999999999</v>
      </c>
      <c r="BL572" s="81">
        <v>6.4459999999999997</v>
      </c>
      <c r="BM572" s="82"/>
      <c r="BN572" s="81">
        <v>1</v>
      </c>
      <c r="BO572" s="81">
        <v>2</v>
      </c>
      <c r="BP572" s="81">
        <v>224</v>
      </c>
      <c r="BQ572" s="81">
        <v>5</v>
      </c>
      <c r="BR572" s="81">
        <v>51</v>
      </c>
      <c r="BS572" s="81">
        <v>1</v>
      </c>
      <c r="BT572"/>
      <c r="BU572" s="80">
        <v>30445.839</v>
      </c>
      <c r="BV572" s="80">
        <v>1615.954</v>
      </c>
      <c r="BW572" s="80">
        <v>143.29499999999999</v>
      </c>
      <c r="BX572" s="80">
        <v>28.704999999999998</v>
      </c>
      <c r="BY572" s="80">
        <v>69.656999999999996</v>
      </c>
      <c r="BZ572" s="80">
        <v>0</v>
      </c>
      <c r="CA572" s="80">
        <v>36.69</v>
      </c>
      <c r="CB572" s="80">
        <v>0</v>
      </c>
      <c r="CC572" s="80">
        <v>0</v>
      </c>
    </row>
    <row r="573" spans="1:81">
      <c r="A573" s="80" t="s">
        <v>2382</v>
      </c>
      <c r="B573" s="80">
        <v>524</v>
      </c>
      <c r="C573" s="80">
        <v>14</v>
      </c>
      <c r="D573" s="80">
        <v>31</v>
      </c>
      <c r="E573" s="80">
        <v>2017</v>
      </c>
      <c r="F573" s="80" t="s">
        <v>71</v>
      </c>
      <c r="G573" s="80" t="s">
        <v>2368</v>
      </c>
      <c r="H573" s="80" t="s">
        <v>2369</v>
      </c>
      <c r="I573" s="177"/>
      <c r="J573" s="81">
        <v>32101.459078744112</v>
      </c>
      <c r="K573" s="81">
        <v>159.08800162164917</v>
      </c>
      <c r="L573" s="81">
        <v>228.26978359223827</v>
      </c>
      <c r="M573" s="81">
        <v>3235.0916305123242</v>
      </c>
      <c r="N573" s="81">
        <v>3366.0494847428868</v>
      </c>
      <c r="O573" s="81">
        <v>1987.3889102205321</v>
      </c>
      <c r="P573" s="81">
        <v>1569.8493343613172</v>
      </c>
      <c r="Q573" s="81">
        <v>131.17954312950116</v>
      </c>
      <c r="R573" s="81">
        <v>283.63642095843113</v>
      </c>
      <c r="S573" s="81">
        <v>245.52530545767289</v>
      </c>
      <c r="T573" s="82"/>
      <c r="U573" s="81">
        <v>760175598</v>
      </c>
      <c r="V573" s="81">
        <v>59112</v>
      </c>
      <c r="W573" s="81">
        <v>5495</v>
      </c>
      <c r="X573" s="81">
        <v>657145</v>
      </c>
      <c r="Y573" s="81">
        <v>841911</v>
      </c>
      <c r="Z573" s="81">
        <v>1188241</v>
      </c>
      <c r="AA573" s="81">
        <v>325159</v>
      </c>
      <c r="AB573" s="81">
        <v>1920619</v>
      </c>
      <c r="AC573" s="81">
        <v>49403504.999999993</v>
      </c>
      <c r="AD573" s="81">
        <v>245.52530545767291</v>
      </c>
      <c r="AE573" s="82"/>
      <c r="AF573" s="81">
        <v>10031213410.586121</v>
      </c>
      <c r="AG573" s="81">
        <v>111577047.1558322</v>
      </c>
      <c r="AH573" s="81">
        <v>48490641.38193056</v>
      </c>
      <c r="AI573" s="81">
        <v>4019034992.3106408</v>
      </c>
      <c r="AJ573" s="81">
        <v>4205282299.7938328</v>
      </c>
      <c r="AK573" s="81"/>
      <c r="AL573" s="81"/>
      <c r="AM573" s="81">
        <v>263829443.87689051</v>
      </c>
      <c r="AN573" s="81"/>
      <c r="AO573" s="81"/>
      <c r="AP573" s="82"/>
      <c r="AQ573" s="81">
        <v>45509</v>
      </c>
      <c r="AR573" s="81">
        <v>19171</v>
      </c>
      <c r="AS573" s="81">
        <v>0</v>
      </c>
      <c r="AT573" s="81">
        <v>18</v>
      </c>
      <c r="AU573" s="81">
        <v>0</v>
      </c>
      <c r="AV573" s="81">
        <v>6</v>
      </c>
      <c r="AW573" s="81" t="s">
        <v>564</v>
      </c>
      <c r="AX573" s="82"/>
      <c r="AY573" s="81">
        <v>206758.93700000001</v>
      </c>
      <c r="AZ573" s="81">
        <v>927591.98200000019</v>
      </c>
      <c r="BA573" s="81">
        <v>0</v>
      </c>
      <c r="BB573" s="81">
        <v>15787.9</v>
      </c>
      <c r="BC573" s="81">
        <v>0</v>
      </c>
      <c r="BD573" s="81">
        <v>21026.65</v>
      </c>
      <c r="BE573" s="81" t="s">
        <v>564</v>
      </c>
      <c r="BF573" s="82"/>
      <c r="BG573" s="81">
        <v>5.4370000000000003</v>
      </c>
      <c r="BH573" s="81">
        <v>13.43</v>
      </c>
      <c r="BI573" s="81">
        <v>28879.014999999999</v>
      </c>
      <c r="BJ573" s="81">
        <v>4020.8719999999998</v>
      </c>
      <c r="BK573" s="81">
        <v>709.81100000000015</v>
      </c>
      <c r="BL573" s="81">
        <v>4.2469999999999999</v>
      </c>
      <c r="BM573" s="82"/>
      <c r="BN573" s="81">
        <v>1</v>
      </c>
      <c r="BO573" s="81">
        <v>2</v>
      </c>
      <c r="BP573" s="81">
        <v>227</v>
      </c>
      <c r="BQ573" s="81">
        <v>6</v>
      </c>
      <c r="BR573" s="81">
        <v>56</v>
      </c>
      <c r="BS573" s="81">
        <v>1</v>
      </c>
      <c r="BT573"/>
      <c r="BU573" s="80">
        <v>31356.538</v>
      </c>
      <c r="BV573" s="80">
        <v>1891.48</v>
      </c>
      <c r="BW573" s="80">
        <v>213.803</v>
      </c>
      <c r="BX573" s="80">
        <v>27.731999999999999</v>
      </c>
      <c r="BY573" s="80">
        <v>88.266999999999996</v>
      </c>
      <c r="BZ573" s="80">
        <v>0</v>
      </c>
      <c r="CA573" s="80">
        <v>54.991999999999997</v>
      </c>
      <c r="CB573" s="80">
        <v>0</v>
      </c>
      <c r="CC573" s="80">
        <v>0</v>
      </c>
    </row>
    <row r="574" spans="1:81">
      <c r="A574" s="80" t="s">
        <v>2383</v>
      </c>
      <c r="B574" s="80">
        <v>525</v>
      </c>
      <c r="C574" s="80">
        <v>15</v>
      </c>
      <c r="D574" s="80">
        <v>31</v>
      </c>
      <c r="E574" s="80">
        <v>2018</v>
      </c>
      <c r="F574" s="80" t="s">
        <v>93</v>
      </c>
      <c r="G574" s="80" t="s">
        <v>2368</v>
      </c>
      <c r="H574" s="80" t="s">
        <v>2369</v>
      </c>
      <c r="I574" s="177"/>
      <c r="J574" s="81">
        <v>30698.460766036616</v>
      </c>
      <c r="K574" s="81">
        <v>147.62204998971353</v>
      </c>
      <c r="L574" s="81">
        <v>207.95815942816822</v>
      </c>
      <c r="M574" s="81">
        <v>3008.1680620137195</v>
      </c>
      <c r="N574" s="81">
        <v>2715.5450213263825</v>
      </c>
      <c r="O574" s="81">
        <v>1958.1737712081019</v>
      </c>
      <c r="P574" s="81">
        <v>1557.2435688989476</v>
      </c>
      <c r="Q574" s="81">
        <v>121.16410794699136</v>
      </c>
      <c r="R574" s="81">
        <v>292.09842104600057</v>
      </c>
      <c r="S574" s="81">
        <v>253.67424006135695</v>
      </c>
      <c r="T574" s="82"/>
      <c r="U574" s="81">
        <v>835267697</v>
      </c>
      <c r="V574" s="81">
        <v>59112</v>
      </c>
      <c r="W574" s="81">
        <v>5495</v>
      </c>
      <c r="X574" s="81">
        <v>657145</v>
      </c>
      <c r="Y574" s="81">
        <v>847424</v>
      </c>
      <c r="Z574" s="81">
        <v>1193191</v>
      </c>
      <c r="AA574" s="81">
        <v>325791</v>
      </c>
      <c r="AB574" s="81">
        <v>1911722</v>
      </c>
      <c r="AC574" s="81">
        <v>50678012</v>
      </c>
      <c r="AD574" s="81">
        <v>253.67424006135701</v>
      </c>
      <c r="AE574" s="82"/>
      <c r="AF574" s="81">
        <v>10194648411.70048</v>
      </c>
      <c r="AG574" s="81">
        <v>103094999.6187883</v>
      </c>
      <c r="AH574" s="81">
        <v>45432891.505278058</v>
      </c>
      <c r="AI574" s="81">
        <v>3881088230.565352</v>
      </c>
      <c r="AJ574" s="81">
        <v>3604310482.2015281</v>
      </c>
      <c r="AK574" s="81"/>
      <c r="AL574" s="81"/>
      <c r="AM574" s="81">
        <v>263150656.67189479</v>
      </c>
      <c r="AN574" s="81"/>
      <c r="AO574" s="81"/>
      <c r="AP574" s="82"/>
      <c r="AQ574" s="81">
        <v>48660</v>
      </c>
      <c r="AR574" s="81">
        <v>20943</v>
      </c>
      <c r="AS574" s="81">
        <v>0</v>
      </c>
      <c r="AT574" s="81">
        <v>20</v>
      </c>
      <c r="AU574" s="81">
        <v>0</v>
      </c>
      <c r="AV574" s="81">
        <v>8</v>
      </c>
      <c r="AW574" s="81" t="s">
        <v>564</v>
      </c>
      <c r="AX574" s="82"/>
      <c r="AY574" s="81">
        <v>222677.2650000001</v>
      </c>
      <c r="AZ574" s="81">
        <v>1246564.7819999999</v>
      </c>
      <c r="BA574" s="81">
        <v>0</v>
      </c>
      <c r="BB574" s="81">
        <v>15811</v>
      </c>
      <c r="BC574" s="81">
        <v>0</v>
      </c>
      <c r="BD574" s="81">
        <v>23066.2</v>
      </c>
      <c r="BE574" s="81" t="s">
        <v>564</v>
      </c>
      <c r="BF574" s="82"/>
      <c r="BG574" s="81">
        <v>5.2750000000000004</v>
      </c>
      <c r="BH574" s="81">
        <v>4.9029999999999996</v>
      </c>
      <c r="BI574" s="81">
        <v>27194.521000000001</v>
      </c>
      <c r="BJ574" s="81">
        <v>4411.3239999999996</v>
      </c>
      <c r="BK574" s="81">
        <v>678.44599999999991</v>
      </c>
      <c r="BL574" s="81">
        <v>3.5009999999999999</v>
      </c>
      <c r="BM574" s="82"/>
      <c r="BN574" s="81">
        <v>1</v>
      </c>
      <c r="BO574" s="81">
        <v>2</v>
      </c>
      <c r="BP574" s="81">
        <v>231</v>
      </c>
      <c r="BQ574" s="81">
        <v>6</v>
      </c>
      <c r="BR574" s="81">
        <v>55</v>
      </c>
      <c r="BS574" s="81">
        <v>1</v>
      </c>
      <c r="BT574"/>
      <c r="BU574" s="80">
        <v>30085.666000000001</v>
      </c>
      <c r="BV574" s="80">
        <v>1825.059</v>
      </c>
      <c r="BW574" s="80">
        <v>223.36699999999999</v>
      </c>
      <c r="BX574" s="80">
        <v>28.978000000000002</v>
      </c>
      <c r="BY574" s="80">
        <v>79.950999999999993</v>
      </c>
      <c r="BZ574" s="80">
        <v>0.13</v>
      </c>
      <c r="CA574" s="80">
        <v>54.756</v>
      </c>
      <c r="CB574" s="80">
        <v>6.3E-2</v>
      </c>
      <c r="CC574" s="80">
        <v>0</v>
      </c>
    </row>
    <row r="575" spans="1:81">
      <c r="A575" s="80" t="s">
        <v>2384</v>
      </c>
      <c r="B575" s="80">
        <v>526</v>
      </c>
      <c r="C575" s="80">
        <v>16</v>
      </c>
      <c r="D575" s="80">
        <v>31</v>
      </c>
      <c r="E575" s="80">
        <v>2019</v>
      </c>
      <c r="F575" s="80" t="s">
        <v>73</v>
      </c>
      <c r="G575" s="80" t="s">
        <v>2368</v>
      </c>
      <c r="H575" s="80" t="s">
        <v>2369</v>
      </c>
      <c r="I575" s="177"/>
      <c r="J575" s="81">
        <v>28989.945794198142</v>
      </c>
      <c r="K575" s="81">
        <v>131.5041809229603</v>
      </c>
      <c r="L575" s="81">
        <v>207.43283869630338</v>
      </c>
      <c r="M575" s="81">
        <v>2731.8982737010065</v>
      </c>
      <c r="N575" s="81">
        <v>2384.4002431720942</v>
      </c>
      <c r="O575" s="81">
        <v>1909.3437182382102</v>
      </c>
      <c r="P575" s="81">
        <v>1546.7754999045887</v>
      </c>
      <c r="Q575" s="81">
        <v>117.47051863054685</v>
      </c>
      <c r="R575" s="81">
        <v>286.75169343546412</v>
      </c>
      <c r="S575" s="81">
        <v>271.95889192111736</v>
      </c>
      <c r="T575" s="82"/>
      <c r="U575" s="81">
        <v>770242282</v>
      </c>
      <c r="V575" s="81">
        <v>59112</v>
      </c>
      <c r="W575" s="81">
        <v>5495</v>
      </c>
      <c r="X575" s="81">
        <v>657145</v>
      </c>
      <c r="Y575" s="81">
        <v>854521</v>
      </c>
      <c r="Z575" s="81">
        <v>1195380</v>
      </c>
      <c r="AA575" s="81">
        <v>321179</v>
      </c>
      <c r="AB575" s="81">
        <v>1903627</v>
      </c>
      <c r="AC575" s="81">
        <v>50565226</v>
      </c>
      <c r="AD575" s="81">
        <v>271.9588919211173</v>
      </c>
      <c r="AE575" s="82"/>
      <c r="AF575" s="81">
        <v>9927645440.2338619</v>
      </c>
      <c r="AG575" s="81">
        <v>101660961.61537379</v>
      </c>
      <c r="AH575" s="81">
        <v>48829045.413844481</v>
      </c>
      <c r="AI575" s="81">
        <v>3840728146.847415</v>
      </c>
      <c r="AJ575" s="81">
        <v>3351086015.3661113</v>
      </c>
      <c r="AK575" s="81">
        <v>0</v>
      </c>
      <c r="AL575" s="81">
        <v>0</v>
      </c>
      <c r="AM575" s="81">
        <v>259259666.90361655</v>
      </c>
      <c r="AN575" s="81">
        <v>0</v>
      </c>
      <c r="AO575" s="81">
        <v>0</v>
      </c>
      <c r="AP575" s="82"/>
      <c r="AQ575" s="81">
        <v>52482</v>
      </c>
      <c r="AR575" s="81">
        <v>22474</v>
      </c>
      <c r="AS575" s="81">
        <v>0</v>
      </c>
      <c r="AT575" s="81">
        <v>21</v>
      </c>
      <c r="AU575" s="81">
        <v>0</v>
      </c>
      <c r="AV575" s="81">
        <v>9</v>
      </c>
      <c r="AW575" s="81" t="s">
        <v>564</v>
      </c>
      <c r="AX575" s="82"/>
      <c r="AY575" s="81">
        <v>241787.02600000071</v>
      </c>
      <c r="AZ575" s="81">
        <v>1508814.8819999991</v>
      </c>
      <c r="BA575" s="81">
        <v>0</v>
      </c>
      <c r="BB575" s="81">
        <v>15812.4</v>
      </c>
      <c r="BC575" s="81">
        <v>0</v>
      </c>
      <c r="BD575" s="81">
        <v>33065.65</v>
      </c>
      <c r="BE575" s="81" t="s">
        <v>564</v>
      </c>
      <c r="BF575" s="82"/>
      <c r="BG575" s="81">
        <v>4.9109999999999996</v>
      </c>
      <c r="BH575" s="81">
        <v>12.385999999999999</v>
      </c>
      <c r="BI575" s="81">
        <v>25821.616999999998</v>
      </c>
      <c r="BJ575" s="81">
        <v>3772.1039999999998</v>
      </c>
      <c r="BK575" s="81">
        <v>641.375</v>
      </c>
      <c r="BL575" s="81">
        <v>3.1309999999999998</v>
      </c>
      <c r="BM575" s="82"/>
      <c r="BN575" s="81">
        <v>1</v>
      </c>
      <c r="BO575" s="81">
        <v>2</v>
      </c>
      <c r="BP575" s="81">
        <v>229</v>
      </c>
      <c r="BQ575" s="81">
        <v>6</v>
      </c>
      <c r="BR575" s="81">
        <v>53</v>
      </c>
      <c r="BS575" s="81">
        <v>1</v>
      </c>
      <c r="BT575"/>
      <c r="BU575" s="80">
        <v>28938.577000000001</v>
      </c>
      <c r="BV575" s="80">
        <v>1014.4</v>
      </c>
      <c r="BW575" s="80">
        <v>200.21100000000001</v>
      </c>
      <c r="BX575" s="80">
        <v>2.3959999999999999</v>
      </c>
      <c r="BY575" s="80">
        <v>73.584999999999994</v>
      </c>
      <c r="BZ575" s="80">
        <v>0.05</v>
      </c>
      <c r="CA575" s="80">
        <v>26.277999999999999</v>
      </c>
      <c r="CB575" s="80">
        <v>2.7E-2</v>
      </c>
      <c r="CC575" s="80">
        <v>0</v>
      </c>
    </row>
    <row r="576" spans="1:81">
      <c r="A576" s="80" t="s">
        <v>2385</v>
      </c>
      <c r="B576" s="80">
        <v>527</v>
      </c>
      <c r="C576" s="80">
        <v>17</v>
      </c>
      <c r="D576" s="80">
        <v>31</v>
      </c>
      <c r="E576" s="80">
        <v>2020</v>
      </c>
      <c r="F576" s="80" t="s">
        <v>218</v>
      </c>
      <c r="G576" s="80" t="s">
        <v>2368</v>
      </c>
      <c r="H576" s="80" t="s">
        <v>2369</v>
      </c>
      <c r="I576" s="177"/>
      <c r="J576" s="81">
        <v>25405.579630394652</v>
      </c>
      <c r="K576" s="81">
        <v>139.07417593489996</v>
      </c>
      <c r="L576" s="81">
        <v>229.43749757884632</v>
      </c>
      <c r="M576" s="81">
        <v>2508.8860148774083</v>
      </c>
      <c r="N576" s="81">
        <v>2664.0211711190382</v>
      </c>
      <c r="O576" s="81">
        <v>1678.0625656756288</v>
      </c>
      <c r="P576" s="81">
        <v>1451.1444461896083</v>
      </c>
      <c r="Q576" s="81">
        <v>111.66881661331055</v>
      </c>
      <c r="R576" s="81">
        <v>256.24359632418646</v>
      </c>
      <c r="S576" s="81">
        <v>255.72594986527974</v>
      </c>
      <c r="T576" s="82"/>
      <c r="U576" s="81">
        <v>706013768</v>
      </c>
      <c r="V576" s="81">
        <v>60316</v>
      </c>
      <c r="W576" s="81">
        <v>7185</v>
      </c>
      <c r="X576" s="81">
        <v>674612</v>
      </c>
      <c r="Y576" s="81">
        <v>859930</v>
      </c>
      <c r="Z576" s="81">
        <v>1199101</v>
      </c>
      <c r="AA576" s="81">
        <v>327381</v>
      </c>
      <c r="AB576" s="81">
        <v>1893874</v>
      </c>
      <c r="AC576" s="81">
        <v>45421218</v>
      </c>
      <c r="AD576" s="81">
        <v>255.72594986527974</v>
      </c>
      <c r="AE576" s="82"/>
      <c r="AF576" s="81">
        <v>9334711366.7702789</v>
      </c>
      <c r="AG576" s="81">
        <v>102142923.1709622</v>
      </c>
      <c r="AH576" s="81">
        <v>58508985.575007051</v>
      </c>
      <c r="AI576" s="81">
        <v>3635971060.5564742</v>
      </c>
      <c r="AJ576" s="81">
        <v>3979833081.0231919</v>
      </c>
      <c r="AK576" s="81">
        <v>0</v>
      </c>
      <c r="AL576" s="81">
        <v>0</v>
      </c>
      <c r="AM576" s="81">
        <v>247171598.37900096</v>
      </c>
      <c r="AN576" s="81">
        <v>0</v>
      </c>
      <c r="AO576" s="81">
        <v>0</v>
      </c>
      <c r="AP576" s="82"/>
      <c r="AQ576" s="81">
        <v>56122</v>
      </c>
      <c r="AR576" s="81">
        <v>23337</v>
      </c>
      <c r="AS576" s="81">
        <v>0</v>
      </c>
      <c r="AT576" s="81">
        <v>29</v>
      </c>
      <c r="AU576" s="81">
        <v>0</v>
      </c>
      <c r="AV576" s="81">
        <v>10</v>
      </c>
      <c r="AW576" s="81">
        <v>0</v>
      </c>
      <c r="AX576" s="82"/>
      <c r="AY576" s="81">
        <v>261039.57900000169</v>
      </c>
      <c r="AZ576" s="81">
        <v>1726567.8819999991</v>
      </c>
      <c r="BA576" s="81">
        <v>0</v>
      </c>
      <c r="BB576" s="81">
        <v>18535.400000000001</v>
      </c>
      <c r="BC576" s="81">
        <v>0</v>
      </c>
      <c r="BD576" s="81">
        <v>35060.649999999987</v>
      </c>
      <c r="BE576" s="81">
        <v>0</v>
      </c>
      <c r="BF576" s="82"/>
      <c r="BG576" s="81">
        <v>4.54</v>
      </c>
      <c r="BH576" s="81">
        <v>10.872</v>
      </c>
      <c r="BI576" s="81">
        <v>22010.692999999999</v>
      </c>
      <c r="BJ576" s="81">
        <v>3911.6990000000001</v>
      </c>
      <c r="BK576" s="81">
        <v>582.15300000000002</v>
      </c>
      <c r="BL576" s="81">
        <v>2.762</v>
      </c>
      <c r="BM576" s="82"/>
      <c r="BN576" s="81">
        <v>1</v>
      </c>
      <c r="BO576" s="81">
        <v>2</v>
      </c>
      <c r="BP576" s="81">
        <v>231</v>
      </c>
      <c r="BQ576" s="81">
        <v>6</v>
      </c>
      <c r="BR576" s="81">
        <v>50</v>
      </c>
      <c r="BS576" s="81">
        <v>1</v>
      </c>
      <c r="BT576"/>
      <c r="BU576" s="80">
        <v>25197.084999999999</v>
      </c>
      <c r="BV576" s="80">
        <v>1076.787</v>
      </c>
      <c r="BW576" s="80">
        <v>142.23400000000001</v>
      </c>
      <c r="BX576" s="80">
        <v>20.838999999999999</v>
      </c>
      <c r="BY576" s="80">
        <v>56.228999999999999</v>
      </c>
      <c r="BZ576" s="80">
        <v>1.9E-2</v>
      </c>
      <c r="CA576" s="80">
        <v>29.526</v>
      </c>
      <c r="CB576" s="80">
        <v>0</v>
      </c>
      <c r="CC576" s="80">
        <v>0</v>
      </c>
    </row>
    <row r="577" spans="1:81">
      <c r="A577" s="80" t="s">
        <v>2386</v>
      </c>
      <c r="B577" s="80">
        <v>527</v>
      </c>
      <c r="C577" s="80">
        <v>18</v>
      </c>
      <c r="D577" s="80">
        <v>31</v>
      </c>
      <c r="E577" s="80">
        <v>2021</v>
      </c>
      <c r="F577" s="80" t="s">
        <v>75</v>
      </c>
      <c r="G577" s="174" t="s">
        <v>2368</v>
      </c>
      <c r="H577" s="80" t="s">
        <v>2369</v>
      </c>
      <c r="I577" s="177"/>
      <c r="J577" s="81">
        <v>27470.312905715891</v>
      </c>
      <c r="K577" s="81">
        <v>153.37511111777374</v>
      </c>
      <c r="L577" s="81">
        <v>203.8361309017321</v>
      </c>
      <c r="M577" s="81">
        <v>2830.9825070042639</v>
      </c>
      <c r="N577" s="81">
        <v>2563.1739630725924</v>
      </c>
      <c r="O577" s="81">
        <v>1627.0767941612446</v>
      </c>
      <c r="P577" s="81">
        <v>1490.8012035611005</v>
      </c>
      <c r="Q577" s="81">
        <v>112.1380976463188</v>
      </c>
      <c r="R577" s="81">
        <v>261.29210819577378</v>
      </c>
      <c r="S577" s="81">
        <v>237.97618133225961</v>
      </c>
      <c r="T577" s="82"/>
      <c r="U577" s="81">
        <v>836536180</v>
      </c>
      <c r="V577" s="81">
        <v>60316</v>
      </c>
      <c r="W577" s="81">
        <v>7185</v>
      </c>
      <c r="X577" s="81">
        <v>674612</v>
      </c>
      <c r="Y577" s="81">
        <v>861452</v>
      </c>
      <c r="Z577" s="81">
        <v>1197182</v>
      </c>
      <c r="AA577" s="81">
        <v>327988</v>
      </c>
      <c r="AB577" s="81">
        <v>1879280</v>
      </c>
      <c r="AC577" s="81">
        <v>44892524.999999993</v>
      </c>
      <c r="AD577" s="81">
        <v>237.97618133225961</v>
      </c>
      <c r="AE577" s="82"/>
      <c r="AF577" s="81">
        <v>9732991604.1136227</v>
      </c>
      <c r="AG577" s="81">
        <v>109202914.6771269</v>
      </c>
      <c r="AH577" s="81">
        <v>51431459.461671747</v>
      </c>
      <c r="AI577" s="81">
        <v>4164831551.0068269</v>
      </c>
      <c r="AJ577" s="81">
        <v>3770020437.1938391</v>
      </c>
      <c r="AK577" s="81">
        <v>0</v>
      </c>
      <c r="AL577" s="81">
        <v>0</v>
      </c>
      <c r="AM577" s="81">
        <v>246681599.07944787</v>
      </c>
      <c r="AN577" s="81">
        <v>0</v>
      </c>
      <c r="AO577" s="81">
        <v>0</v>
      </c>
      <c r="AP577" s="82"/>
      <c r="AQ577" s="81">
        <v>71381</v>
      </c>
      <c r="AR577" s="81">
        <v>24021</v>
      </c>
      <c r="AS577" s="81">
        <v>0</v>
      </c>
      <c r="AT577" s="81">
        <v>31</v>
      </c>
      <c r="AU577" s="81">
        <v>0</v>
      </c>
      <c r="AV577" s="81">
        <v>12</v>
      </c>
      <c r="AW577" s="81"/>
      <c r="AX577" s="82"/>
      <c r="AY577" s="81">
        <v>329006.00199998397</v>
      </c>
      <c r="AZ577" s="81">
        <v>1899933.434999967</v>
      </c>
      <c r="BA577" s="81">
        <v>0</v>
      </c>
      <c r="BB577" s="81">
        <v>18740.400000000001</v>
      </c>
      <c r="BC577" s="81">
        <v>0</v>
      </c>
      <c r="BD577" s="81">
        <v>40960.65</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2387</v>
      </c>
      <c r="B578" s="80">
        <v>527</v>
      </c>
      <c r="C578" s="80">
        <v>19</v>
      </c>
      <c r="D578" s="80">
        <v>31</v>
      </c>
      <c r="E578" s="80">
        <v>2022</v>
      </c>
      <c r="F578" s="80" t="s">
        <v>568</v>
      </c>
      <c r="G578" s="174" t="s">
        <v>2368</v>
      </c>
      <c r="H578" s="80" t="s">
        <v>2369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75522</v>
      </c>
      <c r="AR578" s="81">
        <v>24333</v>
      </c>
      <c r="AS578" s="81">
        <v>0</v>
      </c>
      <c r="AT578" s="81">
        <v>34</v>
      </c>
      <c r="AU578" s="81">
        <v>0</v>
      </c>
      <c r="AV578" s="81">
        <v>13</v>
      </c>
      <c r="AW578" s="81"/>
      <c r="AX578" s="82"/>
      <c r="AY578" s="81">
        <v>352781.97399997705</v>
      </c>
      <c r="AZ578" s="81">
        <v>2030611.9349999621</v>
      </c>
      <c r="BA578" s="81">
        <v>0</v>
      </c>
      <c r="BB578" s="81">
        <v>26520.400000000001</v>
      </c>
      <c r="BC578" s="81">
        <v>0</v>
      </c>
      <c r="BD578" s="81">
        <v>40985.65</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1968</v>
      </c>
      <c r="B9" s="80">
        <v>1</v>
      </c>
      <c r="C9" s="80">
        <v>1</v>
      </c>
      <c r="D9" s="80">
        <v>1</v>
      </c>
      <c r="E9" s="80">
        <v>1990</v>
      </c>
      <c r="F9" s="80" t="s">
        <v>562</v>
      </c>
      <c r="G9" s="182" t="s">
        <v>1969</v>
      </c>
      <c r="H9" s="80" t="s">
        <v>1970</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1971</v>
      </c>
      <c r="B10" s="80">
        <v>2</v>
      </c>
      <c r="C10" s="80">
        <v>2</v>
      </c>
      <c r="D10" s="80">
        <v>1</v>
      </c>
      <c r="E10" s="80">
        <v>2005</v>
      </c>
      <c r="F10" s="80" t="s">
        <v>565</v>
      </c>
      <c r="G10" s="182" t="s">
        <v>1969</v>
      </c>
      <c r="H10" s="80" t="s">
        <v>1970</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1972</v>
      </c>
      <c r="B11" s="80">
        <v>3</v>
      </c>
      <c r="C11" s="80">
        <v>3</v>
      </c>
      <c r="D11" s="80">
        <v>1</v>
      </c>
      <c r="E11" s="80">
        <v>2006</v>
      </c>
      <c r="F11" s="80" t="s">
        <v>566</v>
      </c>
      <c r="G11" s="182" t="s">
        <v>1969</v>
      </c>
      <c r="H11" s="80" t="s">
        <v>1970</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1973</v>
      </c>
      <c r="B12" s="80">
        <v>4</v>
      </c>
      <c r="C12" s="80">
        <v>4</v>
      </c>
      <c r="D12" s="80">
        <v>1</v>
      </c>
      <c r="E12" s="80">
        <v>2007</v>
      </c>
      <c r="F12" s="80" t="s">
        <v>567</v>
      </c>
      <c r="G12" s="182" t="s">
        <v>1969</v>
      </c>
      <c r="H12" s="80" t="s">
        <v>1970</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1974</v>
      </c>
      <c r="B13" s="80">
        <v>5</v>
      </c>
      <c r="C13" s="80">
        <v>5</v>
      </c>
      <c r="D13" s="80">
        <v>1</v>
      </c>
      <c r="E13" s="80">
        <v>2008</v>
      </c>
      <c r="F13" s="80" t="s">
        <v>84</v>
      </c>
      <c r="G13" s="182" t="s">
        <v>1969</v>
      </c>
      <c r="H13" s="80" t="s">
        <v>1970</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1975</v>
      </c>
      <c r="B14" s="80">
        <v>6</v>
      </c>
      <c r="C14" s="80">
        <v>6</v>
      </c>
      <c r="D14" s="80">
        <v>1</v>
      </c>
      <c r="E14" s="80">
        <v>2009</v>
      </c>
      <c r="F14" s="80" t="s">
        <v>85</v>
      </c>
      <c r="G14" s="182" t="s">
        <v>1969</v>
      </c>
      <c r="H14" s="80" t="s">
        <v>1970</v>
      </c>
      <c r="I14" s="173"/>
      <c r="J14" s="83">
        <v>0</v>
      </c>
      <c r="K14" s="83">
        <v>0</v>
      </c>
      <c r="L14" s="83">
        <v>0</v>
      </c>
      <c r="M14" s="83">
        <v>0</v>
      </c>
      <c r="N14" s="83">
        <v>0</v>
      </c>
      <c r="O14" s="83">
        <v>0</v>
      </c>
      <c r="P14" s="83">
        <v>0</v>
      </c>
      <c r="Q14" s="83">
        <v>0</v>
      </c>
      <c r="R14" s="83">
        <v>111.93</v>
      </c>
      <c r="S14" s="83">
        <v>22.933</v>
      </c>
      <c r="T14" s="83">
        <v>14.388</v>
      </c>
      <c r="U14" s="83">
        <v>0</v>
      </c>
      <c r="V14" s="83">
        <v>0</v>
      </c>
      <c r="W14" s="83">
        <v>0</v>
      </c>
      <c r="X14" s="83">
        <v>0</v>
      </c>
      <c r="Y14" s="83">
        <v>4784.2960000000003</v>
      </c>
      <c r="Z14" s="83">
        <v>0</v>
      </c>
      <c r="AA14" s="83">
        <v>23.23</v>
      </c>
      <c r="AB14" s="83">
        <v>20.100000000000001</v>
      </c>
      <c r="AC14" s="83">
        <v>0</v>
      </c>
      <c r="AD14" s="83">
        <v>149.352</v>
      </c>
      <c r="AE14" s="83">
        <v>18139.652999999998</v>
      </c>
      <c r="AF14" s="83">
        <v>11</v>
      </c>
      <c r="AG14" s="83">
        <v>0</v>
      </c>
      <c r="AH14" s="83">
        <v>4.72</v>
      </c>
      <c r="AI14" s="83">
        <v>4.5</v>
      </c>
      <c r="AJ14" s="83">
        <v>0</v>
      </c>
      <c r="AK14" s="83">
        <v>0</v>
      </c>
      <c r="AL14" s="83">
        <v>0</v>
      </c>
      <c r="AM14" s="83">
        <v>0</v>
      </c>
      <c r="AN14" s="83">
        <v>190.56200000000001</v>
      </c>
      <c r="AO14" s="83">
        <v>0</v>
      </c>
      <c r="AP14" s="83">
        <v>370</v>
      </c>
      <c r="AQ14" s="83">
        <v>10.6</v>
      </c>
      <c r="AR14" s="83">
        <v>0</v>
      </c>
      <c r="AS14" s="83">
        <v>15.853</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19.09</v>
      </c>
      <c r="BN14" s="83">
        <v>0</v>
      </c>
      <c r="BO14" s="83">
        <v>0</v>
      </c>
      <c r="BP14" s="83">
        <v>0</v>
      </c>
      <c r="BQ14" s="83">
        <v>0</v>
      </c>
      <c r="BR14" s="83">
        <v>0</v>
      </c>
      <c r="BS14" s="83">
        <v>0</v>
      </c>
      <c r="BT14" s="83">
        <v>0</v>
      </c>
      <c r="BU14" s="83">
        <v>0</v>
      </c>
      <c r="BV14" s="83">
        <v>0</v>
      </c>
      <c r="BW14" s="83">
        <v>0</v>
      </c>
      <c r="BX14" s="83">
        <v>0</v>
      </c>
      <c r="BY14" s="83">
        <v>0</v>
      </c>
      <c r="BZ14" s="83">
        <v>6.95</v>
      </c>
      <c r="CA14" s="83">
        <v>0</v>
      </c>
      <c r="CB14" s="83">
        <v>0</v>
      </c>
      <c r="CC14" s="83">
        <v>0</v>
      </c>
      <c r="CD14" s="83">
        <v>0</v>
      </c>
      <c r="CE14" s="83">
        <v>0</v>
      </c>
      <c r="CF14" s="83">
        <v>0</v>
      </c>
      <c r="CG14" s="83">
        <v>0</v>
      </c>
      <c r="CH14" s="83">
        <v>0</v>
      </c>
      <c r="CI14" s="83">
        <v>0</v>
      </c>
      <c r="CJ14" s="83">
        <v>0</v>
      </c>
      <c r="CK14" s="83">
        <v>5.4459999999999997</v>
      </c>
      <c r="CL14" s="83">
        <v>33.700000000000003</v>
      </c>
      <c r="CM14" s="83">
        <v>0</v>
      </c>
      <c r="CN14" s="83">
        <v>25.311</v>
      </c>
      <c r="CO14" s="83">
        <v>0</v>
      </c>
      <c r="CP14" s="83">
        <v>0</v>
      </c>
      <c r="CQ14" s="83">
        <v>0</v>
      </c>
      <c r="CR14" s="83">
        <v>0</v>
      </c>
      <c r="CS14" s="83">
        <v>102.608</v>
      </c>
      <c r="CT14" s="83">
        <v>0</v>
      </c>
      <c r="CU14" s="83">
        <v>0</v>
      </c>
      <c r="CV14" s="83">
        <v>0</v>
      </c>
      <c r="CW14" s="83">
        <v>0</v>
      </c>
      <c r="CX14" s="83">
        <v>0</v>
      </c>
      <c r="CY14" s="83">
        <v>0</v>
      </c>
      <c r="CZ14" s="83">
        <v>0</v>
      </c>
      <c r="DA14" s="83">
        <v>0</v>
      </c>
      <c r="DB14" s="83">
        <v>0</v>
      </c>
      <c r="DC14" s="83">
        <v>4.3499999999999996</v>
      </c>
      <c r="DD14" s="83">
        <v>0</v>
      </c>
      <c r="DE14" s="83">
        <v>0</v>
      </c>
      <c r="DF14" s="83">
        <v>0</v>
      </c>
      <c r="DG14" s="83">
        <v>370</v>
      </c>
      <c r="DH14" s="83">
        <v>0</v>
      </c>
      <c r="DI14" s="83">
        <v>10.6</v>
      </c>
      <c r="DJ14" s="83">
        <v>0</v>
      </c>
      <c r="DK14" s="83">
        <v>0</v>
      </c>
      <c r="DL14" s="83">
        <v>0</v>
      </c>
      <c r="DM14" s="83">
        <v>0</v>
      </c>
      <c r="DN14" s="83">
        <v>0</v>
      </c>
      <c r="DO14" s="83">
        <v>0</v>
      </c>
      <c r="DP14" s="83">
        <v>0</v>
      </c>
      <c r="DQ14" s="83">
        <v>0</v>
      </c>
      <c r="DR14" s="83">
        <v>0</v>
      </c>
      <c r="DS14" s="83">
        <v>111.93</v>
      </c>
      <c r="DT14" s="83">
        <v>22.933</v>
      </c>
      <c r="DU14" s="83">
        <v>14.388</v>
      </c>
      <c r="DV14" s="83">
        <v>0</v>
      </c>
      <c r="DW14" s="83">
        <v>0</v>
      </c>
      <c r="DX14" s="83">
        <v>0</v>
      </c>
      <c r="DY14" s="83">
        <v>0</v>
      </c>
      <c r="DZ14" s="83">
        <v>4784.2960000000003</v>
      </c>
      <c r="EA14" s="83">
        <v>0</v>
      </c>
      <c r="EB14" s="83">
        <v>23.23</v>
      </c>
      <c r="EC14" s="83">
        <v>20.100000000000001</v>
      </c>
      <c r="ED14" s="83">
        <v>0</v>
      </c>
      <c r="EE14" s="83">
        <v>149.352</v>
      </c>
      <c r="EF14" s="83">
        <v>18139.652999999998</v>
      </c>
      <c r="EG14" s="83">
        <v>11</v>
      </c>
      <c r="EH14" s="83">
        <v>0</v>
      </c>
      <c r="EI14" s="83">
        <v>4.72</v>
      </c>
      <c r="EJ14" s="83">
        <v>4.5</v>
      </c>
      <c r="EK14" s="83">
        <v>0</v>
      </c>
      <c r="EL14" s="83">
        <v>0</v>
      </c>
      <c r="EM14" s="83">
        <v>0</v>
      </c>
      <c r="EN14" s="83">
        <v>0</v>
      </c>
      <c r="EO14" s="83">
        <v>190.56200000000001</v>
      </c>
      <c r="EP14" s="83">
        <v>0</v>
      </c>
      <c r="EQ14" s="83">
        <v>0</v>
      </c>
      <c r="ER14" s="83">
        <v>0</v>
      </c>
      <c r="ES14" s="83">
        <v>0</v>
      </c>
      <c r="ET14" s="83">
        <v>15.853</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19.09</v>
      </c>
      <c r="FO14" s="83">
        <v>0</v>
      </c>
      <c r="FP14" s="83">
        <v>0</v>
      </c>
      <c r="FQ14" s="83">
        <v>0</v>
      </c>
      <c r="FR14" s="83">
        <v>0</v>
      </c>
      <c r="FS14" s="83">
        <v>0</v>
      </c>
      <c r="FT14" s="83">
        <v>0</v>
      </c>
      <c r="FU14" s="83">
        <v>0</v>
      </c>
      <c r="FV14" s="83">
        <v>0</v>
      </c>
      <c r="FW14" s="83">
        <v>0</v>
      </c>
      <c r="FX14" s="83">
        <v>0</v>
      </c>
      <c r="FY14" s="83">
        <v>0</v>
      </c>
      <c r="FZ14" s="83">
        <v>0</v>
      </c>
      <c r="GA14" s="83">
        <v>6.95</v>
      </c>
      <c r="GB14" s="83">
        <v>0</v>
      </c>
      <c r="GC14" s="83">
        <v>0</v>
      </c>
      <c r="GD14" s="83">
        <v>0</v>
      </c>
      <c r="GE14" s="83">
        <v>0</v>
      </c>
      <c r="GF14" s="83">
        <v>0</v>
      </c>
      <c r="GG14" s="83">
        <v>0</v>
      </c>
      <c r="GH14" s="83">
        <v>0</v>
      </c>
      <c r="GI14" s="83">
        <v>0</v>
      </c>
      <c r="GJ14" s="83">
        <v>0</v>
      </c>
      <c r="GK14" s="83">
        <v>0</v>
      </c>
      <c r="GL14" s="83">
        <v>5.4459999999999997</v>
      </c>
      <c r="GM14" s="83">
        <v>33.700000000000003</v>
      </c>
      <c r="GN14" s="83">
        <v>0</v>
      </c>
      <c r="GO14" s="83">
        <v>25.311</v>
      </c>
      <c r="GP14" s="83">
        <v>0</v>
      </c>
      <c r="GQ14" s="83">
        <v>0</v>
      </c>
      <c r="GR14" s="83">
        <v>0</v>
      </c>
      <c r="GS14" s="83">
        <v>0</v>
      </c>
      <c r="GT14" s="83">
        <v>102.608</v>
      </c>
      <c r="GU14" s="83">
        <v>0</v>
      </c>
      <c r="GV14" s="83">
        <v>0</v>
      </c>
      <c r="GW14" s="83">
        <v>0</v>
      </c>
      <c r="GX14" s="83">
        <v>0</v>
      </c>
      <c r="GY14" s="83">
        <v>0</v>
      </c>
      <c r="GZ14" s="83">
        <v>0</v>
      </c>
      <c r="HA14" s="83">
        <v>0</v>
      </c>
      <c r="HB14" s="83">
        <v>0</v>
      </c>
      <c r="HC14" s="83">
        <v>0</v>
      </c>
      <c r="HD14" s="83">
        <v>4.3499999999999996</v>
      </c>
      <c r="HE14" s="83">
        <v>0</v>
      </c>
      <c r="HF14" s="83">
        <v>380.6</v>
      </c>
      <c r="HG14" s="83">
        <v>0</v>
      </c>
      <c r="HH14" s="83">
        <v>0</v>
      </c>
      <c r="HI14" s="83">
        <v>0</v>
      </c>
      <c r="HJ14" s="83">
        <v>0</v>
      </c>
      <c r="HK14" s="83">
        <v>23476.664000000001</v>
      </c>
      <c r="HL14" s="83">
        <v>15.853</v>
      </c>
      <c r="HM14" s="83">
        <v>0</v>
      </c>
      <c r="HN14" s="83">
        <v>0</v>
      </c>
      <c r="HO14" s="83">
        <v>19.09</v>
      </c>
      <c r="HP14" s="83">
        <v>0</v>
      </c>
      <c r="HQ14" s="83">
        <v>6.95</v>
      </c>
      <c r="HR14" s="83">
        <v>0</v>
      </c>
      <c r="HS14" s="83">
        <v>0</v>
      </c>
      <c r="HT14" s="83">
        <v>5.4459999999999997</v>
      </c>
      <c r="HU14" s="83">
        <v>33.700000000000003</v>
      </c>
      <c r="HV14" s="83">
        <v>25.311</v>
      </c>
      <c r="HW14" s="83">
        <v>0</v>
      </c>
      <c r="HX14" s="83">
        <v>102.608</v>
      </c>
      <c r="HY14" s="83">
        <v>4.3499999999999996</v>
      </c>
      <c r="HZ14" s="83">
        <v>0</v>
      </c>
      <c r="IA14" s="83">
        <v>380.6</v>
      </c>
      <c r="IB14" s="83">
        <v>0</v>
      </c>
      <c r="IC14" s="83">
        <v>0</v>
      </c>
      <c r="ID14" s="83">
        <v>0</v>
      </c>
      <c r="IE14" s="83">
        <v>0</v>
      </c>
      <c r="IF14" s="83">
        <v>23476.664000000001</v>
      </c>
      <c r="IG14" s="83">
        <v>396.45300000000003</v>
      </c>
      <c r="IH14" s="83">
        <v>0</v>
      </c>
      <c r="II14" s="83">
        <v>0</v>
      </c>
      <c r="IJ14" s="83">
        <v>19.09</v>
      </c>
      <c r="IK14" s="83">
        <v>0</v>
      </c>
      <c r="IL14" s="83">
        <v>6.95</v>
      </c>
      <c r="IM14" s="83">
        <v>0</v>
      </c>
      <c r="IN14" s="83">
        <v>0</v>
      </c>
      <c r="IO14" s="83">
        <v>5.4459999999999997</v>
      </c>
      <c r="IP14" s="83">
        <v>33.700000000000003</v>
      </c>
      <c r="IQ14" s="83">
        <v>25.311</v>
      </c>
      <c r="IR14" s="83">
        <v>0</v>
      </c>
      <c r="IS14" s="83">
        <v>102.608</v>
      </c>
      <c r="IT14" s="83">
        <v>4.3499999999999996</v>
      </c>
      <c r="IU14" s="83">
        <v>0</v>
      </c>
      <c r="IV14" s="84"/>
      <c r="IW14" s="81">
        <v>0</v>
      </c>
      <c r="IX14" s="81">
        <v>0</v>
      </c>
      <c r="IY14" s="81">
        <v>0</v>
      </c>
      <c r="IZ14" s="81">
        <v>0</v>
      </c>
      <c r="JA14" s="81">
        <v>0</v>
      </c>
      <c r="JB14" s="81">
        <v>0</v>
      </c>
      <c r="JC14" s="81">
        <v>0</v>
      </c>
      <c r="JD14" s="81">
        <v>0</v>
      </c>
      <c r="JE14" s="81">
        <v>5</v>
      </c>
      <c r="JF14" s="81">
        <v>4</v>
      </c>
      <c r="JG14" s="81">
        <v>2</v>
      </c>
      <c r="JH14" s="81">
        <v>0</v>
      </c>
      <c r="JI14" s="81">
        <v>0</v>
      </c>
      <c r="JJ14" s="81">
        <v>0</v>
      </c>
      <c r="JK14" s="81">
        <v>0</v>
      </c>
      <c r="JL14" s="81">
        <v>18</v>
      </c>
      <c r="JM14" s="81">
        <v>0</v>
      </c>
      <c r="JN14" s="81">
        <v>2</v>
      </c>
      <c r="JO14" s="81">
        <v>2</v>
      </c>
      <c r="JP14" s="81">
        <v>0</v>
      </c>
      <c r="JQ14" s="81">
        <v>3</v>
      </c>
      <c r="JR14" s="81">
        <v>8</v>
      </c>
      <c r="JS14" s="81">
        <v>1</v>
      </c>
      <c r="JT14" s="81">
        <v>0</v>
      </c>
      <c r="JU14" s="81">
        <v>1</v>
      </c>
      <c r="JV14" s="81">
        <v>1</v>
      </c>
      <c r="JW14" s="81">
        <v>0</v>
      </c>
      <c r="JX14" s="81">
        <v>0</v>
      </c>
      <c r="JY14" s="81">
        <v>0</v>
      </c>
      <c r="JZ14" s="81">
        <v>0</v>
      </c>
      <c r="KA14" s="81">
        <v>5</v>
      </c>
      <c r="KB14" s="81">
        <v>0</v>
      </c>
      <c r="KC14" s="81">
        <v>3</v>
      </c>
      <c r="KD14" s="81">
        <v>1</v>
      </c>
      <c r="KE14" s="81">
        <v>0</v>
      </c>
      <c r="KF14" s="81">
        <v>3</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3</v>
      </c>
      <c r="LA14" s="81">
        <v>0</v>
      </c>
      <c r="LB14" s="81">
        <v>0</v>
      </c>
      <c r="LC14" s="81">
        <v>0</v>
      </c>
      <c r="LD14" s="81">
        <v>0</v>
      </c>
      <c r="LE14" s="81">
        <v>0</v>
      </c>
      <c r="LF14" s="81">
        <v>0</v>
      </c>
      <c r="LG14" s="81">
        <v>0</v>
      </c>
      <c r="LH14" s="81">
        <v>0</v>
      </c>
      <c r="LI14" s="81">
        <v>0</v>
      </c>
      <c r="LJ14" s="81">
        <v>0</v>
      </c>
      <c r="LK14" s="81">
        <v>0</v>
      </c>
      <c r="LL14" s="81">
        <v>0</v>
      </c>
      <c r="LM14" s="81">
        <v>1</v>
      </c>
      <c r="LN14" s="81">
        <v>0</v>
      </c>
      <c r="LO14" s="81">
        <v>0</v>
      </c>
      <c r="LP14" s="81">
        <v>0</v>
      </c>
      <c r="LQ14" s="81">
        <v>0</v>
      </c>
      <c r="LR14" s="81">
        <v>0</v>
      </c>
      <c r="LS14" s="81">
        <v>0</v>
      </c>
      <c r="LT14" s="81">
        <v>0</v>
      </c>
      <c r="LU14" s="81">
        <v>0</v>
      </c>
      <c r="LV14" s="81">
        <v>0</v>
      </c>
      <c r="LW14" s="81">
        <v>0</v>
      </c>
      <c r="LX14" s="81">
        <v>1</v>
      </c>
      <c r="LY14" s="81">
        <v>1</v>
      </c>
      <c r="LZ14" s="81">
        <v>0</v>
      </c>
      <c r="MA14" s="81">
        <v>2</v>
      </c>
      <c r="MB14" s="81">
        <v>0</v>
      </c>
      <c r="MC14" s="81">
        <v>0</v>
      </c>
      <c r="MD14" s="81">
        <v>0</v>
      </c>
      <c r="ME14" s="81">
        <v>0</v>
      </c>
      <c r="MF14" s="81">
        <v>3</v>
      </c>
      <c r="MG14" s="81">
        <v>0</v>
      </c>
      <c r="MH14" s="81">
        <v>0</v>
      </c>
      <c r="MI14" s="81">
        <v>0</v>
      </c>
      <c r="MJ14" s="81">
        <v>0</v>
      </c>
      <c r="MK14" s="81">
        <v>0</v>
      </c>
      <c r="ML14" s="81">
        <v>0</v>
      </c>
      <c r="MM14" s="81">
        <v>0</v>
      </c>
      <c r="MN14" s="81">
        <v>0</v>
      </c>
      <c r="MO14" s="81">
        <v>0</v>
      </c>
      <c r="MP14" s="81">
        <v>1</v>
      </c>
      <c r="MQ14" s="81">
        <v>0</v>
      </c>
      <c r="MR14" s="81">
        <v>0</v>
      </c>
      <c r="MS14" s="81">
        <v>0</v>
      </c>
      <c r="MT14" s="81">
        <v>3</v>
      </c>
      <c r="MU14" s="81">
        <v>0</v>
      </c>
      <c r="MV14" s="81">
        <v>1</v>
      </c>
      <c r="MW14" s="81">
        <v>0</v>
      </c>
      <c r="MX14" s="81">
        <v>0</v>
      </c>
      <c r="MY14" s="81">
        <v>0</v>
      </c>
      <c r="MZ14" s="81">
        <v>0</v>
      </c>
      <c r="NA14" s="81">
        <v>0</v>
      </c>
      <c r="NB14" s="81">
        <v>0</v>
      </c>
      <c r="NC14" s="81">
        <v>0</v>
      </c>
      <c r="ND14" s="81">
        <v>0</v>
      </c>
      <c r="NE14" s="81">
        <v>0</v>
      </c>
      <c r="NF14" s="81">
        <v>5</v>
      </c>
      <c r="NG14" s="81">
        <v>4</v>
      </c>
      <c r="NH14" s="81">
        <v>2</v>
      </c>
      <c r="NI14" s="81">
        <v>0</v>
      </c>
      <c r="NJ14" s="81">
        <v>0</v>
      </c>
      <c r="NK14" s="81">
        <v>0</v>
      </c>
      <c r="NL14" s="81">
        <v>0</v>
      </c>
      <c r="NM14" s="81">
        <v>18</v>
      </c>
      <c r="NN14" s="81">
        <v>0</v>
      </c>
      <c r="NO14" s="81">
        <v>2</v>
      </c>
      <c r="NP14" s="81">
        <v>2</v>
      </c>
      <c r="NQ14" s="81">
        <v>0</v>
      </c>
      <c r="NR14" s="81">
        <v>3</v>
      </c>
      <c r="NS14" s="81">
        <v>8</v>
      </c>
      <c r="NT14" s="81">
        <v>1</v>
      </c>
      <c r="NU14" s="81">
        <v>0</v>
      </c>
      <c r="NV14" s="81">
        <v>1</v>
      </c>
      <c r="NW14" s="81">
        <v>1</v>
      </c>
      <c r="NX14" s="81">
        <v>0</v>
      </c>
      <c r="NY14" s="81">
        <v>0</v>
      </c>
      <c r="NZ14" s="81">
        <v>0</v>
      </c>
      <c r="OA14" s="81">
        <v>0</v>
      </c>
      <c r="OB14" s="81">
        <v>5</v>
      </c>
      <c r="OC14" s="81">
        <v>0</v>
      </c>
      <c r="OD14" s="81">
        <v>0</v>
      </c>
      <c r="OE14" s="81">
        <v>0</v>
      </c>
      <c r="OF14" s="81">
        <v>0</v>
      </c>
      <c r="OG14" s="81">
        <v>3</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3</v>
      </c>
      <c r="PB14" s="81">
        <v>0</v>
      </c>
      <c r="PC14" s="81">
        <v>0</v>
      </c>
      <c r="PD14" s="81">
        <v>0</v>
      </c>
      <c r="PE14" s="81">
        <v>0</v>
      </c>
      <c r="PF14" s="81">
        <v>0</v>
      </c>
      <c r="PG14" s="81">
        <v>0</v>
      </c>
      <c r="PH14" s="81">
        <v>0</v>
      </c>
      <c r="PI14" s="81">
        <v>0</v>
      </c>
      <c r="PJ14" s="81">
        <v>0</v>
      </c>
      <c r="PK14" s="81">
        <v>0</v>
      </c>
      <c r="PL14" s="81">
        <v>0</v>
      </c>
      <c r="PM14" s="81">
        <v>0</v>
      </c>
      <c r="PN14" s="81">
        <v>1</v>
      </c>
      <c r="PO14" s="81">
        <v>0</v>
      </c>
      <c r="PP14" s="81">
        <v>0</v>
      </c>
      <c r="PQ14" s="81">
        <v>0</v>
      </c>
      <c r="PR14" s="81">
        <v>0</v>
      </c>
      <c r="PS14" s="81">
        <v>0</v>
      </c>
      <c r="PT14" s="81">
        <v>0</v>
      </c>
      <c r="PU14" s="81">
        <v>0</v>
      </c>
      <c r="PV14" s="81">
        <v>0</v>
      </c>
      <c r="PW14" s="81">
        <v>0</v>
      </c>
      <c r="PX14" s="81">
        <v>0</v>
      </c>
      <c r="PY14" s="81">
        <v>1</v>
      </c>
      <c r="PZ14" s="81">
        <v>1</v>
      </c>
      <c r="QA14" s="81">
        <v>0</v>
      </c>
      <c r="QB14" s="81">
        <v>2</v>
      </c>
      <c r="QC14" s="81">
        <v>0</v>
      </c>
      <c r="QD14" s="81">
        <v>0</v>
      </c>
      <c r="QE14" s="81">
        <v>0</v>
      </c>
      <c r="QF14" s="81">
        <v>0</v>
      </c>
      <c r="QG14" s="81">
        <v>3</v>
      </c>
      <c r="QH14" s="81">
        <v>0</v>
      </c>
      <c r="QI14" s="81">
        <v>0</v>
      </c>
      <c r="QJ14" s="81">
        <v>0</v>
      </c>
      <c r="QK14" s="81">
        <v>0</v>
      </c>
      <c r="QL14" s="81">
        <v>0</v>
      </c>
      <c r="QM14" s="81">
        <v>0</v>
      </c>
      <c r="QN14" s="81">
        <v>0</v>
      </c>
      <c r="QO14" s="81">
        <v>0</v>
      </c>
      <c r="QP14" s="81">
        <v>0</v>
      </c>
      <c r="QQ14" s="81">
        <v>1</v>
      </c>
      <c r="QR14" s="81">
        <v>0</v>
      </c>
      <c r="QS14" s="81">
        <v>4</v>
      </c>
      <c r="QT14" s="81">
        <v>0</v>
      </c>
      <c r="QU14" s="81">
        <v>0</v>
      </c>
      <c r="QV14" s="81">
        <v>0</v>
      </c>
      <c r="QW14" s="81">
        <v>0</v>
      </c>
      <c r="QX14" s="81">
        <v>52</v>
      </c>
      <c r="QY14" s="81">
        <v>3</v>
      </c>
      <c r="QZ14" s="81">
        <v>0</v>
      </c>
      <c r="RA14" s="81">
        <v>0</v>
      </c>
      <c r="RB14" s="81">
        <v>3</v>
      </c>
      <c r="RC14" s="81">
        <v>0</v>
      </c>
      <c r="RD14" s="81">
        <v>1</v>
      </c>
      <c r="RE14" s="81">
        <v>0</v>
      </c>
      <c r="RF14" s="81">
        <v>0</v>
      </c>
      <c r="RG14" s="81">
        <v>1</v>
      </c>
      <c r="RH14" s="81">
        <v>1</v>
      </c>
      <c r="RI14" s="81">
        <v>2</v>
      </c>
      <c r="RJ14" s="81">
        <v>0</v>
      </c>
      <c r="RK14" s="81">
        <v>3</v>
      </c>
      <c r="RL14" s="81">
        <v>1</v>
      </c>
      <c r="RM14" s="81">
        <v>0</v>
      </c>
      <c r="RN14" s="81">
        <v>4</v>
      </c>
      <c r="RO14" s="81">
        <v>0</v>
      </c>
      <c r="RP14" s="81">
        <v>0</v>
      </c>
      <c r="RQ14" s="81">
        <v>0</v>
      </c>
      <c r="RR14" s="81">
        <v>0</v>
      </c>
      <c r="RS14" s="81">
        <v>52</v>
      </c>
      <c r="RT14" s="81">
        <v>7</v>
      </c>
      <c r="RU14" s="81">
        <v>0</v>
      </c>
      <c r="RV14" s="81">
        <v>0</v>
      </c>
      <c r="RW14" s="81">
        <v>3</v>
      </c>
      <c r="RX14" s="81">
        <v>0</v>
      </c>
      <c r="RY14" s="81">
        <v>1</v>
      </c>
      <c r="RZ14" s="81">
        <v>0</v>
      </c>
      <c r="SA14" s="81">
        <v>0</v>
      </c>
      <c r="SB14" s="81">
        <v>1</v>
      </c>
      <c r="SC14" s="81">
        <v>1</v>
      </c>
      <c r="SD14" s="81">
        <v>2</v>
      </c>
      <c r="SE14" s="81">
        <v>0</v>
      </c>
      <c r="SF14" s="81">
        <v>3</v>
      </c>
      <c r="SG14" s="81">
        <v>1</v>
      </c>
      <c r="SH14" s="81">
        <v>0</v>
      </c>
    </row>
    <row r="15" spans="1:503">
      <c r="A15" s="18" t="s">
        <v>1976</v>
      </c>
      <c r="B15" s="80">
        <v>7</v>
      </c>
      <c r="C15" s="80">
        <v>7</v>
      </c>
      <c r="D15" s="80">
        <v>1</v>
      </c>
      <c r="E15" s="80">
        <v>2010</v>
      </c>
      <c r="F15" s="80" t="s">
        <v>86</v>
      </c>
      <c r="G15" s="182" t="s">
        <v>1969</v>
      </c>
      <c r="H15" s="80" t="s">
        <v>1970</v>
      </c>
      <c r="I15" s="173"/>
      <c r="J15" s="83">
        <v>0</v>
      </c>
      <c r="K15" s="83">
        <v>0</v>
      </c>
      <c r="L15" s="83">
        <v>0</v>
      </c>
      <c r="M15" s="83">
        <v>0</v>
      </c>
      <c r="N15" s="83">
        <v>0</v>
      </c>
      <c r="O15" s="83">
        <v>0</v>
      </c>
      <c r="P15" s="83">
        <v>0</v>
      </c>
      <c r="Q15" s="83">
        <v>0</v>
      </c>
      <c r="R15" s="83">
        <v>107.10599999999999</v>
      </c>
      <c r="S15" s="83">
        <v>20.529</v>
      </c>
      <c r="T15" s="83">
        <v>14.849</v>
      </c>
      <c r="U15" s="83">
        <v>0</v>
      </c>
      <c r="V15" s="83">
        <v>0</v>
      </c>
      <c r="W15" s="83">
        <v>0</v>
      </c>
      <c r="X15" s="83">
        <v>0</v>
      </c>
      <c r="Y15" s="83">
        <v>5039.384</v>
      </c>
      <c r="Z15" s="83">
        <v>2912.83</v>
      </c>
      <c r="AA15" s="83">
        <v>23.553999999999998</v>
      </c>
      <c r="AB15" s="83">
        <v>21.550999999999998</v>
      </c>
      <c r="AC15" s="83">
        <v>0</v>
      </c>
      <c r="AD15" s="83">
        <v>442.14800000000002</v>
      </c>
      <c r="AE15" s="83">
        <v>20459.296999999999</v>
      </c>
      <c r="AF15" s="83">
        <v>9.6910000000000007</v>
      </c>
      <c r="AG15" s="83">
        <v>0</v>
      </c>
      <c r="AH15" s="83">
        <v>4.5709999999999997</v>
      </c>
      <c r="AI15" s="83">
        <v>5.0629999999999997</v>
      </c>
      <c r="AJ15" s="83">
        <v>0</v>
      </c>
      <c r="AK15" s="83">
        <v>0</v>
      </c>
      <c r="AL15" s="83">
        <v>0</v>
      </c>
      <c r="AM15" s="83">
        <v>0</v>
      </c>
      <c r="AN15" s="83">
        <v>191.751</v>
      </c>
      <c r="AO15" s="83">
        <v>0</v>
      </c>
      <c r="AP15" s="83">
        <v>434.59300000000002</v>
      </c>
      <c r="AQ15" s="83">
        <v>12.564</v>
      </c>
      <c r="AR15" s="83">
        <v>0</v>
      </c>
      <c r="AS15" s="83">
        <v>15.712</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18.324999999999999</v>
      </c>
      <c r="BN15" s="83">
        <v>0</v>
      </c>
      <c r="BO15" s="83">
        <v>0</v>
      </c>
      <c r="BP15" s="83">
        <v>0</v>
      </c>
      <c r="BQ15" s="83">
        <v>0</v>
      </c>
      <c r="BR15" s="83">
        <v>0</v>
      </c>
      <c r="BS15" s="83">
        <v>0</v>
      </c>
      <c r="BT15" s="83">
        <v>0</v>
      </c>
      <c r="BU15" s="83">
        <v>0</v>
      </c>
      <c r="BV15" s="83">
        <v>0</v>
      </c>
      <c r="BW15" s="83">
        <v>0</v>
      </c>
      <c r="BX15" s="83">
        <v>0</v>
      </c>
      <c r="BY15" s="83">
        <v>0</v>
      </c>
      <c r="BZ15" s="83">
        <v>6.3879999999999999</v>
      </c>
      <c r="CA15" s="83">
        <v>0</v>
      </c>
      <c r="CB15" s="83">
        <v>0</v>
      </c>
      <c r="CC15" s="83">
        <v>0</v>
      </c>
      <c r="CD15" s="83">
        <v>0</v>
      </c>
      <c r="CE15" s="83">
        <v>0</v>
      </c>
      <c r="CF15" s="83">
        <v>0</v>
      </c>
      <c r="CG15" s="83">
        <v>0</v>
      </c>
      <c r="CH15" s="83">
        <v>0</v>
      </c>
      <c r="CI15" s="83">
        <v>0</v>
      </c>
      <c r="CJ15" s="83">
        <v>0</v>
      </c>
      <c r="CK15" s="83">
        <v>5.0960000000000001</v>
      </c>
      <c r="CL15" s="83">
        <v>33.887</v>
      </c>
      <c r="CM15" s="83">
        <v>0</v>
      </c>
      <c r="CN15" s="83">
        <v>28.553000000000001</v>
      </c>
      <c r="CO15" s="83">
        <v>0</v>
      </c>
      <c r="CP15" s="83">
        <v>0</v>
      </c>
      <c r="CQ15" s="83">
        <v>0</v>
      </c>
      <c r="CR15" s="83">
        <v>0</v>
      </c>
      <c r="CS15" s="83">
        <v>35.698999999999998</v>
      </c>
      <c r="CT15" s="83">
        <v>0</v>
      </c>
      <c r="CU15" s="83">
        <v>0</v>
      </c>
      <c r="CV15" s="83">
        <v>0</v>
      </c>
      <c r="CW15" s="83">
        <v>0</v>
      </c>
      <c r="CX15" s="83">
        <v>0</v>
      </c>
      <c r="CY15" s="83">
        <v>0</v>
      </c>
      <c r="CZ15" s="83">
        <v>0</v>
      </c>
      <c r="DA15" s="83">
        <v>0</v>
      </c>
      <c r="DB15" s="83">
        <v>0</v>
      </c>
      <c r="DC15" s="83">
        <v>4.2649999999999997</v>
      </c>
      <c r="DD15" s="83">
        <v>0</v>
      </c>
      <c r="DE15" s="83">
        <v>2912.83</v>
      </c>
      <c r="DF15" s="83">
        <v>0</v>
      </c>
      <c r="DG15" s="83">
        <v>434.59300000000002</v>
      </c>
      <c r="DH15" s="83">
        <v>0</v>
      </c>
      <c r="DI15" s="83">
        <v>12.564</v>
      </c>
      <c r="DJ15" s="83">
        <v>0</v>
      </c>
      <c r="DK15" s="83">
        <v>0</v>
      </c>
      <c r="DL15" s="83">
        <v>0</v>
      </c>
      <c r="DM15" s="83">
        <v>0</v>
      </c>
      <c r="DN15" s="83">
        <v>0</v>
      </c>
      <c r="DO15" s="83">
        <v>0</v>
      </c>
      <c r="DP15" s="83">
        <v>0</v>
      </c>
      <c r="DQ15" s="83">
        <v>0</v>
      </c>
      <c r="DR15" s="83">
        <v>0</v>
      </c>
      <c r="DS15" s="83">
        <v>107.10599999999999</v>
      </c>
      <c r="DT15" s="83">
        <v>20.529</v>
      </c>
      <c r="DU15" s="83">
        <v>14.849</v>
      </c>
      <c r="DV15" s="83">
        <v>0</v>
      </c>
      <c r="DW15" s="83">
        <v>0</v>
      </c>
      <c r="DX15" s="83">
        <v>0</v>
      </c>
      <c r="DY15" s="83">
        <v>0</v>
      </c>
      <c r="DZ15" s="83">
        <v>5039.384</v>
      </c>
      <c r="EA15" s="83">
        <v>0</v>
      </c>
      <c r="EB15" s="83">
        <v>23.553999999999998</v>
      </c>
      <c r="EC15" s="83">
        <v>21.550999999999998</v>
      </c>
      <c r="ED15" s="83">
        <v>0</v>
      </c>
      <c r="EE15" s="83">
        <v>442.14800000000002</v>
      </c>
      <c r="EF15" s="83">
        <v>20459.296999999999</v>
      </c>
      <c r="EG15" s="83">
        <v>9.6910000000000007</v>
      </c>
      <c r="EH15" s="83">
        <v>0</v>
      </c>
      <c r="EI15" s="83">
        <v>4.5709999999999997</v>
      </c>
      <c r="EJ15" s="83">
        <v>5.0629999999999997</v>
      </c>
      <c r="EK15" s="83">
        <v>0</v>
      </c>
      <c r="EL15" s="83">
        <v>0</v>
      </c>
      <c r="EM15" s="83">
        <v>0</v>
      </c>
      <c r="EN15" s="83">
        <v>0</v>
      </c>
      <c r="EO15" s="83">
        <v>191.751</v>
      </c>
      <c r="EP15" s="83">
        <v>0</v>
      </c>
      <c r="EQ15" s="83">
        <v>0</v>
      </c>
      <c r="ER15" s="83">
        <v>0</v>
      </c>
      <c r="ES15" s="83">
        <v>0</v>
      </c>
      <c r="ET15" s="83">
        <v>15.712</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18.324999999999999</v>
      </c>
      <c r="FO15" s="83">
        <v>0</v>
      </c>
      <c r="FP15" s="83">
        <v>0</v>
      </c>
      <c r="FQ15" s="83">
        <v>0</v>
      </c>
      <c r="FR15" s="83">
        <v>0</v>
      </c>
      <c r="FS15" s="83">
        <v>0</v>
      </c>
      <c r="FT15" s="83">
        <v>0</v>
      </c>
      <c r="FU15" s="83">
        <v>0</v>
      </c>
      <c r="FV15" s="83">
        <v>0</v>
      </c>
      <c r="FW15" s="83">
        <v>0</v>
      </c>
      <c r="FX15" s="83">
        <v>0</v>
      </c>
      <c r="FY15" s="83">
        <v>0</v>
      </c>
      <c r="FZ15" s="83">
        <v>0</v>
      </c>
      <c r="GA15" s="83">
        <v>6.3879999999999999</v>
      </c>
      <c r="GB15" s="83">
        <v>0</v>
      </c>
      <c r="GC15" s="83">
        <v>0</v>
      </c>
      <c r="GD15" s="83">
        <v>0</v>
      </c>
      <c r="GE15" s="83">
        <v>0</v>
      </c>
      <c r="GF15" s="83">
        <v>0</v>
      </c>
      <c r="GG15" s="83">
        <v>0</v>
      </c>
      <c r="GH15" s="83">
        <v>0</v>
      </c>
      <c r="GI15" s="83">
        <v>0</v>
      </c>
      <c r="GJ15" s="83">
        <v>0</v>
      </c>
      <c r="GK15" s="83">
        <v>0</v>
      </c>
      <c r="GL15" s="83">
        <v>5.0960000000000001</v>
      </c>
      <c r="GM15" s="83">
        <v>33.887</v>
      </c>
      <c r="GN15" s="83">
        <v>0</v>
      </c>
      <c r="GO15" s="83">
        <v>28.553000000000001</v>
      </c>
      <c r="GP15" s="83">
        <v>0</v>
      </c>
      <c r="GQ15" s="83">
        <v>0</v>
      </c>
      <c r="GR15" s="83">
        <v>0</v>
      </c>
      <c r="GS15" s="83">
        <v>0</v>
      </c>
      <c r="GT15" s="83">
        <v>35.698999999999998</v>
      </c>
      <c r="GU15" s="83">
        <v>0</v>
      </c>
      <c r="GV15" s="83">
        <v>0</v>
      </c>
      <c r="GW15" s="83">
        <v>0</v>
      </c>
      <c r="GX15" s="83">
        <v>0</v>
      </c>
      <c r="GY15" s="83">
        <v>0</v>
      </c>
      <c r="GZ15" s="83">
        <v>0</v>
      </c>
      <c r="HA15" s="83">
        <v>0</v>
      </c>
      <c r="HB15" s="83">
        <v>0</v>
      </c>
      <c r="HC15" s="83">
        <v>0</v>
      </c>
      <c r="HD15" s="83">
        <v>4.2649999999999997</v>
      </c>
      <c r="HE15" s="83">
        <v>0</v>
      </c>
      <c r="HF15" s="83">
        <v>3359.9870000000001</v>
      </c>
      <c r="HG15" s="83">
        <v>0</v>
      </c>
      <c r="HH15" s="83">
        <v>0</v>
      </c>
      <c r="HI15" s="83">
        <v>0</v>
      </c>
      <c r="HJ15" s="83">
        <v>0</v>
      </c>
      <c r="HK15" s="83">
        <v>26339.493999999999</v>
      </c>
      <c r="HL15" s="83">
        <v>15.712</v>
      </c>
      <c r="HM15" s="83">
        <v>0</v>
      </c>
      <c r="HN15" s="83">
        <v>0</v>
      </c>
      <c r="HO15" s="83">
        <v>18.324999999999999</v>
      </c>
      <c r="HP15" s="83">
        <v>0</v>
      </c>
      <c r="HQ15" s="83">
        <v>6.3879999999999999</v>
      </c>
      <c r="HR15" s="83">
        <v>0</v>
      </c>
      <c r="HS15" s="83">
        <v>0</v>
      </c>
      <c r="HT15" s="83">
        <v>5.0960000000000001</v>
      </c>
      <c r="HU15" s="83">
        <v>33.887</v>
      </c>
      <c r="HV15" s="83">
        <v>28.553000000000001</v>
      </c>
      <c r="HW15" s="83">
        <v>0</v>
      </c>
      <c r="HX15" s="83">
        <v>35.698999999999998</v>
      </c>
      <c r="HY15" s="83">
        <v>4.2649999999999997</v>
      </c>
      <c r="HZ15" s="83">
        <v>0</v>
      </c>
      <c r="IA15" s="83">
        <v>3359.9870000000001</v>
      </c>
      <c r="IB15" s="83">
        <v>0</v>
      </c>
      <c r="IC15" s="83">
        <v>0</v>
      </c>
      <c r="ID15" s="83">
        <v>0</v>
      </c>
      <c r="IE15" s="83">
        <v>0</v>
      </c>
      <c r="IF15" s="83">
        <v>29252.324000000001</v>
      </c>
      <c r="IG15" s="83">
        <v>462.86900000000003</v>
      </c>
      <c r="IH15" s="83">
        <v>0</v>
      </c>
      <c r="II15" s="83">
        <v>0</v>
      </c>
      <c r="IJ15" s="83">
        <v>18.324999999999999</v>
      </c>
      <c r="IK15" s="83">
        <v>0</v>
      </c>
      <c r="IL15" s="83">
        <v>6.3879999999999999</v>
      </c>
      <c r="IM15" s="83">
        <v>0</v>
      </c>
      <c r="IN15" s="83">
        <v>0</v>
      </c>
      <c r="IO15" s="83">
        <v>5.0960000000000001</v>
      </c>
      <c r="IP15" s="83">
        <v>33.887</v>
      </c>
      <c r="IQ15" s="83">
        <v>28.553000000000001</v>
      </c>
      <c r="IR15" s="83">
        <v>0</v>
      </c>
      <c r="IS15" s="83">
        <v>35.698999999999998</v>
      </c>
      <c r="IT15" s="83">
        <v>4.2649999999999997</v>
      </c>
      <c r="IU15" s="83">
        <v>0</v>
      </c>
      <c r="IV15" s="84">
        <v>0</v>
      </c>
      <c r="IW15" s="81">
        <v>0</v>
      </c>
      <c r="IX15" s="81">
        <v>0</v>
      </c>
      <c r="IY15" s="81">
        <v>0</v>
      </c>
      <c r="IZ15" s="81">
        <v>0</v>
      </c>
      <c r="JA15" s="81">
        <v>0</v>
      </c>
      <c r="JB15" s="81">
        <v>0</v>
      </c>
      <c r="JC15" s="81">
        <v>0</v>
      </c>
      <c r="JD15" s="81">
        <v>0</v>
      </c>
      <c r="JE15" s="81">
        <v>5</v>
      </c>
      <c r="JF15" s="81">
        <v>4</v>
      </c>
      <c r="JG15" s="81">
        <v>2</v>
      </c>
      <c r="JH15" s="81">
        <v>0</v>
      </c>
      <c r="JI15" s="81">
        <v>0</v>
      </c>
      <c r="JJ15" s="81">
        <v>0</v>
      </c>
      <c r="JK15" s="81">
        <v>0</v>
      </c>
      <c r="JL15" s="81">
        <v>19</v>
      </c>
      <c r="JM15" s="81">
        <v>1</v>
      </c>
      <c r="JN15" s="81">
        <v>2</v>
      </c>
      <c r="JO15" s="81">
        <v>2</v>
      </c>
      <c r="JP15" s="81">
        <v>0</v>
      </c>
      <c r="JQ15" s="81">
        <v>3</v>
      </c>
      <c r="JR15" s="81">
        <v>8</v>
      </c>
      <c r="JS15" s="81">
        <v>1</v>
      </c>
      <c r="JT15" s="81">
        <v>0</v>
      </c>
      <c r="JU15" s="81">
        <v>1</v>
      </c>
      <c r="JV15" s="81">
        <v>1</v>
      </c>
      <c r="JW15" s="81">
        <v>0</v>
      </c>
      <c r="JX15" s="81">
        <v>0</v>
      </c>
      <c r="JY15" s="81">
        <v>0</v>
      </c>
      <c r="JZ15" s="81">
        <v>0</v>
      </c>
      <c r="KA15" s="81">
        <v>5</v>
      </c>
      <c r="KB15" s="81">
        <v>0</v>
      </c>
      <c r="KC15" s="81">
        <v>3</v>
      </c>
      <c r="KD15" s="81">
        <v>1</v>
      </c>
      <c r="KE15" s="81">
        <v>0</v>
      </c>
      <c r="KF15" s="81">
        <v>3</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3</v>
      </c>
      <c r="LA15" s="81">
        <v>0</v>
      </c>
      <c r="LB15" s="81">
        <v>0</v>
      </c>
      <c r="LC15" s="81">
        <v>0</v>
      </c>
      <c r="LD15" s="81">
        <v>0</v>
      </c>
      <c r="LE15" s="81">
        <v>0</v>
      </c>
      <c r="LF15" s="81">
        <v>0</v>
      </c>
      <c r="LG15" s="81">
        <v>0</v>
      </c>
      <c r="LH15" s="81">
        <v>0</v>
      </c>
      <c r="LI15" s="81">
        <v>0</v>
      </c>
      <c r="LJ15" s="81">
        <v>0</v>
      </c>
      <c r="LK15" s="81">
        <v>0</v>
      </c>
      <c r="LL15" s="81">
        <v>0</v>
      </c>
      <c r="LM15" s="81">
        <v>1</v>
      </c>
      <c r="LN15" s="81">
        <v>0</v>
      </c>
      <c r="LO15" s="81">
        <v>0</v>
      </c>
      <c r="LP15" s="81">
        <v>0</v>
      </c>
      <c r="LQ15" s="81">
        <v>0</v>
      </c>
      <c r="LR15" s="81">
        <v>0</v>
      </c>
      <c r="LS15" s="81">
        <v>0</v>
      </c>
      <c r="LT15" s="81">
        <v>0</v>
      </c>
      <c r="LU15" s="81">
        <v>0</v>
      </c>
      <c r="LV15" s="81">
        <v>0</v>
      </c>
      <c r="LW15" s="81">
        <v>0</v>
      </c>
      <c r="LX15" s="81">
        <v>1</v>
      </c>
      <c r="LY15" s="81">
        <v>1</v>
      </c>
      <c r="LZ15" s="81">
        <v>0</v>
      </c>
      <c r="MA15" s="81">
        <v>2</v>
      </c>
      <c r="MB15" s="81">
        <v>0</v>
      </c>
      <c r="MC15" s="81">
        <v>0</v>
      </c>
      <c r="MD15" s="81">
        <v>0</v>
      </c>
      <c r="ME15" s="81">
        <v>0</v>
      </c>
      <c r="MF15" s="81">
        <v>3</v>
      </c>
      <c r="MG15" s="81">
        <v>0</v>
      </c>
      <c r="MH15" s="81">
        <v>0</v>
      </c>
      <c r="MI15" s="81">
        <v>0</v>
      </c>
      <c r="MJ15" s="81">
        <v>0</v>
      </c>
      <c r="MK15" s="81">
        <v>0</v>
      </c>
      <c r="ML15" s="81">
        <v>0</v>
      </c>
      <c r="MM15" s="81">
        <v>0</v>
      </c>
      <c r="MN15" s="81">
        <v>0</v>
      </c>
      <c r="MO15" s="81">
        <v>0</v>
      </c>
      <c r="MP15" s="81">
        <v>1</v>
      </c>
      <c r="MQ15" s="81">
        <v>0</v>
      </c>
      <c r="MR15" s="81">
        <v>1</v>
      </c>
      <c r="MS15" s="81">
        <v>0</v>
      </c>
      <c r="MT15" s="81">
        <v>3</v>
      </c>
      <c r="MU15" s="81">
        <v>0</v>
      </c>
      <c r="MV15" s="81">
        <v>1</v>
      </c>
      <c r="MW15" s="81">
        <v>0</v>
      </c>
      <c r="MX15" s="81">
        <v>0</v>
      </c>
      <c r="MY15" s="81">
        <v>0</v>
      </c>
      <c r="MZ15" s="81">
        <v>0</v>
      </c>
      <c r="NA15" s="81">
        <v>0</v>
      </c>
      <c r="NB15" s="81">
        <v>0</v>
      </c>
      <c r="NC15" s="81">
        <v>0</v>
      </c>
      <c r="ND15" s="81">
        <v>0</v>
      </c>
      <c r="NE15" s="81">
        <v>0</v>
      </c>
      <c r="NF15" s="81">
        <v>5</v>
      </c>
      <c r="NG15" s="81">
        <v>4</v>
      </c>
      <c r="NH15" s="81">
        <v>2</v>
      </c>
      <c r="NI15" s="81">
        <v>0</v>
      </c>
      <c r="NJ15" s="81">
        <v>0</v>
      </c>
      <c r="NK15" s="81">
        <v>0</v>
      </c>
      <c r="NL15" s="81">
        <v>0</v>
      </c>
      <c r="NM15" s="81">
        <v>19</v>
      </c>
      <c r="NN15" s="81">
        <v>0</v>
      </c>
      <c r="NO15" s="81">
        <v>2</v>
      </c>
      <c r="NP15" s="81">
        <v>2</v>
      </c>
      <c r="NQ15" s="81">
        <v>0</v>
      </c>
      <c r="NR15" s="81">
        <v>3</v>
      </c>
      <c r="NS15" s="81">
        <v>8</v>
      </c>
      <c r="NT15" s="81">
        <v>1</v>
      </c>
      <c r="NU15" s="81">
        <v>0</v>
      </c>
      <c r="NV15" s="81">
        <v>1</v>
      </c>
      <c r="NW15" s="81">
        <v>1</v>
      </c>
      <c r="NX15" s="81">
        <v>0</v>
      </c>
      <c r="NY15" s="81">
        <v>0</v>
      </c>
      <c r="NZ15" s="81">
        <v>0</v>
      </c>
      <c r="OA15" s="81">
        <v>0</v>
      </c>
      <c r="OB15" s="81">
        <v>5</v>
      </c>
      <c r="OC15" s="81">
        <v>0</v>
      </c>
      <c r="OD15" s="81">
        <v>0</v>
      </c>
      <c r="OE15" s="81">
        <v>0</v>
      </c>
      <c r="OF15" s="81">
        <v>0</v>
      </c>
      <c r="OG15" s="81">
        <v>3</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3</v>
      </c>
      <c r="PB15" s="81">
        <v>0</v>
      </c>
      <c r="PC15" s="81">
        <v>0</v>
      </c>
      <c r="PD15" s="81">
        <v>0</v>
      </c>
      <c r="PE15" s="81">
        <v>0</v>
      </c>
      <c r="PF15" s="81">
        <v>0</v>
      </c>
      <c r="PG15" s="81">
        <v>0</v>
      </c>
      <c r="PH15" s="81">
        <v>0</v>
      </c>
      <c r="PI15" s="81">
        <v>0</v>
      </c>
      <c r="PJ15" s="81">
        <v>0</v>
      </c>
      <c r="PK15" s="81">
        <v>0</v>
      </c>
      <c r="PL15" s="81">
        <v>0</v>
      </c>
      <c r="PM15" s="81">
        <v>0</v>
      </c>
      <c r="PN15" s="81">
        <v>1</v>
      </c>
      <c r="PO15" s="81">
        <v>0</v>
      </c>
      <c r="PP15" s="81">
        <v>0</v>
      </c>
      <c r="PQ15" s="81">
        <v>0</v>
      </c>
      <c r="PR15" s="81">
        <v>0</v>
      </c>
      <c r="PS15" s="81">
        <v>0</v>
      </c>
      <c r="PT15" s="81">
        <v>0</v>
      </c>
      <c r="PU15" s="81">
        <v>0</v>
      </c>
      <c r="PV15" s="81">
        <v>0</v>
      </c>
      <c r="PW15" s="81">
        <v>0</v>
      </c>
      <c r="PX15" s="81">
        <v>0</v>
      </c>
      <c r="PY15" s="81">
        <v>1</v>
      </c>
      <c r="PZ15" s="81">
        <v>1</v>
      </c>
      <c r="QA15" s="81">
        <v>0</v>
      </c>
      <c r="QB15" s="81">
        <v>2</v>
      </c>
      <c r="QC15" s="81">
        <v>0</v>
      </c>
      <c r="QD15" s="81">
        <v>0</v>
      </c>
      <c r="QE15" s="81">
        <v>0</v>
      </c>
      <c r="QF15" s="81">
        <v>0</v>
      </c>
      <c r="QG15" s="81">
        <v>3</v>
      </c>
      <c r="QH15" s="81">
        <v>0</v>
      </c>
      <c r="QI15" s="81">
        <v>0</v>
      </c>
      <c r="QJ15" s="81">
        <v>0</v>
      </c>
      <c r="QK15" s="81">
        <v>0</v>
      </c>
      <c r="QL15" s="81">
        <v>0</v>
      </c>
      <c r="QM15" s="81">
        <v>0</v>
      </c>
      <c r="QN15" s="81">
        <v>0</v>
      </c>
      <c r="QO15" s="81">
        <v>0</v>
      </c>
      <c r="QP15" s="81">
        <v>0</v>
      </c>
      <c r="QQ15" s="81">
        <v>1</v>
      </c>
      <c r="QR15" s="81">
        <v>0</v>
      </c>
      <c r="QS15" s="81">
        <v>5</v>
      </c>
      <c r="QT15" s="81">
        <v>0</v>
      </c>
      <c r="QU15" s="81">
        <v>0</v>
      </c>
      <c r="QV15" s="81">
        <v>0</v>
      </c>
      <c r="QW15" s="81">
        <v>0</v>
      </c>
      <c r="QX15" s="81">
        <v>53</v>
      </c>
      <c r="QY15" s="81">
        <v>3</v>
      </c>
      <c r="QZ15" s="81">
        <v>0</v>
      </c>
      <c r="RA15" s="81">
        <v>0</v>
      </c>
      <c r="RB15" s="81">
        <v>3</v>
      </c>
      <c r="RC15" s="81">
        <v>0</v>
      </c>
      <c r="RD15" s="81">
        <v>1</v>
      </c>
      <c r="RE15" s="81">
        <v>0</v>
      </c>
      <c r="RF15" s="81">
        <v>0</v>
      </c>
      <c r="RG15" s="81">
        <v>1</v>
      </c>
      <c r="RH15" s="81">
        <v>1</v>
      </c>
      <c r="RI15" s="81">
        <v>2</v>
      </c>
      <c r="RJ15" s="81">
        <v>0</v>
      </c>
      <c r="RK15" s="81">
        <v>3</v>
      </c>
      <c r="RL15" s="81">
        <v>1</v>
      </c>
      <c r="RM15" s="81">
        <v>0</v>
      </c>
      <c r="RN15" s="81">
        <v>5</v>
      </c>
      <c r="RO15" s="81">
        <v>0</v>
      </c>
      <c r="RP15" s="81">
        <v>0</v>
      </c>
      <c r="RQ15" s="81">
        <v>0</v>
      </c>
      <c r="RR15" s="81">
        <v>0</v>
      </c>
      <c r="RS15" s="81">
        <v>54</v>
      </c>
      <c r="RT15" s="81">
        <v>7</v>
      </c>
      <c r="RU15" s="81">
        <v>0</v>
      </c>
      <c r="RV15" s="81">
        <v>0</v>
      </c>
      <c r="RW15" s="81">
        <v>3</v>
      </c>
      <c r="RX15" s="81">
        <v>0</v>
      </c>
      <c r="RY15" s="81">
        <v>1</v>
      </c>
      <c r="RZ15" s="81">
        <v>0</v>
      </c>
      <c r="SA15" s="81">
        <v>0</v>
      </c>
      <c r="SB15" s="81">
        <v>1</v>
      </c>
      <c r="SC15" s="81">
        <v>1</v>
      </c>
      <c r="SD15" s="81">
        <v>2</v>
      </c>
      <c r="SE15" s="81">
        <v>0</v>
      </c>
      <c r="SF15" s="81">
        <v>3</v>
      </c>
      <c r="SG15" s="81">
        <v>1</v>
      </c>
      <c r="SH15" s="81">
        <v>0</v>
      </c>
    </row>
    <row r="16" spans="1:503">
      <c r="A16" s="18" t="s">
        <v>1977</v>
      </c>
      <c r="B16" s="80">
        <v>8</v>
      </c>
      <c r="C16" s="80">
        <v>8</v>
      </c>
      <c r="D16" s="80">
        <v>1</v>
      </c>
      <c r="E16" s="80">
        <v>2011</v>
      </c>
      <c r="F16" s="80" t="s">
        <v>87</v>
      </c>
      <c r="G16" s="182" t="s">
        <v>1969</v>
      </c>
      <c r="H16" s="80" t="s">
        <v>1970</v>
      </c>
      <c r="I16" s="173"/>
      <c r="J16" s="83">
        <v>0</v>
      </c>
      <c r="K16" s="83">
        <v>0</v>
      </c>
      <c r="L16" s="83">
        <v>0</v>
      </c>
      <c r="M16" s="83">
        <v>0</v>
      </c>
      <c r="N16" s="83">
        <v>0</v>
      </c>
      <c r="O16" s="83">
        <v>0</v>
      </c>
      <c r="P16" s="83">
        <v>0</v>
      </c>
      <c r="Q16" s="83">
        <v>0</v>
      </c>
      <c r="R16" s="83">
        <v>108.755</v>
      </c>
      <c r="S16" s="83">
        <v>23.071999999999999</v>
      </c>
      <c r="T16" s="83">
        <v>16.018999999999998</v>
      </c>
      <c r="U16" s="83">
        <v>0</v>
      </c>
      <c r="V16" s="83">
        <v>0</v>
      </c>
      <c r="W16" s="83">
        <v>0</v>
      </c>
      <c r="X16" s="83">
        <v>0</v>
      </c>
      <c r="Y16" s="83">
        <v>4625.4589999999998</v>
      </c>
      <c r="Z16" s="83">
        <v>3743.971</v>
      </c>
      <c r="AA16" s="83">
        <v>23.649000000000001</v>
      </c>
      <c r="AB16" s="83">
        <v>22.283999999999999</v>
      </c>
      <c r="AC16" s="83">
        <v>0</v>
      </c>
      <c r="AD16" s="83">
        <v>438.44799999999998</v>
      </c>
      <c r="AE16" s="83">
        <v>20323.031999999999</v>
      </c>
      <c r="AF16" s="83">
        <v>12.613</v>
      </c>
      <c r="AG16" s="83">
        <v>3.6869999999999998</v>
      </c>
      <c r="AH16" s="83">
        <v>4.7839999999999998</v>
      </c>
      <c r="AI16" s="83">
        <v>5.8570000000000002</v>
      </c>
      <c r="AJ16" s="83">
        <v>0</v>
      </c>
      <c r="AK16" s="83">
        <v>0</v>
      </c>
      <c r="AL16" s="83">
        <v>0</v>
      </c>
      <c r="AM16" s="83">
        <v>0</v>
      </c>
      <c r="AN16" s="83">
        <v>193.983</v>
      </c>
      <c r="AO16" s="83">
        <v>0</v>
      </c>
      <c r="AP16" s="83">
        <v>452.06799999999998</v>
      </c>
      <c r="AQ16" s="83">
        <v>14.885</v>
      </c>
      <c r="AR16" s="83">
        <v>0</v>
      </c>
      <c r="AS16" s="83">
        <v>18.559999999999999</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19.602</v>
      </c>
      <c r="BN16" s="83">
        <v>0</v>
      </c>
      <c r="BO16" s="83">
        <v>0</v>
      </c>
      <c r="BP16" s="83">
        <v>0</v>
      </c>
      <c r="BQ16" s="83">
        <v>0</v>
      </c>
      <c r="BR16" s="83">
        <v>0</v>
      </c>
      <c r="BS16" s="83">
        <v>0</v>
      </c>
      <c r="BT16" s="83">
        <v>0</v>
      </c>
      <c r="BU16" s="83">
        <v>0</v>
      </c>
      <c r="BV16" s="83">
        <v>0</v>
      </c>
      <c r="BW16" s="83">
        <v>0</v>
      </c>
      <c r="BX16" s="83">
        <v>0</v>
      </c>
      <c r="BY16" s="83">
        <v>0</v>
      </c>
      <c r="BZ16" s="83">
        <v>7.3209999999999997</v>
      </c>
      <c r="CA16" s="83">
        <v>0</v>
      </c>
      <c r="CB16" s="83">
        <v>0</v>
      </c>
      <c r="CC16" s="83">
        <v>0</v>
      </c>
      <c r="CD16" s="83">
        <v>0</v>
      </c>
      <c r="CE16" s="83">
        <v>0</v>
      </c>
      <c r="CF16" s="83">
        <v>0</v>
      </c>
      <c r="CG16" s="83">
        <v>0</v>
      </c>
      <c r="CH16" s="83">
        <v>0</v>
      </c>
      <c r="CI16" s="83">
        <v>0</v>
      </c>
      <c r="CJ16" s="83">
        <v>0</v>
      </c>
      <c r="CK16" s="83">
        <v>5.5140000000000002</v>
      </c>
      <c r="CL16" s="83">
        <v>36.031999999999996</v>
      </c>
      <c r="CM16" s="83">
        <v>0</v>
      </c>
      <c r="CN16" s="83">
        <v>33.228000000000002</v>
      </c>
      <c r="CO16" s="83">
        <v>0</v>
      </c>
      <c r="CP16" s="83">
        <v>0</v>
      </c>
      <c r="CQ16" s="83">
        <v>0</v>
      </c>
      <c r="CR16" s="83">
        <v>0</v>
      </c>
      <c r="CS16" s="83">
        <v>118.232</v>
      </c>
      <c r="CT16" s="83">
        <v>0</v>
      </c>
      <c r="CU16" s="83">
        <v>0</v>
      </c>
      <c r="CV16" s="83">
        <v>0</v>
      </c>
      <c r="CW16" s="83">
        <v>0</v>
      </c>
      <c r="CX16" s="83">
        <v>0</v>
      </c>
      <c r="CY16" s="83">
        <v>0</v>
      </c>
      <c r="CZ16" s="83">
        <v>0</v>
      </c>
      <c r="DA16" s="83">
        <v>0</v>
      </c>
      <c r="DB16" s="83">
        <v>0</v>
      </c>
      <c r="DC16" s="83">
        <v>4.4450000000000003</v>
      </c>
      <c r="DD16" s="83">
        <v>0</v>
      </c>
      <c r="DE16" s="83">
        <v>3743.971</v>
      </c>
      <c r="DF16" s="83">
        <v>0</v>
      </c>
      <c r="DG16" s="83">
        <v>452.06799999999998</v>
      </c>
      <c r="DH16" s="83">
        <v>0</v>
      </c>
      <c r="DI16" s="83">
        <v>14.885</v>
      </c>
      <c r="DJ16" s="83">
        <v>0</v>
      </c>
      <c r="DK16" s="83">
        <v>0</v>
      </c>
      <c r="DL16" s="83">
        <v>0</v>
      </c>
      <c r="DM16" s="83">
        <v>0</v>
      </c>
      <c r="DN16" s="83">
        <v>0</v>
      </c>
      <c r="DO16" s="83">
        <v>0</v>
      </c>
      <c r="DP16" s="83">
        <v>0</v>
      </c>
      <c r="DQ16" s="83">
        <v>0</v>
      </c>
      <c r="DR16" s="83">
        <v>0</v>
      </c>
      <c r="DS16" s="83">
        <v>108.755</v>
      </c>
      <c r="DT16" s="83">
        <v>23.071999999999999</v>
      </c>
      <c r="DU16" s="83">
        <v>16.018999999999998</v>
      </c>
      <c r="DV16" s="83">
        <v>0</v>
      </c>
      <c r="DW16" s="83">
        <v>0</v>
      </c>
      <c r="DX16" s="83">
        <v>0</v>
      </c>
      <c r="DY16" s="83">
        <v>0</v>
      </c>
      <c r="DZ16" s="83">
        <v>4625.4589999999998</v>
      </c>
      <c r="EA16" s="83">
        <v>0</v>
      </c>
      <c r="EB16" s="83">
        <v>23.649000000000001</v>
      </c>
      <c r="EC16" s="83">
        <v>22.283999999999999</v>
      </c>
      <c r="ED16" s="83">
        <v>0</v>
      </c>
      <c r="EE16" s="83">
        <v>438.44799999999998</v>
      </c>
      <c r="EF16" s="83">
        <v>20323.031999999999</v>
      </c>
      <c r="EG16" s="83">
        <v>12.613</v>
      </c>
      <c r="EH16" s="83">
        <v>3.6869999999999998</v>
      </c>
      <c r="EI16" s="83">
        <v>4.7839999999999998</v>
      </c>
      <c r="EJ16" s="83">
        <v>5.8570000000000002</v>
      </c>
      <c r="EK16" s="83">
        <v>0</v>
      </c>
      <c r="EL16" s="83">
        <v>0</v>
      </c>
      <c r="EM16" s="83">
        <v>0</v>
      </c>
      <c r="EN16" s="83">
        <v>0</v>
      </c>
      <c r="EO16" s="83">
        <v>193.983</v>
      </c>
      <c r="EP16" s="83">
        <v>0</v>
      </c>
      <c r="EQ16" s="83">
        <v>0</v>
      </c>
      <c r="ER16" s="83">
        <v>0</v>
      </c>
      <c r="ES16" s="83">
        <v>0</v>
      </c>
      <c r="ET16" s="83">
        <v>18.559999999999999</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19.602</v>
      </c>
      <c r="FO16" s="83">
        <v>0</v>
      </c>
      <c r="FP16" s="83">
        <v>0</v>
      </c>
      <c r="FQ16" s="83">
        <v>0</v>
      </c>
      <c r="FR16" s="83">
        <v>0</v>
      </c>
      <c r="FS16" s="83">
        <v>0</v>
      </c>
      <c r="FT16" s="83">
        <v>0</v>
      </c>
      <c r="FU16" s="83">
        <v>0</v>
      </c>
      <c r="FV16" s="83">
        <v>0</v>
      </c>
      <c r="FW16" s="83">
        <v>0</v>
      </c>
      <c r="FX16" s="83">
        <v>0</v>
      </c>
      <c r="FY16" s="83">
        <v>0</v>
      </c>
      <c r="FZ16" s="83">
        <v>0</v>
      </c>
      <c r="GA16" s="83">
        <v>7.3209999999999997</v>
      </c>
      <c r="GB16" s="83">
        <v>0</v>
      </c>
      <c r="GC16" s="83">
        <v>0</v>
      </c>
      <c r="GD16" s="83">
        <v>0</v>
      </c>
      <c r="GE16" s="83">
        <v>0</v>
      </c>
      <c r="GF16" s="83">
        <v>0</v>
      </c>
      <c r="GG16" s="83">
        <v>0</v>
      </c>
      <c r="GH16" s="83">
        <v>0</v>
      </c>
      <c r="GI16" s="83">
        <v>0</v>
      </c>
      <c r="GJ16" s="83">
        <v>0</v>
      </c>
      <c r="GK16" s="83">
        <v>0</v>
      </c>
      <c r="GL16" s="83">
        <v>5.5140000000000002</v>
      </c>
      <c r="GM16" s="83">
        <v>36.031999999999996</v>
      </c>
      <c r="GN16" s="83">
        <v>0</v>
      </c>
      <c r="GO16" s="83">
        <v>33.228000000000002</v>
      </c>
      <c r="GP16" s="83">
        <v>0</v>
      </c>
      <c r="GQ16" s="83">
        <v>0</v>
      </c>
      <c r="GR16" s="83">
        <v>0</v>
      </c>
      <c r="GS16" s="83">
        <v>0</v>
      </c>
      <c r="GT16" s="83">
        <v>118.232</v>
      </c>
      <c r="GU16" s="83">
        <v>0</v>
      </c>
      <c r="GV16" s="83">
        <v>0</v>
      </c>
      <c r="GW16" s="83">
        <v>0</v>
      </c>
      <c r="GX16" s="83">
        <v>0</v>
      </c>
      <c r="GY16" s="83">
        <v>0</v>
      </c>
      <c r="GZ16" s="83">
        <v>0</v>
      </c>
      <c r="HA16" s="83">
        <v>0</v>
      </c>
      <c r="HB16" s="83">
        <v>0</v>
      </c>
      <c r="HC16" s="83">
        <v>0</v>
      </c>
      <c r="HD16" s="83">
        <v>4.4450000000000003</v>
      </c>
      <c r="HE16" s="83">
        <v>0</v>
      </c>
      <c r="HF16" s="83">
        <v>4210.924</v>
      </c>
      <c r="HG16" s="83">
        <v>0</v>
      </c>
      <c r="HH16" s="83">
        <v>0</v>
      </c>
      <c r="HI16" s="83">
        <v>0</v>
      </c>
      <c r="HJ16" s="83">
        <v>0</v>
      </c>
      <c r="HK16" s="83">
        <v>25801.642</v>
      </c>
      <c r="HL16" s="83">
        <v>18.559999999999999</v>
      </c>
      <c r="HM16" s="83">
        <v>0</v>
      </c>
      <c r="HN16" s="83">
        <v>0</v>
      </c>
      <c r="HO16" s="83">
        <v>19.602</v>
      </c>
      <c r="HP16" s="83">
        <v>0</v>
      </c>
      <c r="HQ16" s="83">
        <v>7.3209999999999997</v>
      </c>
      <c r="HR16" s="83">
        <v>0</v>
      </c>
      <c r="HS16" s="83">
        <v>0</v>
      </c>
      <c r="HT16" s="83">
        <v>5.5140000000000002</v>
      </c>
      <c r="HU16" s="83">
        <v>36.031999999999996</v>
      </c>
      <c r="HV16" s="83">
        <v>33.228000000000002</v>
      </c>
      <c r="HW16" s="83">
        <v>0</v>
      </c>
      <c r="HX16" s="83">
        <v>118.232</v>
      </c>
      <c r="HY16" s="83">
        <v>4.4450000000000003</v>
      </c>
      <c r="HZ16" s="83">
        <v>0</v>
      </c>
      <c r="IA16" s="83">
        <v>4210.924</v>
      </c>
      <c r="IB16" s="83">
        <v>0</v>
      </c>
      <c r="IC16" s="83">
        <v>0</v>
      </c>
      <c r="ID16" s="83">
        <v>0</v>
      </c>
      <c r="IE16" s="83">
        <v>0</v>
      </c>
      <c r="IF16" s="83">
        <v>29545.613000000001</v>
      </c>
      <c r="IG16" s="83">
        <v>485.51299999999998</v>
      </c>
      <c r="IH16" s="83">
        <v>0</v>
      </c>
      <c r="II16" s="83">
        <v>0</v>
      </c>
      <c r="IJ16" s="83">
        <v>19.602</v>
      </c>
      <c r="IK16" s="83">
        <v>0</v>
      </c>
      <c r="IL16" s="83">
        <v>7.3209999999999997</v>
      </c>
      <c r="IM16" s="83">
        <v>0</v>
      </c>
      <c r="IN16" s="83">
        <v>0</v>
      </c>
      <c r="IO16" s="83">
        <v>5.5140000000000002</v>
      </c>
      <c r="IP16" s="83">
        <v>36.031999999999996</v>
      </c>
      <c r="IQ16" s="83">
        <v>33.228000000000002</v>
      </c>
      <c r="IR16" s="83">
        <v>0</v>
      </c>
      <c r="IS16" s="83">
        <v>118.232</v>
      </c>
      <c r="IT16" s="83">
        <v>4.4450000000000003</v>
      </c>
      <c r="IU16" s="83">
        <v>0</v>
      </c>
      <c r="IV16" s="84">
        <v>0</v>
      </c>
      <c r="IW16" s="81">
        <v>0</v>
      </c>
      <c r="IX16" s="81">
        <v>0</v>
      </c>
      <c r="IY16" s="81">
        <v>0</v>
      </c>
      <c r="IZ16" s="81">
        <v>0</v>
      </c>
      <c r="JA16" s="81">
        <v>0</v>
      </c>
      <c r="JB16" s="81">
        <v>0</v>
      </c>
      <c r="JC16" s="81">
        <v>0</v>
      </c>
      <c r="JD16" s="81">
        <v>0</v>
      </c>
      <c r="JE16" s="81">
        <v>5</v>
      </c>
      <c r="JF16" s="81">
        <v>4</v>
      </c>
      <c r="JG16" s="81">
        <v>2</v>
      </c>
      <c r="JH16" s="81">
        <v>0</v>
      </c>
      <c r="JI16" s="81">
        <v>0</v>
      </c>
      <c r="JJ16" s="81">
        <v>0</v>
      </c>
      <c r="JK16" s="81">
        <v>0</v>
      </c>
      <c r="JL16" s="81">
        <v>19</v>
      </c>
      <c r="JM16" s="81">
        <v>1</v>
      </c>
      <c r="JN16" s="81">
        <v>2</v>
      </c>
      <c r="JO16" s="81">
        <v>2</v>
      </c>
      <c r="JP16" s="81">
        <v>0</v>
      </c>
      <c r="JQ16" s="81">
        <v>3</v>
      </c>
      <c r="JR16" s="81">
        <v>7</v>
      </c>
      <c r="JS16" s="81">
        <v>1</v>
      </c>
      <c r="JT16" s="81">
        <v>1</v>
      </c>
      <c r="JU16" s="81">
        <v>1</v>
      </c>
      <c r="JV16" s="81">
        <v>1</v>
      </c>
      <c r="JW16" s="81">
        <v>0</v>
      </c>
      <c r="JX16" s="81">
        <v>0</v>
      </c>
      <c r="JY16" s="81">
        <v>0</v>
      </c>
      <c r="JZ16" s="81">
        <v>0</v>
      </c>
      <c r="KA16" s="81">
        <v>4</v>
      </c>
      <c r="KB16" s="81">
        <v>0</v>
      </c>
      <c r="KC16" s="81">
        <v>3</v>
      </c>
      <c r="KD16" s="81">
        <v>1</v>
      </c>
      <c r="KE16" s="81">
        <v>0</v>
      </c>
      <c r="KF16" s="81">
        <v>3</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3</v>
      </c>
      <c r="LA16" s="81">
        <v>0</v>
      </c>
      <c r="LB16" s="81">
        <v>0</v>
      </c>
      <c r="LC16" s="81">
        <v>0</v>
      </c>
      <c r="LD16" s="81">
        <v>0</v>
      </c>
      <c r="LE16" s="81">
        <v>0</v>
      </c>
      <c r="LF16" s="81">
        <v>0</v>
      </c>
      <c r="LG16" s="81">
        <v>0</v>
      </c>
      <c r="LH16" s="81">
        <v>0</v>
      </c>
      <c r="LI16" s="81">
        <v>0</v>
      </c>
      <c r="LJ16" s="81">
        <v>0</v>
      </c>
      <c r="LK16" s="81">
        <v>0</v>
      </c>
      <c r="LL16" s="81">
        <v>0</v>
      </c>
      <c r="LM16" s="81">
        <v>1</v>
      </c>
      <c r="LN16" s="81">
        <v>0</v>
      </c>
      <c r="LO16" s="81">
        <v>0</v>
      </c>
      <c r="LP16" s="81">
        <v>0</v>
      </c>
      <c r="LQ16" s="81">
        <v>0</v>
      </c>
      <c r="LR16" s="81">
        <v>0</v>
      </c>
      <c r="LS16" s="81">
        <v>0</v>
      </c>
      <c r="LT16" s="81">
        <v>0</v>
      </c>
      <c r="LU16" s="81">
        <v>0</v>
      </c>
      <c r="LV16" s="81">
        <v>0</v>
      </c>
      <c r="LW16" s="81">
        <v>0</v>
      </c>
      <c r="LX16" s="81">
        <v>1</v>
      </c>
      <c r="LY16" s="81">
        <v>1</v>
      </c>
      <c r="LZ16" s="81">
        <v>0</v>
      </c>
      <c r="MA16" s="81">
        <v>2</v>
      </c>
      <c r="MB16" s="81">
        <v>0</v>
      </c>
      <c r="MC16" s="81">
        <v>0</v>
      </c>
      <c r="MD16" s="81">
        <v>0</v>
      </c>
      <c r="ME16" s="81">
        <v>0</v>
      </c>
      <c r="MF16" s="81">
        <v>4</v>
      </c>
      <c r="MG16" s="81">
        <v>0</v>
      </c>
      <c r="MH16" s="81">
        <v>0</v>
      </c>
      <c r="MI16" s="81">
        <v>0</v>
      </c>
      <c r="MJ16" s="81">
        <v>0</v>
      </c>
      <c r="MK16" s="81">
        <v>0</v>
      </c>
      <c r="ML16" s="81">
        <v>0</v>
      </c>
      <c r="MM16" s="81">
        <v>0</v>
      </c>
      <c r="MN16" s="81">
        <v>0</v>
      </c>
      <c r="MO16" s="81">
        <v>0</v>
      </c>
      <c r="MP16" s="81">
        <v>1</v>
      </c>
      <c r="MQ16" s="81">
        <v>0</v>
      </c>
      <c r="MR16" s="81">
        <v>1</v>
      </c>
      <c r="MS16" s="81">
        <v>0</v>
      </c>
      <c r="MT16" s="81">
        <v>3</v>
      </c>
      <c r="MU16" s="81">
        <v>0</v>
      </c>
      <c r="MV16" s="81">
        <v>1</v>
      </c>
      <c r="MW16" s="81">
        <v>0</v>
      </c>
      <c r="MX16" s="81">
        <v>0</v>
      </c>
      <c r="MY16" s="81">
        <v>0</v>
      </c>
      <c r="MZ16" s="81">
        <v>0</v>
      </c>
      <c r="NA16" s="81">
        <v>0</v>
      </c>
      <c r="NB16" s="81">
        <v>0</v>
      </c>
      <c r="NC16" s="81">
        <v>0</v>
      </c>
      <c r="ND16" s="81">
        <v>0</v>
      </c>
      <c r="NE16" s="81">
        <v>0</v>
      </c>
      <c r="NF16" s="81">
        <v>5</v>
      </c>
      <c r="NG16" s="81">
        <v>4</v>
      </c>
      <c r="NH16" s="81">
        <v>2</v>
      </c>
      <c r="NI16" s="81">
        <v>0</v>
      </c>
      <c r="NJ16" s="81">
        <v>0</v>
      </c>
      <c r="NK16" s="81">
        <v>0</v>
      </c>
      <c r="NL16" s="81">
        <v>0</v>
      </c>
      <c r="NM16" s="81">
        <v>19</v>
      </c>
      <c r="NN16" s="81">
        <v>0</v>
      </c>
      <c r="NO16" s="81">
        <v>2</v>
      </c>
      <c r="NP16" s="81">
        <v>2</v>
      </c>
      <c r="NQ16" s="81">
        <v>0</v>
      </c>
      <c r="NR16" s="81">
        <v>3</v>
      </c>
      <c r="NS16" s="81">
        <v>7</v>
      </c>
      <c r="NT16" s="81">
        <v>1</v>
      </c>
      <c r="NU16" s="81">
        <v>1</v>
      </c>
      <c r="NV16" s="81">
        <v>1</v>
      </c>
      <c r="NW16" s="81">
        <v>1</v>
      </c>
      <c r="NX16" s="81">
        <v>0</v>
      </c>
      <c r="NY16" s="81">
        <v>0</v>
      </c>
      <c r="NZ16" s="81">
        <v>0</v>
      </c>
      <c r="OA16" s="81">
        <v>0</v>
      </c>
      <c r="OB16" s="81">
        <v>4</v>
      </c>
      <c r="OC16" s="81">
        <v>0</v>
      </c>
      <c r="OD16" s="81">
        <v>0</v>
      </c>
      <c r="OE16" s="81">
        <v>0</v>
      </c>
      <c r="OF16" s="81">
        <v>0</v>
      </c>
      <c r="OG16" s="81">
        <v>3</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3</v>
      </c>
      <c r="PB16" s="81">
        <v>0</v>
      </c>
      <c r="PC16" s="81">
        <v>0</v>
      </c>
      <c r="PD16" s="81">
        <v>0</v>
      </c>
      <c r="PE16" s="81">
        <v>0</v>
      </c>
      <c r="PF16" s="81">
        <v>0</v>
      </c>
      <c r="PG16" s="81">
        <v>0</v>
      </c>
      <c r="PH16" s="81">
        <v>0</v>
      </c>
      <c r="PI16" s="81">
        <v>0</v>
      </c>
      <c r="PJ16" s="81">
        <v>0</v>
      </c>
      <c r="PK16" s="81">
        <v>0</v>
      </c>
      <c r="PL16" s="81">
        <v>0</v>
      </c>
      <c r="PM16" s="81">
        <v>0</v>
      </c>
      <c r="PN16" s="81">
        <v>1</v>
      </c>
      <c r="PO16" s="81">
        <v>0</v>
      </c>
      <c r="PP16" s="81">
        <v>0</v>
      </c>
      <c r="PQ16" s="81">
        <v>0</v>
      </c>
      <c r="PR16" s="81">
        <v>0</v>
      </c>
      <c r="PS16" s="81">
        <v>0</v>
      </c>
      <c r="PT16" s="81">
        <v>0</v>
      </c>
      <c r="PU16" s="81">
        <v>0</v>
      </c>
      <c r="PV16" s="81">
        <v>0</v>
      </c>
      <c r="PW16" s="81">
        <v>0</v>
      </c>
      <c r="PX16" s="81">
        <v>0</v>
      </c>
      <c r="PY16" s="81">
        <v>1</v>
      </c>
      <c r="PZ16" s="81">
        <v>1</v>
      </c>
      <c r="QA16" s="81">
        <v>0</v>
      </c>
      <c r="QB16" s="81">
        <v>2</v>
      </c>
      <c r="QC16" s="81">
        <v>0</v>
      </c>
      <c r="QD16" s="81">
        <v>0</v>
      </c>
      <c r="QE16" s="81">
        <v>0</v>
      </c>
      <c r="QF16" s="81">
        <v>0</v>
      </c>
      <c r="QG16" s="81">
        <v>4</v>
      </c>
      <c r="QH16" s="81">
        <v>0</v>
      </c>
      <c r="QI16" s="81">
        <v>0</v>
      </c>
      <c r="QJ16" s="81">
        <v>0</v>
      </c>
      <c r="QK16" s="81">
        <v>0</v>
      </c>
      <c r="QL16" s="81">
        <v>0</v>
      </c>
      <c r="QM16" s="81">
        <v>0</v>
      </c>
      <c r="QN16" s="81">
        <v>0</v>
      </c>
      <c r="QO16" s="81">
        <v>0</v>
      </c>
      <c r="QP16" s="81">
        <v>0</v>
      </c>
      <c r="QQ16" s="81">
        <v>1</v>
      </c>
      <c r="QR16" s="81">
        <v>0</v>
      </c>
      <c r="QS16" s="81">
        <v>5</v>
      </c>
      <c r="QT16" s="81">
        <v>0</v>
      </c>
      <c r="QU16" s="81">
        <v>0</v>
      </c>
      <c r="QV16" s="81">
        <v>0</v>
      </c>
      <c r="QW16" s="81">
        <v>0</v>
      </c>
      <c r="QX16" s="81">
        <v>52</v>
      </c>
      <c r="QY16" s="81">
        <v>3</v>
      </c>
      <c r="QZ16" s="81">
        <v>0</v>
      </c>
      <c r="RA16" s="81">
        <v>0</v>
      </c>
      <c r="RB16" s="81">
        <v>3</v>
      </c>
      <c r="RC16" s="81">
        <v>0</v>
      </c>
      <c r="RD16" s="81">
        <v>1</v>
      </c>
      <c r="RE16" s="81">
        <v>0</v>
      </c>
      <c r="RF16" s="81">
        <v>0</v>
      </c>
      <c r="RG16" s="81">
        <v>1</v>
      </c>
      <c r="RH16" s="81">
        <v>1</v>
      </c>
      <c r="RI16" s="81">
        <v>2</v>
      </c>
      <c r="RJ16" s="81">
        <v>0</v>
      </c>
      <c r="RK16" s="81">
        <v>4</v>
      </c>
      <c r="RL16" s="81">
        <v>1</v>
      </c>
      <c r="RM16" s="81">
        <v>0</v>
      </c>
      <c r="RN16" s="81">
        <v>5</v>
      </c>
      <c r="RO16" s="81">
        <v>0</v>
      </c>
      <c r="RP16" s="81">
        <v>0</v>
      </c>
      <c r="RQ16" s="81">
        <v>0</v>
      </c>
      <c r="RR16" s="81">
        <v>0</v>
      </c>
      <c r="RS16" s="81">
        <v>53</v>
      </c>
      <c r="RT16" s="81">
        <v>7</v>
      </c>
      <c r="RU16" s="81">
        <v>0</v>
      </c>
      <c r="RV16" s="81">
        <v>0</v>
      </c>
      <c r="RW16" s="81">
        <v>3</v>
      </c>
      <c r="RX16" s="81">
        <v>0</v>
      </c>
      <c r="RY16" s="81">
        <v>1</v>
      </c>
      <c r="RZ16" s="81">
        <v>0</v>
      </c>
      <c r="SA16" s="81">
        <v>0</v>
      </c>
      <c r="SB16" s="81">
        <v>1</v>
      </c>
      <c r="SC16" s="81">
        <v>1</v>
      </c>
      <c r="SD16" s="81">
        <v>2</v>
      </c>
      <c r="SE16" s="81">
        <v>0</v>
      </c>
      <c r="SF16" s="81">
        <v>4</v>
      </c>
      <c r="SG16" s="81">
        <v>1</v>
      </c>
      <c r="SH16" s="81">
        <v>0</v>
      </c>
    </row>
    <row r="17" spans="1:502">
      <c r="A17" s="18" t="s">
        <v>1978</v>
      </c>
      <c r="B17" s="80">
        <v>9</v>
      </c>
      <c r="C17" s="80">
        <v>9</v>
      </c>
      <c r="D17" s="80">
        <v>1</v>
      </c>
      <c r="E17" s="80">
        <v>2012</v>
      </c>
      <c r="F17" s="80" t="s">
        <v>88</v>
      </c>
      <c r="G17" s="182" t="s">
        <v>1969</v>
      </c>
      <c r="H17" s="80" t="s">
        <v>1970</v>
      </c>
      <c r="I17" s="173"/>
      <c r="J17" s="83">
        <v>0</v>
      </c>
      <c r="K17" s="83">
        <v>0</v>
      </c>
      <c r="L17" s="83">
        <v>0</v>
      </c>
      <c r="M17" s="83">
        <v>0</v>
      </c>
      <c r="N17" s="83">
        <v>0</v>
      </c>
      <c r="O17" s="83">
        <v>0</v>
      </c>
      <c r="P17" s="83">
        <v>0</v>
      </c>
      <c r="Q17" s="83">
        <v>0</v>
      </c>
      <c r="R17" s="83">
        <v>98.606999999999999</v>
      </c>
      <c r="S17" s="83">
        <v>23.065000000000001</v>
      </c>
      <c r="T17" s="83">
        <v>12.935</v>
      </c>
      <c r="U17" s="83">
        <v>0</v>
      </c>
      <c r="V17" s="83">
        <v>0</v>
      </c>
      <c r="W17" s="83">
        <v>0</v>
      </c>
      <c r="X17" s="83">
        <v>0</v>
      </c>
      <c r="Y17" s="83">
        <v>4166.1589999999997</v>
      </c>
      <c r="Z17" s="83">
        <v>3166.2379999999998</v>
      </c>
      <c r="AA17" s="83">
        <v>16.417999999999999</v>
      </c>
      <c r="AB17" s="83">
        <v>20.13</v>
      </c>
      <c r="AC17" s="83">
        <v>0</v>
      </c>
      <c r="AD17" s="83">
        <v>455.798</v>
      </c>
      <c r="AE17" s="83">
        <v>21015.334999999999</v>
      </c>
      <c r="AF17" s="83">
        <v>13.9</v>
      </c>
      <c r="AG17" s="83">
        <v>2.8069999999999999</v>
      </c>
      <c r="AH17" s="83">
        <v>0</v>
      </c>
      <c r="AI17" s="83">
        <v>5.2530000000000001</v>
      </c>
      <c r="AJ17" s="83">
        <v>0</v>
      </c>
      <c r="AK17" s="83">
        <v>0</v>
      </c>
      <c r="AL17" s="83">
        <v>0</v>
      </c>
      <c r="AM17" s="83">
        <v>0</v>
      </c>
      <c r="AN17" s="83">
        <v>160.65100000000001</v>
      </c>
      <c r="AO17" s="83">
        <v>0</v>
      </c>
      <c r="AP17" s="83">
        <v>466.08199999999999</v>
      </c>
      <c r="AQ17" s="83">
        <v>12.941000000000001</v>
      </c>
      <c r="AR17" s="83">
        <v>0</v>
      </c>
      <c r="AS17" s="83">
        <v>16.378</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16.588000000000001</v>
      </c>
      <c r="BN17" s="83">
        <v>0</v>
      </c>
      <c r="BO17" s="83">
        <v>0</v>
      </c>
      <c r="BP17" s="83">
        <v>0</v>
      </c>
      <c r="BQ17" s="83">
        <v>0</v>
      </c>
      <c r="BR17" s="83">
        <v>0</v>
      </c>
      <c r="BS17" s="83">
        <v>0</v>
      </c>
      <c r="BT17" s="83">
        <v>0</v>
      </c>
      <c r="BU17" s="83">
        <v>0</v>
      </c>
      <c r="BV17" s="83">
        <v>0</v>
      </c>
      <c r="BW17" s="83">
        <v>0</v>
      </c>
      <c r="BX17" s="83">
        <v>0</v>
      </c>
      <c r="BY17" s="83">
        <v>0</v>
      </c>
      <c r="BZ17" s="83">
        <v>6.1420000000000003</v>
      </c>
      <c r="CA17" s="83">
        <v>0</v>
      </c>
      <c r="CB17" s="83">
        <v>0</v>
      </c>
      <c r="CC17" s="83">
        <v>0</v>
      </c>
      <c r="CD17" s="83">
        <v>0</v>
      </c>
      <c r="CE17" s="83">
        <v>0</v>
      </c>
      <c r="CF17" s="83">
        <v>0</v>
      </c>
      <c r="CG17" s="83">
        <v>0</v>
      </c>
      <c r="CH17" s="83">
        <v>0</v>
      </c>
      <c r="CI17" s="83">
        <v>0</v>
      </c>
      <c r="CJ17" s="83">
        <v>0</v>
      </c>
      <c r="CK17" s="83">
        <v>5.24</v>
      </c>
      <c r="CL17" s="83">
        <v>33.323999999999998</v>
      </c>
      <c r="CM17" s="83">
        <v>0</v>
      </c>
      <c r="CN17" s="83">
        <v>30.544</v>
      </c>
      <c r="CO17" s="83">
        <v>0</v>
      </c>
      <c r="CP17" s="83">
        <v>0</v>
      </c>
      <c r="CQ17" s="83">
        <v>0</v>
      </c>
      <c r="CR17" s="83">
        <v>0</v>
      </c>
      <c r="CS17" s="83">
        <v>130.179</v>
      </c>
      <c r="CT17" s="83">
        <v>0</v>
      </c>
      <c r="CU17" s="83">
        <v>0</v>
      </c>
      <c r="CV17" s="83">
        <v>0</v>
      </c>
      <c r="CW17" s="83">
        <v>0</v>
      </c>
      <c r="CX17" s="83">
        <v>0</v>
      </c>
      <c r="CY17" s="83">
        <v>0</v>
      </c>
      <c r="CZ17" s="83">
        <v>0</v>
      </c>
      <c r="DA17" s="83">
        <v>0</v>
      </c>
      <c r="DB17" s="83">
        <v>0</v>
      </c>
      <c r="DC17" s="83">
        <v>3.7759999999999998</v>
      </c>
      <c r="DD17" s="83">
        <v>0</v>
      </c>
      <c r="DE17" s="83">
        <v>3166.2379999999998</v>
      </c>
      <c r="DF17" s="83">
        <v>0</v>
      </c>
      <c r="DG17" s="83">
        <v>466.08199999999999</v>
      </c>
      <c r="DH17" s="83">
        <v>0</v>
      </c>
      <c r="DI17" s="83">
        <v>12.941000000000001</v>
      </c>
      <c r="DJ17" s="83">
        <v>0</v>
      </c>
      <c r="DK17" s="83">
        <v>0</v>
      </c>
      <c r="DL17" s="83">
        <v>0</v>
      </c>
      <c r="DM17" s="83">
        <v>0</v>
      </c>
      <c r="DN17" s="83">
        <v>0</v>
      </c>
      <c r="DO17" s="83">
        <v>0</v>
      </c>
      <c r="DP17" s="83">
        <v>0</v>
      </c>
      <c r="DQ17" s="83">
        <v>0</v>
      </c>
      <c r="DR17" s="83">
        <v>0</v>
      </c>
      <c r="DS17" s="83">
        <v>98.606999999999999</v>
      </c>
      <c r="DT17" s="83">
        <v>23.065000000000001</v>
      </c>
      <c r="DU17" s="83">
        <v>12.935</v>
      </c>
      <c r="DV17" s="83">
        <v>0</v>
      </c>
      <c r="DW17" s="83">
        <v>0</v>
      </c>
      <c r="DX17" s="83">
        <v>0</v>
      </c>
      <c r="DY17" s="83">
        <v>0</v>
      </c>
      <c r="DZ17" s="83">
        <v>4166.1589999999997</v>
      </c>
      <c r="EA17" s="83">
        <v>0</v>
      </c>
      <c r="EB17" s="83">
        <v>16.417999999999999</v>
      </c>
      <c r="EC17" s="83">
        <v>20.13</v>
      </c>
      <c r="ED17" s="83">
        <v>0</v>
      </c>
      <c r="EE17" s="83">
        <v>455.798</v>
      </c>
      <c r="EF17" s="83">
        <v>21015.334999999999</v>
      </c>
      <c r="EG17" s="83">
        <v>13.9</v>
      </c>
      <c r="EH17" s="83">
        <v>2.8069999999999999</v>
      </c>
      <c r="EI17" s="83">
        <v>0</v>
      </c>
      <c r="EJ17" s="83">
        <v>5.2530000000000001</v>
      </c>
      <c r="EK17" s="83">
        <v>0</v>
      </c>
      <c r="EL17" s="83">
        <v>0</v>
      </c>
      <c r="EM17" s="83">
        <v>0</v>
      </c>
      <c r="EN17" s="83">
        <v>0</v>
      </c>
      <c r="EO17" s="83">
        <v>160.65100000000001</v>
      </c>
      <c r="EP17" s="83">
        <v>0</v>
      </c>
      <c r="EQ17" s="83">
        <v>0</v>
      </c>
      <c r="ER17" s="83">
        <v>0</v>
      </c>
      <c r="ES17" s="83">
        <v>0</v>
      </c>
      <c r="ET17" s="83">
        <v>16.378</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16.588000000000001</v>
      </c>
      <c r="FO17" s="83">
        <v>0</v>
      </c>
      <c r="FP17" s="83">
        <v>0</v>
      </c>
      <c r="FQ17" s="83">
        <v>0</v>
      </c>
      <c r="FR17" s="83">
        <v>0</v>
      </c>
      <c r="FS17" s="83">
        <v>0</v>
      </c>
      <c r="FT17" s="83">
        <v>0</v>
      </c>
      <c r="FU17" s="83">
        <v>0</v>
      </c>
      <c r="FV17" s="83">
        <v>0</v>
      </c>
      <c r="FW17" s="83">
        <v>0</v>
      </c>
      <c r="FX17" s="83">
        <v>0</v>
      </c>
      <c r="FY17" s="83">
        <v>0</v>
      </c>
      <c r="FZ17" s="83">
        <v>0</v>
      </c>
      <c r="GA17" s="83">
        <v>6.1420000000000003</v>
      </c>
      <c r="GB17" s="83">
        <v>0</v>
      </c>
      <c r="GC17" s="83">
        <v>0</v>
      </c>
      <c r="GD17" s="83">
        <v>0</v>
      </c>
      <c r="GE17" s="83">
        <v>0</v>
      </c>
      <c r="GF17" s="83">
        <v>0</v>
      </c>
      <c r="GG17" s="83">
        <v>0</v>
      </c>
      <c r="GH17" s="83">
        <v>0</v>
      </c>
      <c r="GI17" s="83">
        <v>0</v>
      </c>
      <c r="GJ17" s="83">
        <v>0</v>
      </c>
      <c r="GK17" s="83">
        <v>0</v>
      </c>
      <c r="GL17" s="83">
        <v>5.24</v>
      </c>
      <c r="GM17" s="83">
        <v>33.323999999999998</v>
      </c>
      <c r="GN17" s="83">
        <v>0</v>
      </c>
      <c r="GO17" s="83">
        <v>30.544</v>
      </c>
      <c r="GP17" s="83">
        <v>0</v>
      </c>
      <c r="GQ17" s="83">
        <v>0</v>
      </c>
      <c r="GR17" s="83">
        <v>0</v>
      </c>
      <c r="GS17" s="83">
        <v>0</v>
      </c>
      <c r="GT17" s="83">
        <v>130.179</v>
      </c>
      <c r="GU17" s="83">
        <v>0</v>
      </c>
      <c r="GV17" s="83">
        <v>0</v>
      </c>
      <c r="GW17" s="83">
        <v>0</v>
      </c>
      <c r="GX17" s="83">
        <v>0</v>
      </c>
      <c r="GY17" s="83">
        <v>0</v>
      </c>
      <c r="GZ17" s="83">
        <v>0</v>
      </c>
      <c r="HA17" s="83">
        <v>0</v>
      </c>
      <c r="HB17" s="83">
        <v>0</v>
      </c>
      <c r="HC17" s="83">
        <v>0</v>
      </c>
      <c r="HD17" s="83">
        <v>3.7759999999999998</v>
      </c>
      <c r="HE17" s="83">
        <v>0</v>
      </c>
      <c r="HF17" s="83">
        <v>3645.261</v>
      </c>
      <c r="HG17" s="83">
        <v>0</v>
      </c>
      <c r="HH17" s="83">
        <v>0</v>
      </c>
      <c r="HI17" s="83">
        <v>0</v>
      </c>
      <c r="HJ17" s="83">
        <v>0</v>
      </c>
      <c r="HK17" s="83">
        <v>25991.058000000001</v>
      </c>
      <c r="HL17" s="83">
        <v>16.378</v>
      </c>
      <c r="HM17" s="83">
        <v>0</v>
      </c>
      <c r="HN17" s="83">
        <v>0</v>
      </c>
      <c r="HO17" s="83">
        <v>16.588000000000001</v>
      </c>
      <c r="HP17" s="83">
        <v>0</v>
      </c>
      <c r="HQ17" s="83">
        <v>6.1420000000000003</v>
      </c>
      <c r="HR17" s="83">
        <v>0</v>
      </c>
      <c r="HS17" s="83">
        <v>0</v>
      </c>
      <c r="HT17" s="83">
        <v>5.24</v>
      </c>
      <c r="HU17" s="83">
        <v>33.323999999999998</v>
      </c>
      <c r="HV17" s="83">
        <v>30.544</v>
      </c>
      <c r="HW17" s="83">
        <v>0</v>
      </c>
      <c r="HX17" s="83">
        <v>130.179</v>
      </c>
      <c r="HY17" s="83">
        <v>3.7759999999999998</v>
      </c>
      <c r="HZ17" s="83">
        <v>0</v>
      </c>
      <c r="IA17" s="83">
        <v>3645.261</v>
      </c>
      <c r="IB17" s="83">
        <v>0</v>
      </c>
      <c r="IC17" s="83">
        <v>0</v>
      </c>
      <c r="ID17" s="83">
        <v>0</v>
      </c>
      <c r="IE17" s="83">
        <v>0</v>
      </c>
      <c r="IF17" s="83">
        <v>29157.295999999998</v>
      </c>
      <c r="IG17" s="83">
        <v>495.40100000000001</v>
      </c>
      <c r="IH17" s="83">
        <v>0</v>
      </c>
      <c r="II17" s="83">
        <v>0</v>
      </c>
      <c r="IJ17" s="83">
        <v>16.588000000000001</v>
      </c>
      <c r="IK17" s="83">
        <v>0</v>
      </c>
      <c r="IL17" s="83">
        <v>6.1420000000000003</v>
      </c>
      <c r="IM17" s="83">
        <v>0</v>
      </c>
      <c r="IN17" s="83">
        <v>0</v>
      </c>
      <c r="IO17" s="83">
        <v>5.24</v>
      </c>
      <c r="IP17" s="83">
        <v>33.323999999999998</v>
      </c>
      <c r="IQ17" s="83">
        <v>30.544</v>
      </c>
      <c r="IR17" s="83">
        <v>0</v>
      </c>
      <c r="IS17" s="83">
        <v>130.179</v>
      </c>
      <c r="IT17" s="83">
        <v>3.7759999999999998</v>
      </c>
      <c r="IU17" s="83">
        <v>0</v>
      </c>
      <c r="IV17" s="84">
        <v>0</v>
      </c>
      <c r="IW17" s="81">
        <v>0</v>
      </c>
      <c r="IX17" s="81">
        <v>0</v>
      </c>
      <c r="IY17" s="81">
        <v>0</v>
      </c>
      <c r="IZ17" s="81">
        <v>0</v>
      </c>
      <c r="JA17" s="81">
        <v>0</v>
      </c>
      <c r="JB17" s="81">
        <v>0</v>
      </c>
      <c r="JC17" s="81">
        <v>0</v>
      </c>
      <c r="JD17" s="81">
        <v>0</v>
      </c>
      <c r="JE17" s="81">
        <v>5</v>
      </c>
      <c r="JF17" s="81">
        <v>4</v>
      </c>
      <c r="JG17" s="81">
        <v>2</v>
      </c>
      <c r="JH17" s="81">
        <v>0</v>
      </c>
      <c r="JI17" s="81">
        <v>0</v>
      </c>
      <c r="JJ17" s="81">
        <v>0</v>
      </c>
      <c r="JK17" s="81">
        <v>0</v>
      </c>
      <c r="JL17" s="81">
        <v>19</v>
      </c>
      <c r="JM17" s="81">
        <v>1</v>
      </c>
      <c r="JN17" s="81">
        <v>2</v>
      </c>
      <c r="JO17" s="81">
        <v>2</v>
      </c>
      <c r="JP17" s="81">
        <v>0</v>
      </c>
      <c r="JQ17" s="81">
        <v>3</v>
      </c>
      <c r="JR17" s="81">
        <v>7</v>
      </c>
      <c r="JS17" s="81">
        <v>1</v>
      </c>
      <c r="JT17" s="81">
        <v>1</v>
      </c>
      <c r="JU17" s="81">
        <v>0</v>
      </c>
      <c r="JV17" s="81">
        <v>1</v>
      </c>
      <c r="JW17" s="81">
        <v>0</v>
      </c>
      <c r="JX17" s="81">
        <v>0</v>
      </c>
      <c r="JY17" s="81">
        <v>0</v>
      </c>
      <c r="JZ17" s="81">
        <v>0</v>
      </c>
      <c r="KA17" s="81">
        <v>5</v>
      </c>
      <c r="KB17" s="81">
        <v>0</v>
      </c>
      <c r="KC17" s="81">
        <v>3</v>
      </c>
      <c r="KD17" s="81">
        <v>1</v>
      </c>
      <c r="KE17" s="81">
        <v>0</v>
      </c>
      <c r="KF17" s="81">
        <v>3</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3</v>
      </c>
      <c r="LA17" s="81">
        <v>0</v>
      </c>
      <c r="LB17" s="81">
        <v>0</v>
      </c>
      <c r="LC17" s="81">
        <v>0</v>
      </c>
      <c r="LD17" s="81">
        <v>0</v>
      </c>
      <c r="LE17" s="81">
        <v>0</v>
      </c>
      <c r="LF17" s="81">
        <v>0</v>
      </c>
      <c r="LG17" s="81">
        <v>0</v>
      </c>
      <c r="LH17" s="81">
        <v>0</v>
      </c>
      <c r="LI17" s="81">
        <v>0</v>
      </c>
      <c r="LJ17" s="81">
        <v>0</v>
      </c>
      <c r="LK17" s="81">
        <v>0</v>
      </c>
      <c r="LL17" s="81">
        <v>0</v>
      </c>
      <c r="LM17" s="81">
        <v>1</v>
      </c>
      <c r="LN17" s="81">
        <v>0</v>
      </c>
      <c r="LO17" s="81">
        <v>0</v>
      </c>
      <c r="LP17" s="81">
        <v>0</v>
      </c>
      <c r="LQ17" s="81">
        <v>0</v>
      </c>
      <c r="LR17" s="81">
        <v>0</v>
      </c>
      <c r="LS17" s="81">
        <v>0</v>
      </c>
      <c r="LT17" s="81">
        <v>0</v>
      </c>
      <c r="LU17" s="81">
        <v>0</v>
      </c>
      <c r="LV17" s="81">
        <v>0</v>
      </c>
      <c r="LW17" s="81">
        <v>0</v>
      </c>
      <c r="LX17" s="81">
        <v>1</v>
      </c>
      <c r="LY17" s="81">
        <v>1</v>
      </c>
      <c r="LZ17" s="81">
        <v>0</v>
      </c>
      <c r="MA17" s="81">
        <v>2</v>
      </c>
      <c r="MB17" s="81">
        <v>0</v>
      </c>
      <c r="MC17" s="81">
        <v>0</v>
      </c>
      <c r="MD17" s="81">
        <v>0</v>
      </c>
      <c r="ME17" s="81">
        <v>0</v>
      </c>
      <c r="MF17" s="81">
        <v>5</v>
      </c>
      <c r="MG17" s="81">
        <v>0</v>
      </c>
      <c r="MH17" s="81">
        <v>0</v>
      </c>
      <c r="MI17" s="81">
        <v>0</v>
      </c>
      <c r="MJ17" s="81">
        <v>0</v>
      </c>
      <c r="MK17" s="81">
        <v>0</v>
      </c>
      <c r="ML17" s="81">
        <v>0</v>
      </c>
      <c r="MM17" s="81">
        <v>0</v>
      </c>
      <c r="MN17" s="81">
        <v>0</v>
      </c>
      <c r="MO17" s="81">
        <v>0</v>
      </c>
      <c r="MP17" s="81">
        <v>1</v>
      </c>
      <c r="MQ17" s="81">
        <v>0</v>
      </c>
      <c r="MR17" s="81">
        <v>1</v>
      </c>
      <c r="MS17" s="81">
        <v>0</v>
      </c>
      <c r="MT17" s="81">
        <v>3</v>
      </c>
      <c r="MU17" s="81">
        <v>0</v>
      </c>
      <c r="MV17" s="81">
        <v>1</v>
      </c>
      <c r="MW17" s="81">
        <v>0</v>
      </c>
      <c r="MX17" s="81">
        <v>0</v>
      </c>
      <c r="MY17" s="81">
        <v>0</v>
      </c>
      <c r="MZ17" s="81">
        <v>0</v>
      </c>
      <c r="NA17" s="81">
        <v>0</v>
      </c>
      <c r="NB17" s="81">
        <v>0</v>
      </c>
      <c r="NC17" s="81">
        <v>0</v>
      </c>
      <c r="ND17" s="81">
        <v>0</v>
      </c>
      <c r="NE17" s="81">
        <v>0</v>
      </c>
      <c r="NF17" s="81">
        <v>5</v>
      </c>
      <c r="NG17" s="81">
        <v>4</v>
      </c>
      <c r="NH17" s="81">
        <v>2</v>
      </c>
      <c r="NI17" s="81">
        <v>0</v>
      </c>
      <c r="NJ17" s="81">
        <v>0</v>
      </c>
      <c r="NK17" s="81">
        <v>0</v>
      </c>
      <c r="NL17" s="81">
        <v>0</v>
      </c>
      <c r="NM17" s="81">
        <v>19</v>
      </c>
      <c r="NN17" s="81">
        <v>0</v>
      </c>
      <c r="NO17" s="81">
        <v>2</v>
      </c>
      <c r="NP17" s="81">
        <v>2</v>
      </c>
      <c r="NQ17" s="81">
        <v>0</v>
      </c>
      <c r="NR17" s="81">
        <v>3</v>
      </c>
      <c r="NS17" s="81">
        <v>7</v>
      </c>
      <c r="NT17" s="81">
        <v>1</v>
      </c>
      <c r="NU17" s="81">
        <v>1</v>
      </c>
      <c r="NV17" s="81">
        <v>0</v>
      </c>
      <c r="NW17" s="81">
        <v>1</v>
      </c>
      <c r="NX17" s="81">
        <v>0</v>
      </c>
      <c r="NY17" s="81">
        <v>0</v>
      </c>
      <c r="NZ17" s="81">
        <v>0</v>
      </c>
      <c r="OA17" s="81">
        <v>0</v>
      </c>
      <c r="OB17" s="81">
        <v>5</v>
      </c>
      <c r="OC17" s="81">
        <v>0</v>
      </c>
      <c r="OD17" s="81">
        <v>0</v>
      </c>
      <c r="OE17" s="81">
        <v>0</v>
      </c>
      <c r="OF17" s="81">
        <v>0</v>
      </c>
      <c r="OG17" s="81">
        <v>3</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3</v>
      </c>
      <c r="PB17" s="81">
        <v>0</v>
      </c>
      <c r="PC17" s="81">
        <v>0</v>
      </c>
      <c r="PD17" s="81">
        <v>0</v>
      </c>
      <c r="PE17" s="81">
        <v>0</v>
      </c>
      <c r="PF17" s="81">
        <v>0</v>
      </c>
      <c r="PG17" s="81">
        <v>0</v>
      </c>
      <c r="PH17" s="81">
        <v>0</v>
      </c>
      <c r="PI17" s="81">
        <v>0</v>
      </c>
      <c r="PJ17" s="81">
        <v>0</v>
      </c>
      <c r="PK17" s="81">
        <v>0</v>
      </c>
      <c r="PL17" s="81">
        <v>0</v>
      </c>
      <c r="PM17" s="81">
        <v>0</v>
      </c>
      <c r="PN17" s="81">
        <v>1</v>
      </c>
      <c r="PO17" s="81">
        <v>0</v>
      </c>
      <c r="PP17" s="81">
        <v>0</v>
      </c>
      <c r="PQ17" s="81">
        <v>0</v>
      </c>
      <c r="PR17" s="81">
        <v>0</v>
      </c>
      <c r="PS17" s="81">
        <v>0</v>
      </c>
      <c r="PT17" s="81">
        <v>0</v>
      </c>
      <c r="PU17" s="81">
        <v>0</v>
      </c>
      <c r="PV17" s="81">
        <v>0</v>
      </c>
      <c r="PW17" s="81">
        <v>0</v>
      </c>
      <c r="PX17" s="81">
        <v>0</v>
      </c>
      <c r="PY17" s="81">
        <v>1</v>
      </c>
      <c r="PZ17" s="81">
        <v>1</v>
      </c>
      <c r="QA17" s="81">
        <v>0</v>
      </c>
      <c r="QB17" s="81">
        <v>2</v>
      </c>
      <c r="QC17" s="81">
        <v>0</v>
      </c>
      <c r="QD17" s="81">
        <v>0</v>
      </c>
      <c r="QE17" s="81">
        <v>0</v>
      </c>
      <c r="QF17" s="81">
        <v>0</v>
      </c>
      <c r="QG17" s="81">
        <v>5</v>
      </c>
      <c r="QH17" s="81">
        <v>0</v>
      </c>
      <c r="QI17" s="81">
        <v>0</v>
      </c>
      <c r="QJ17" s="81">
        <v>0</v>
      </c>
      <c r="QK17" s="81">
        <v>0</v>
      </c>
      <c r="QL17" s="81">
        <v>0</v>
      </c>
      <c r="QM17" s="81">
        <v>0</v>
      </c>
      <c r="QN17" s="81">
        <v>0</v>
      </c>
      <c r="QO17" s="81">
        <v>0</v>
      </c>
      <c r="QP17" s="81">
        <v>0</v>
      </c>
      <c r="QQ17" s="81">
        <v>1</v>
      </c>
      <c r="QR17" s="81">
        <v>0</v>
      </c>
      <c r="QS17" s="81">
        <v>5</v>
      </c>
      <c r="QT17" s="81">
        <v>0</v>
      </c>
      <c r="QU17" s="81">
        <v>0</v>
      </c>
      <c r="QV17" s="81">
        <v>0</v>
      </c>
      <c r="QW17" s="81">
        <v>0</v>
      </c>
      <c r="QX17" s="81">
        <v>52</v>
      </c>
      <c r="QY17" s="81">
        <v>3</v>
      </c>
      <c r="QZ17" s="81">
        <v>0</v>
      </c>
      <c r="RA17" s="81">
        <v>0</v>
      </c>
      <c r="RB17" s="81">
        <v>3</v>
      </c>
      <c r="RC17" s="81">
        <v>0</v>
      </c>
      <c r="RD17" s="81">
        <v>1</v>
      </c>
      <c r="RE17" s="81">
        <v>0</v>
      </c>
      <c r="RF17" s="81">
        <v>0</v>
      </c>
      <c r="RG17" s="81">
        <v>1</v>
      </c>
      <c r="RH17" s="81">
        <v>1</v>
      </c>
      <c r="RI17" s="81">
        <v>2</v>
      </c>
      <c r="RJ17" s="81">
        <v>0</v>
      </c>
      <c r="RK17" s="81">
        <v>5</v>
      </c>
      <c r="RL17" s="81">
        <v>1</v>
      </c>
      <c r="RM17" s="81">
        <v>0</v>
      </c>
      <c r="RN17" s="81">
        <v>5</v>
      </c>
      <c r="RO17" s="81">
        <v>0</v>
      </c>
      <c r="RP17" s="81">
        <v>0</v>
      </c>
      <c r="RQ17" s="81">
        <v>0</v>
      </c>
      <c r="RR17" s="81">
        <v>0</v>
      </c>
      <c r="RS17" s="81">
        <v>53</v>
      </c>
      <c r="RT17" s="81">
        <v>7</v>
      </c>
      <c r="RU17" s="81">
        <v>0</v>
      </c>
      <c r="RV17" s="81">
        <v>0</v>
      </c>
      <c r="RW17" s="81">
        <v>3</v>
      </c>
      <c r="RX17" s="81">
        <v>0</v>
      </c>
      <c r="RY17" s="81">
        <v>1</v>
      </c>
      <c r="RZ17" s="81">
        <v>0</v>
      </c>
      <c r="SA17" s="81">
        <v>0</v>
      </c>
      <c r="SB17" s="81">
        <v>1</v>
      </c>
      <c r="SC17" s="81">
        <v>1</v>
      </c>
      <c r="SD17" s="81">
        <v>2</v>
      </c>
      <c r="SE17" s="81">
        <v>0</v>
      </c>
      <c r="SF17" s="81">
        <v>5</v>
      </c>
      <c r="SG17" s="81">
        <v>1</v>
      </c>
      <c r="SH17" s="81">
        <v>0</v>
      </c>
    </row>
    <row r="18" spans="1:502">
      <c r="A18" s="18" t="s">
        <v>1979</v>
      </c>
      <c r="B18" s="80">
        <v>10</v>
      </c>
      <c r="C18" s="80">
        <v>10</v>
      </c>
      <c r="D18" s="80">
        <v>1</v>
      </c>
      <c r="E18" s="80">
        <v>2013</v>
      </c>
      <c r="F18" s="80" t="s">
        <v>89</v>
      </c>
      <c r="G18" s="182" t="s">
        <v>1969</v>
      </c>
      <c r="H18" s="80" t="s">
        <v>1970</v>
      </c>
      <c r="I18" s="173"/>
      <c r="J18" s="83">
        <v>0</v>
      </c>
      <c r="K18" s="83">
        <v>0</v>
      </c>
      <c r="L18" s="83">
        <v>0</v>
      </c>
      <c r="M18" s="83">
        <v>0</v>
      </c>
      <c r="N18" s="83">
        <v>0</v>
      </c>
      <c r="O18" s="83">
        <v>0</v>
      </c>
      <c r="P18" s="83">
        <v>0</v>
      </c>
      <c r="Q18" s="83">
        <v>0</v>
      </c>
      <c r="R18" s="83">
        <v>99.697999999999993</v>
      </c>
      <c r="S18" s="83">
        <v>26.446000000000002</v>
      </c>
      <c r="T18" s="83">
        <v>14.243</v>
      </c>
      <c r="U18" s="83">
        <v>0</v>
      </c>
      <c r="V18" s="83">
        <v>0</v>
      </c>
      <c r="W18" s="83">
        <v>0</v>
      </c>
      <c r="X18" s="83">
        <v>0</v>
      </c>
      <c r="Y18" s="83">
        <v>3894.8519999999999</v>
      </c>
      <c r="Z18" s="83">
        <v>3688.2530000000002</v>
      </c>
      <c r="AA18" s="83">
        <v>9.9309999999999992</v>
      </c>
      <c r="AB18" s="83">
        <v>21.661999999999999</v>
      </c>
      <c r="AC18" s="83">
        <v>0</v>
      </c>
      <c r="AD18" s="83">
        <v>451.53399999999999</v>
      </c>
      <c r="AE18" s="83">
        <v>21650.008999999998</v>
      </c>
      <c r="AF18" s="83">
        <v>16.202000000000002</v>
      </c>
      <c r="AG18" s="83">
        <v>8.3859999999999992</v>
      </c>
      <c r="AH18" s="83">
        <v>0</v>
      </c>
      <c r="AI18" s="83">
        <v>6.1319999999999997</v>
      </c>
      <c r="AJ18" s="83">
        <v>0</v>
      </c>
      <c r="AK18" s="83">
        <v>0</v>
      </c>
      <c r="AL18" s="83">
        <v>0</v>
      </c>
      <c r="AM18" s="83">
        <v>0</v>
      </c>
      <c r="AN18" s="83">
        <v>209.03399999999999</v>
      </c>
      <c r="AO18" s="83">
        <v>0</v>
      </c>
      <c r="AP18" s="83">
        <v>445.72899999999998</v>
      </c>
      <c r="AQ18" s="83">
        <v>13.36</v>
      </c>
      <c r="AR18" s="83">
        <v>0</v>
      </c>
      <c r="AS18" s="83">
        <v>17.741</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18.401</v>
      </c>
      <c r="BN18" s="83">
        <v>0</v>
      </c>
      <c r="BO18" s="83">
        <v>0</v>
      </c>
      <c r="BP18" s="83">
        <v>0</v>
      </c>
      <c r="BQ18" s="83">
        <v>0</v>
      </c>
      <c r="BR18" s="83">
        <v>0</v>
      </c>
      <c r="BS18" s="83">
        <v>0</v>
      </c>
      <c r="BT18" s="83">
        <v>0</v>
      </c>
      <c r="BU18" s="83">
        <v>0</v>
      </c>
      <c r="BV18" s="83">
        <v>0</v>
      </c>
      <c r="BW18" s="83">
        <v>0</v>
      </c>
      <c r="BX18" s="83">
        <v>0</v>
      </c>
      <c r="BY18" s="83">
        <v>0</v>
      </c>
      <c r="BZ18" s="83">
        <v>11.442</v>
      </c>
      <c r="CA18" s="83">
        <v>0</v>
      </c>
      <c r="CB18" s="83">
        <v>0</v>
      </c>
      <c r="CC18" s="83">
        <v>0</v>
      </c>
      <c r="CD18" s="83">
        <v>0</v>
      </c>
      <c r="CE18" s="83">
        <v>0</v>
      </c>
      <c r="CF18" s="83">
        <v>0</v>
      </c>
      <c r="CG18" s="83">
        <v>0</v>
      </c>
      <c r="CH18" s="83">
        <v>0</v>
      </c>
      <c r="CI18" s="83">
        <v>0</v>
      </c>
      <c r="CJ18" s="83">
        <v>0</v>
      </c>
      <c r="CK18" s="83">
        <v>5.5819999999999999</v>
      </c>
      <c r="CL18" s="83">
        <v>35.993000000000002</v>
      </c>
      <c r="CM18" s="83">
        <v>0</v>
      </c>
      <c r="CN18" s="83">
        <v>34.536999999999999</v>
      </c>
      <c r="CO18" s="83">
        <v>0</v>
      </c>
      <c r="CP18" s="83">
        <v>0</v>
      </c>
      <c r="CQ18" s="83">
        <v>0</v>
      </c>
      <c r="CR18" s="83">
        <v>0</v>
      </c>
      <c r="CS18" s="83">
        <v>54.069000000000003</v>
      </c>
      <c r="CT18" s="83">
        <v>0</v>
      </c>
      <c r="CU18" s="83">
        <v>0</v>
      </c>
      <c r="CV18" s="83">
        <v>0</v>
      </c>
      <c r="CW18" s="83">
        <v>0</v>
      </c>
      <c r="CX18" s="83">
        <v>0</v>
      </c>
      <c r="CY18" s="83">
        <v>0</v>
      </c>
      <c r="CZ18" s="83">
        <v>0</v>
      </c>
      <c r="DA18" s="83">
        <v>0</v>
      </c>
      <c r="DB18" s="83">
        <v>0</v>
      </c>
      <c r="DC18" s="83">
        <v>0</v>
      </c>
      <c r="DD18" s="83">
        <v>0</v>
      </c>
      <c r="DE18" s="83">
        <v>3498.0160000000001</v>
      </c>
      <c r="DF18" s="83">
        <v>0</v>
      </c>
      <c r="DG18" s="83">
        <v>445.72899999999998</v>
      </c>
      <c r="DH18" s="83">
        <v>0</v>
      </c>
      <c r="DI18" s="83">
        <v>13.36</v>
      </c>
      <c r="DJ18" s="83">
        <v>0</v>
      </c>
      <c r="DK18" s="83">
        <v>0</v>
      </c>
      <c r="DL18" s="83">
        <v>0</v>
      </c>
      <c r="DM18" s="83">
        <v>0</v>
      </c>
      <c r="DN18" s="83">
        <v>0</v>
      </c>
      <c r="DO18" s="83">
        <v>0</v>
      </c>
      <c r="DP18" s="83">
        <v>0</v>
      </c>
      <c r="DQ18" s="83">
        <v>0</v>
      </c>
      <c r="DR18" s="83">
        <v>0</v>
      </c>
      <c r="DS18" s="83">
        <v>99.697999999999993</v>
      </c>
      <c r="DT18" s="83">
        <v>26.446000000000002</v>
      </c>
      <c r="DU18" s="83">
        <v>14.243</v>
      </c>
      <c r="DV18" s="83">
        <v>0</v>
      </c>
      <c r="DW18" s="83">
        <v>0</v>
      </c>
      <c r="DX18" s="83">
        <v>0</v>
      </c>
      <c r="DY18" s="83">
        <v>0</v>
      </c>
      <c r="DZ18" s="83">
        <v>3894.8519999999999</v>
      </c>
      <c r="EA18" s="83">
        <v>190.23699999999999</v>
      </c>
      <c r="EB18" s="83">
        <v>9.9309999999999992</v>
      </c>
      <c r="EC18" s="83">
        <v>21.661999999999999</v>
      </c>
      <c r="ED18" s="83">
        <v>0</v>
      </c>
      <c r="EE18" s="83">
        <v>451.53399999999999</v>
      </c>
      <c r="EF18" s="83">
        <v>21650.008999999998</v>
      </c>
      <c r="EG18" s="83">
        <v>16.202000000000002</v>
      </c>
      <c r="EH18" s="83">
        <v>8.3859999999999992</v>
      </c>
      <c r="EI18" s="83">
        <v>0</v>
      </c>
      <c r="EJ18" s="83">
        <v>6.1319999999999997</v>
      </c>
      <c r="EK18" s="83">
        <v>0</v>
      </c>
      <c r="EL18" s="83">
        <v>0</v>
      </c>
      <c r="EM18" s="83">
        <v>0</v>
      </c>
      <c r="EN18" s="83">
        <v>0</v>
      </c>
      <c r="EO18" s="83">
        <v>209.03399999999999</v>
      </c>
      <c r="EP18" s="83">
        <v>0</v>
      </c>
      <c r="EQ18" s="83">
        <v>0</v>
      </c>
      <c r="ER18" s="83">
        <v>0</v>
      </c>
      <c r="ES18" s="83">
        <v>0</v>
      </c>
      <c r="ET18" s="83">
        <v>17.741</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18.401</v>
      </c>
      <c r="FO18" s="83">
        <v>0</v>
      </c>
      <c r="FP18" s="83">
        <v>0</v>
      </c>
      <c r="FQ18" s="83">
        <v>0</v>
      </c>
      <c r="FR18" s="83">
        <v>0</v>
      </c>
      <c r="FS18" s="83">
        <v>0</v>
      </c>
      <c r="FT18" s="83">
        <v>0</v>
      </c>
      <c r="FU18" s="83">
        <v>0</v>
      </c>
      <c r="FV18" s="83">
        <v>0</v>
      </c>
      <c r="FW18" s="83">
        <v>0</v>
      </c>
      <c r="FX18" s="83">
        <v>0</v>
      </c>
      <c r="FY18" s="83">
        <v>0</v>
      </c>
      <c r="FZ18" s="83">
        <v>0</v>
      </c>
      <c r="GA18" s="83">
        <v>11.442</v>
      </c>
      <c r="GB18" s="83">
        <v>0</v>
      </c>
      <c r="GC18" s="83">
        <v>0</v>
      </c>
      <c r="GD18" s="83">
        <v>0</v>
      </c>
      <c r="GE18" s="83">
        <v>0</v>
      </c>
      <c r="GF18" s="83">
        <v>0</v>
      </c>
      <c r="GG18" s="83">
        <v>0</v>
      </c>
      <c r="GH18" s="83">
        <v>0</v>
      </c>
      <c r="GI18" s="83">
        <v>0</v>
      </c>
      <c r="GJ18" s="83">
        <v>0</v>
      </c>
      <c r="GK18" s="83">
        <v>0</v>
      </c>
      <c r="GL18" s="83">
        <v>5.5819999999999999</v>
      </c>
      <c r="GM18" s="83">
        <v>35.993000000000002</v>
      </c>
      <c r="GN18" s="83">
        <v>0</v>
      </c>
      <c r="GO18" s="83">
        <v>34.536999999999999</v>
      </c>
      <c r="GP18" s="83">
        <v>0</v>
      </c>
      <c r="GQ18" s="83">
        <v>0</v>
      </c>
      <c r="GR18" s="83">
        <v>0</v>
      </c>
      <c r="GS18" s="83">
        <v>0</v>
      </c>
      <c r="GT18" s="83">
        <v>54.069000000000003</v>
      </c>
      <c r="GU18" s="83">
        <v>0</v>
      </c>
      <c r="GV18" s="83">
        <v>0</v>
      </c>
      <c r="GW18" s="83">
        <v>0</v>
      </c>
      <c r="GX18" s="83">
        <v>0</v>
      </c>
      <c r="GY18" s="83">
        <v>0</v>
      </c>
      <c r="GZ18" s="83">
        <v>0</v>
      </c>
      <c r="HA18" s="83">
        <v>0</v>
      </c>
      <c r="HB18" s="83">
        <v>0</v>
      </c>
      <c r="HC18" s="83">
        <v>0</v>
      </c>
      <c r="HD18" s="83">
        <v>0</v>
      </c>
      <c r="HE18" s="83">
        <v>0</v>
      </c>
      <c r="HF18" s="83">
        <v>3957.105</v>
      </c>
      <c r="HG18" s="83">
        <v>0</v>
      </c>
      <c r="HH18" s="83">
        <v>0</v>
      </c>
      <c r="HI18" s="83">
        <v>0</v>
      </c>
      <c r="HJ18" s="83">
        <v>0</v>
      </c>
      <c r="HK18" s="83">
        <v>26598.366000000002</v>
      </c>
      <c r="HL18" s="83">
        <v>17.741</v>
      </c>
      <c r="HM18" s="83">
        <v>0</v>
      </c>
      <c r="HN18" s="83">
        <v>0</v>
      </c>
      <c r="HO18" s="83">
        <v>18.401</v>
      </c>
      <c r="HP18" s="83">
        <v>0</v>
      </c>
      <c r="HQ18" s="83">
        <v>11.442</v>
      </c>
      <c r="HR18" s="83">
        <v>0</v>
      </c>
      <c r="HS18" s="83">
        <v>0</v>
      </c>
      <c r="HT18" s="83">
        <v>5.5819999999999999</v>
      </c>
      <c r="HU18" s="83">
        <v>35.993000000000002</v>
      </c>
      <c r="HV18" s="83">
        <v>34.536999999999999</v>
      </c>
      <c r="HW18" s="83">
        <v>0</v>
      </c>
      <c r="HX18" s="83">
        <v>54.069000000000003</v>
      </c>
      <c r="HY18" s="83">
        <v>0</v>
      </c>
      <c r="HZ18" s="83">
        <v>0</v>
      </c>
      <c r="IA18" s="83">
        <v>3957.105</v>
      </c>
      <c r="IB18" s="83">
        <v>0</v>
      </c>
      <c r="IC18" s="83">
        <v>0</v>
      </c>
      <c r="ID18" s="83">
        <v>0</v>
      </c>
      <c r="IE18" s="83">
        <v>0</v>
      </c>
      <c r="IF18" s="83">
        <v>30096.382000000001</v>
      </c>
      <c r="IG18" s="83">
        <v>476.83</v>
      </c>
      <c r="IH18" s="83">
        <v>0</v>
      </c>
      <c r="II18" s="83">
        <v>0</v>
      </c>
      <c r="IJ18" s="83">
        <v>18.401</v>
      </c>
      <c r="IK18" s="83">
        <v>0</v>
      </c>
      <c r="IL18" s="83">
        <v>11.442</v>
      </c>
      <c r="IM18" s="83">
        <v>0</v>
      </c>
      <c r="IN18" s="83">
        <v>0</v>
      </c>
      <c r="IO18" s="83">
        <v>5.5819999999999999</v>
      </c>
      <c r="IP18" s="83">
        <v>35.993000000000002</v>
      </c>
      <c r="IQ18" s="83">
        <v>34.536999999999999</v>
      </c>
      <c r="IR18" s="83">
        <v>0</v>
      </c>
      <c r="IS18" s="83">
        <v>54.069000000000003</v>
      </c>
      <c r="IT18" s="83">
        <v>0</v>
      </c>
      <c r="IU18" s="83">
        <v>0</v>
      </c>
      <c r="IV18" s="84">
        <v>0</v>
      </c>
      <c r="IW18" s="81">
        <v>0</v>
      </c>
      <c r="IX18" s="81">
        <v>0</v>
      </c>
      <c r="IY18" s="81">
        <v>0</v>
      </c>
      <c r="IZ18" s="81">
        <v>0</v>
      </c>
      <c r="JA18" s="81">
        <v>0</v>
      </c>
      <c r="JB18" s="81">
        <v>0</v>
      </c>
      <c r="JC18" s="81">
        <v>0</v>
      </c>
      <c r="JD18" s="81">
        <v>0</v>
      </c>
      <c r="JE18" s="81">
        <v>5</v>
      </c>
      <c r="JF18" s="81">
        <v>4</v>
      </c>
      <c r="JG18" s="81">
        <v>2</v>
      </c>
      <c r="JH18" s="81">
        <v>0</v>
      </c>
      <c r="JI18" s="81">
        <v>0</v>
      </c>
      <c r="JJ18" s="81">
        <v>0</v>
      </c>
      <c r="JK18" s="81">
        <v>0</v>
      </c>
      <c r="JL18" s="81">
        <v>17</v>
      </c>
      <c r="JM18" s="81">
        <v>2</v>
      </c>
      <c r="JN18" s="81">
        <v>1</v>
      </c>
      <c r="JO18" s="81">
        <v>2</v>
      </c>
      <c r="JP18" s="81">
        <v>0</v>
      </c>
      <c r="JQ18" s="81">
        <v>3</v>
      </c>
      <c r="JR18" s="81">
        <v>8</v>
      </c>
      <c r="JS18" s="81">
        <v>1</v>
      </c>
      <c r="JT18" s="81">
        <v>2</v>
      </c>
      <c r="JU18" s="81">
        <v>0</v>
      </c>
      <c r="JV18" s="81">
        <v>1</v>
      </c>
      <c r="JW18" s="81">
        <v>0</v>
      </c>
      <c r="JX18" s="81">
        <v>0</v>
      </c>
      <c r="JY18" s="81">
        <v>0</v>
      </c>
      <c r="JZ18" s="81">
        <v>0</v>
      </c>
      <c r="KA18" s="81">
        <v>5</v>
      </c>
      <c r="KB18" s="81">
        <v>0</v>
      </c>
      <c r="KC18" s="81">
        <v>3</v>
      </c>
      <c r="KD18" s="81">
        <v>1</v>
      </c>
      <c r="KE18" s="81">
        <v>0</v>
      </c>
      <c r="KF18" s="81">
        <v>3</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3</v>
      </c>
      <c r="LA18" s="81">
        <v>0</v>
      </c>
      <c r="LB18" s="81">
        <v>0</v>
      </c>
      <c r="LC18" s="81">
        <v>0</v>
      </c>
      <c r="LD18" s="81">
        <v>0</v>
      </c>
      <c r="LE18" s="81">
        <v>0</v>
      </c>
      <c r="LF18" s="81">
        <v>0</v>
      </c>
      <c r="LG18" s="81">
        <v>0</v>
      </c>
      <c r="LH18" s="81">
        <v>0</v>
      </c>
      <c r="LI18" s="81">
        <v>0</v>
      </c>
      <c r="LJ18" s="81">
        <v>0</v>
      </c>
      <c r="LK18" s="81">
        <v>0</v>
      </c>
      <c r="LL18" s="81">
        <v>0</v>
      </c>
      <c r="LM18" s="81">
        <v>2</v>
      </c>
      <c r="LN18" s="81">
        <v>0</v>
      </c>
      <c r="LO18" s="81">
        <v>0</v>
      </c>
      <c r="LP18" s="81">
        <v>0</v>
      </c>
      <c r="LQ18" s="81">
        <v>0</v>
      </c>
      <c r="LR18" s="81">
        <v>0</v>
      </c>
      <c r="LS18" s="81">
        <v>0</v>
      </c>
      <c r="LT18" s="81">
        <v>0</v>
      </c>
      <c r="LU18" s="81">
        <v>0</v>
      </c>
      <c r="LV18" s="81">
        <v>0</v>
      </c>
      <c r="LW18" s="81">
        <v>0</v>
      </c>
      <c r="LX18" s="81">
        <v>1</v>
      </c>
      <c r="LY18" s="81">
        <v>1</v>
      </c>
      <c r="LZ18" s="81">
        <v>0</v>
      </c>
      <c r="MA18" s="81">
        <v>2</v>
      </c>
      <c r="MB18" s="81">
        <v>0</v>
      </c>
      <c r="MC18" s="81">
        <v>0</v>
      </c>
      <c r="MD18" s="81">
        <v>0</v>
      </c>
      <c r="ME18" s="81">
        <v>0</v>
      </c>
      <c r="MF18" s="81">
        <v>3</v>
      </c>
      <c r="MG18" s="81">
        <v>0</v>
      </c>
      <c r="MH18" s="81">
        <v>0</v>
      </c>
      <c r="MI18" s="81">
        <v>0</v>
      </c>
      <c r="MJ18" s="81">
        <v>0</v>
      </c>
      <c r="MK18" s="81">
        <v>0</v>
      </c>
      <c r="ML18" s="81">
        <v>0</v>
      </c>
      <c r="MM18" s="81">
        <v>0</v>
      </c>
      <c r="MN18" s="81">
        <v>0</v>
      </c>
      <c r="MO18" s="81">
        <v>0</v>
      </c>
      <c r="MP18" s="81">
        <v>0</v>
      </c>
      <c r="MQ18" s="81">
        <v>0</v>
      </c>
      <c r="MR18" s="81">
        <v>1</v>
      </c>
      <c r="MS18" s="81">
        <v>0</v>
      </c>
      <c r="MT18" s="81">
        <v>3</v>
      </c>
      <c r="MU18" s="81">
        <v>0</v>
      </c>
      <c r="MV18" s="81">
        <v>1</v>
      </c>
      <c r="MW18" s="81">
        <v>0</v>
      </c>
      <c r="MX18" s="81">
        <v>0</v>
      </c>
      <c r="MY18" s="81">
        <v>0</v>
      </c>
      <c r="MZ18" s="81">
        <v>0</v>
      </c>
      <c r="NA18" s="81">
        <v>0</v>
      </c>
      <c r="NB18" s="81">
        <v>0</v>
      </c>
      <c r="NC18" s="81">
        <v>0</v>
      </c>
      <c r="ND18" s="81">
        <v>0</v>
      </c>
      <c r="NE18" s="81">
        <v>0</v>
      </c>
      <c r="NF18" s="81">
        <v>5</v>
      </c>
      <c r="NG18" s="81">
        <v>4</v>
      </c>
      <c r="NH18" s="81">
        <v>2</v>
      </c>
      <c r="NI18" s="81">
        <v>0</v>
      </c>
      <c r="NJ18" s="81">
        <v>0</v>
      </c>
      <c r="NK18" s="81">
        <v>0</v>
      </c>
      <c r="NL18" s="81">
        <v>0</v>
      </c>
      <c r="NM18" s="81">
        <v>17</v>
      </c>
      <c r="NN18" s="81">
        <v>1</v>
      </c>
      <c r="NO18" s="81">
        <v>1</v>
      </c>
      <c r="NP18" s="81">
        <v>2</v>
      </c>
      <c r="NQ18" s="81">
        <v>0</v>
      </c>
      <c r="NR18" s="81">
        <v>3</v>
      </c>
      <c r="NS18" s="81">
        <v>8</v>
      </c>
      <c r="NT18" s="81">
        <v>1</v>
      </c>
      <c r="NU18" s="81">
        <v>2</v>
      </c>
      <c r="NV18" s="81">
        <v>0</v>
      </c>
      <c r="NW18" s="81">
        <v>1</v>
      </c>
      <c r="NX18" s="81">
        <v>0</v>
      </c>
      <c r="NY18" s="81">
        <v>0</v>
      </c>
      <c r="NZ18" s="81">
        <v>0</v>
      </c>
      <c r="OA18" s="81">
        <v>0</v>
      </c>
      <c r="OB18" s="81">
        <v>5</v>
      </c>
      <c r="OC18" s="81">
        <v>0</v>
      </c>
      <c r="OD18" s="81">
        <v>0</v>
      </c>
      <c r="OE18" s="81">
        <v>0</v>
      </c>
      <c r="OF18" s="81">
        <v>0</v>
      </c>
      <c r="OG18" s="81">
        <v>3</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3</v>
      </c>
      <c r="PB18" s="81">
        <v>0</v>
      </c>
      <c r="PC18" s="81">
        <v>0</v>
      </c>
      <c r="PD18" s="81">
        <v>0</v>
      </c>
      <c r="PE18" s="81">
        <v>0</v>
      </c>
      <c r="PF18" s="81">
        <v>0</v>
      </c>
      <c r="PG18" s="81">
        <v>0</v>
      </c>
      <c r="PH18" s="81">
        <v>0</v>
      </c>
      <c r="PI18" s="81">
        <v>0</v>
      </c>
      <c r="PJ18" s="81">
        <v>0</v>
      </c>
      <c r="PK18" s="81">
        <v>0</v>
      </c>
      <c r="PL18" s="81">
        <v>0</v>
      </c>
      <c r="PM18" s="81">
        <v>0</v>
      </c>
      <c r="PN18" s="81">
        <v>2</v>
      </c>
      <c r="PO18" s="81">
        <v>0</v>
      </c>
      <c r="PP18" s="81">
        <v>0</v>
      </c>
      <c r="PQ18" s="81">
        <v>0</v>
      </c>
      <c r="PR18" s="81">
        <v>0</v>
      </c>
      <c r="PS18" s="81">
        <v>0</v>
      </c>
      <c r="PT18" s="81">
        <v>0</v>
      </c>
      <c r="PU18" s="81">
        <v>0</v>
      </c>
      <c r="PV18" s="81">
        <v>0</v>
      </c>
      <c r="PW18" s="81">
        <v>0</v>
      </c>
      <c r="PX18" s="81">
        <v>0</v>
      </c>
      <c r="PY18" s="81">
        <v>1</v>
      </c>
      <c r="PZ18" s="81">
        <v>1</v>
      </c>
      <c r="QA18" s="81">
        <v>0</v>
      </c>
      <c r="QB18" s="81">
        <v>2</v>
      </c>
      <c r="QC18" s="81">
        <v>0</v>
      </c>
      <c r="QD18" s="81">
        <v>0</v>
      </c>
      <c r="QE18" s="81">
        <v>0</v>
      </c>
      <c r="QF18" s="81">
        <v>0</v>
      </c>
      <c r="QG18" s="81">
        <v>3</v>
      </c>
      <c r="QH18" s="81">
        <v>0</v>
      </c>
      <c r="QI18" s="81">
        <v>0</v>
      </c>
      <c r="QJ18" s="81">
        <v>0</v>
      </c>
      <c r="QK18" s="81">
        <v>0</v>
      </c>
      <c r="QL18" s="81">
        <v>0</v>
      </c>
      <c r="QM18" s="81">
        <v>0</v>
      </c>
      <c r="QN18" s="81">
        <v>0</v>
      </c>
      <c r="QO18" s="81">
        <v>0</v>
      </c>
      <c r="QP18" s="81">
        <v>0</v>
      </c>
      <c r="QQ18" s="81">
        <v>0</v>
      </c>
      <c r="QR18" s="81">
        <v>0</v>
      </c>
      <c r="QS18" s="81">
        <v>5</v>
      </c>
      <c r="QT18" s="81">
        <v>0</v>
      </c>
      <c r="QU18" s="81">
        <v>0</v>
      </c>
      <c r="QV18" s="81">
        <v>0</v>
      </c>
      <c r="QW18" s="81">
        <v>0</v>
      </c>
      <c r="QX18" s="81">
        <v>52</v>
      </c>
      <c r="QY18" s="81">
        <v>3</v>
      </c>
      <c r="QZ18" s="81">
        <v>0</v>
      </c>
      <c r="RA18" s="81">
        <v>0</v>
      </c>
      <c r="RB18" s="81">
        <v>3</v>
      </c>
      <c r="RC18" s="81">
        <v>0</v>
      </c>
      <c r="RD18" s="81">
        <v>2</v>
      </c>
      <c r="RE18" s="81">
        <v>0</v>
      </c>
      <c r="RF18" s="81">
        <v>0</v>
      </c>
      <c r="RG18" s="81">
        <v>1</v>
      </c>
      <c r="RH18" s="81">
        <v>1</v>
      </c>
      <c r="RI18" s="81">
        <v>2</v>
      </c>
      <c r="RJ18" s="81">
        <v>0</v>
      </c>
      <c r="RK18" s="81">
        <v>3</v>
      </c>
      <c r="RL18" s="81">
        <v>0</v>
      </c>
      <c r="RM18" s="81">
        <v>0</v>
      </c>
      <c r="RN18" s="81">
        <v>5</v>
      </c>
      <c r="RO18" s="81">
        <v>0</v>
      </c>
      <c r="RP18" s="81">
        <v>0</v>
      </c>
      <c r="RQ18" s="81">
        <v>0</v>
      </c>
      <c r="RR18" s="81">
        <v>0</v>
      </c>
      <c r="RS18" s="81">
        <v>53</v>
      </c>
      <c r="RT18" s="81">
        <v>7</v>
      </c>
      <c r="RU18" s="81">
        <v>0</v>
      </c>
      <c r="RV18" s="81">
        <v>0</v>
      </c>
      <c r="RW18" s="81">
        <v>3</v>
      </c>
      <c r="RX18" s="81">
        <v>0</v>
      </c>
      <c r="RY18" s="81">
        <v>2</v>
      </c>
      <c r="RZ18" s="81">
        <v>0</v>
      </c>
      <c r="SA18" s="81">
        <v>0</v>
      </c>
      <c r="SB18" s="81">
        <v>1</v>
      </c>
      <c r="SC18" s="81">
        <v>1</v>
      </c>
      <c r="SD18" s="81">
        <v>2</v>
      </c>
      <c r="SE18" s="81">
        <v>0</v>
      </c>
      <c r="SF18" s="81">
        <v>3</v>
      </c>
      <c r="SG18" s="81">
        <v>0</v>
      </c>
      <c r="SH18" s="81">
        <v>0</v>
      </c>
    </row>
    <row r="19" spans="1:502">
      <c r="A19" s="18" t="s">
        <v>1980</v>
      </c>
      <c r="B19" s="80">
        <v>11</v>
      </c>
      <c r="C19" s="80">
        <v>11</v>
      </c>
      <c r="D19" s="80">
        <v>1</v>
      </c>
      <c r="E19" s="80">
        <v>2014</v>
      </c>
      <c r="F19" s="80" t="s">
        <v>90</v>
      </c>
      <c r="G19" s="182" t="s">
        <v>1969</v>
      </c>
      <c r="H19" s="80" t="s">
        <v>1970</v>
      </c>
      <c r="I19" s="173"/>
      <c r="J19" s="83">
        <v>0</v>
      </c>
      <c r="K19" s="83">
        <v>0</v>
      </c>
      <c r="L19" s="83">
        <v>0</v>
      </c>
      <c r="M19" s="83">
        <v>0</v>
      </c>
      <c r="N19" s="83">
        <v>0</v>
      </c>
      <c r="O19" s="83">
        <v>0</v>
      </c>
      <c r="P19" s="83">
        <v>0</v>
      </c>
      <c r="Q19" s="83">
        <v>0</v>
      </c>
      <c r="R19" s="83">
        <v>98.004000000000005</v>
      </c>
      <c r="S19" s="83">
        <v>27.074999999999999</v>
      </c>
      <c r="T19" s="83">
        <v>14.066000000000001</v>
      </c>
      <c r="U19" s="83">
        <v>0</v>
      </c>
      <c r="V19" s="83">
        <v>0</v>
      </c>
      <c r="W19" s="83">
        <v>0</v>
      </c>
      <c r="X19" s="83">
        <v>0</v>
      </c>
      <c r="Y19" s="83">
        <v>4014.9140000000002</v>
      </c>
      <c r="Z19" s="83">
        <v>3835.739</v>
      </c>
      <c r="AA19" s="83">
        <v>9.8659999999999997</v>
      </c>
      <c r="AB19" s="83">
        <v>20.539000000000001</v>
      </c>
      <c r="AC19" s="83">
        <v>0</v>
      </c>
      <c r="AD19" s="83">
        <v>148.38999999999999</v>
      </c>
      <c r="AE19" s="83">
        <v>21358.561000000002</v>
      </c>
      <c r="AF19" s="83">
        <v>17.123999999999999</v>
      </c>
      <c r="AG19" s="83">
        <v>9.1839999999999993</v>
      </c>
      <c r="AH19" s="83">
        <v>0</v>
      </c>
      <c r="AI19" s="83">
        <v>6.0359999999999996</v>
      </c>
      <c r="AJ19" s="83">
        <v>0</v>
      </c>
      <c r="AK19" s="83">
        <v>0</v>
      </c>
      <c r="AL19" s="83">
        <v>0</v>
      </c>
      <c r="AM19" s="83">
        <v>0</v>
      </c>
      <c r="AN19" s="83">
        <v>179.459</v>
      </c>
      <c r="AO19" s="83">
        <v>0</v>
      </c>
      <c r="AP19" s="83">
        <v>429.40300000000002</v>
      </c>
      <c r="AQ19" s="83">
        <v>17.704000000000001</v>
      </c>
      <c r="AR19" s="83">
        <v>0</v>
      </c>
      <c r="AS19" s="83">
        <v>17.277999999999999</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16.738</v>
      </c>
      <c r="BN19" s="83">
        <v>0</v>
      </c>
      <c r="BO19" s="83">
        <v>0</v>
      </c>
      <c r="BP19" s="83">
        <v>0</v>
      </c>
      <c r="BQ19" s="83">
        <v>0</v>
      </c>
      <c r="BR19" s="83">
        <v>0</v>
      </c>
      <c r="BS19" s="83">
        <v>0</v>
      </c>
      <c r="BT19" s="83">
        <v>0</v>
      </c>
      <c r="BU19" s="83">
        <v>0</v>
      </c>
      <c r="BV19" s="83">
        <v>0</v>
      </c>
      <c r="BW19" s="83">
        <v>0</v>
      </c>
      <c r="BX19" s="83">
        <v>0</v>
      </c>
      <c r="BY19" s="83">
        <v>0</v>
      </c>
      <c r="BZ19" s="83">
        <v>10.425000000000001</v>
      </c>
      <c r="CA19" s="83">
        <v>0</v>
      </c>
      <c r="CB19" s="83">
        <v>0</v>
      </c>
      <c r="CC19" s="83">
        <v>0</v>
      </c>
      <c r="CD19" s="83">
        <v>0</v>
      </c>
      <c r="CE19" s="83">
        <v>0</v>
      </c>
      <c r="CF19" s="83">
        <v>0</v>
      </c>
      <c r="CG19" s="83">
        <v>0</v>
      </c>
      <c r="CH19" s="83">
        <v>0</v>
      </c>
      <c r="CI19" s="83">
        <v>0</v>
      </c>
      <c r="CJ19" s="83">
        <v>0</v>
      </c>
      <c r="CK19" s="83">
        <v>5.2489999999999997</v>
      </c>
      <c r="CL19" s="83">
        <v>35.003</v>
      </c>
      <c r="CM19" s="83">
        <v>0</v>
      </c>
      <c r="CN19" s="83">
        <v>33.427</v>
      </c>
      <c r="CO19" s="83">
        <v>0</v>
      </c>
      <c r="CP19" s="83">
        <v>0</v>
      </c>
      <c r="CQ19" s="83">
        <v>0</v>
      </c>
      <c r="CR19" s="83">
        <v>0</v>
      </c>
      <c r="CS19" s="83">
        <v>66.305000000000007</v>
      </c>
      <c r="CT19" s="83">
        <v>0</v>
      </c>
      <c r="CU19" s="83">
        <v>0</v>
      </c>
      <c r="CV19" s="83">
        <v>0</v>
      </c>
      <c r="CW19" s="83">
        <v>0</v>
      </c>
      <c r="CX19" s="83">
        <v>0</v>
      </c>
      <c r="CY19" s="83">
        <v>0</v>
      </c>
      <c r="CZ19" s="83">
        <v>0</v>
      </c>
      <c r="DA19" s="83">
        <v>0</v>
      </c>
      <c r="DB19" s="83">
        <v>0</v>
      </c>
      <c r="DC19" s="83">
        <v>0</v>
      </c>
      <c r="DD19" s="83">
        <v>4.4349999999999996</v>
      </c>
      <c r="DE19" s="83">
        <v>3649.7350000000001</v>
      </c>
      <c r="DF19" s="83">
        <v>0</v>
      </c>
      <c r="DG19" s="83">
        <v>429.40300000000002</v>
      </c>
      <c r="DH19" s="83">
        <v>0</v>
      </c>
      <c r="DI19" s="83">
        <v>17.704000000000001</v>
      </c>
      <c r="DJ19" s="83">
        <v>0</v>
      </c>
      <c r="DK19" s="83">
        <v>0</v>
      </c>
      <c r="DL19" s="83">
        <v>0</v>
      </c>
      <c r="DM19" s="83">
        <v>0</v>
      </c>
      <c r="DN19" s="83">
        <v>0</v>
      </c>
      <c r="DO19" s="83">
        <v>0</v>
      </c>
      <c r="DP19" s="83">
        <v>0</v>
      </c>
      <c r="DQ19" s="83">
        <v>0</v>
      </c>
      <c r="DR19" s="83">
        <v>0</v>
      </c>
      <c r="DS19" s="83">
        <v>98.004000000000005</v>
      </c>
      <c r="DT19" s="83">
        <v>27.074999999999999</v>
      </c>
      <c r="DU19" s="83">
        <v>14.066000000000001</v>
      </c>
      <c r="DV19" s="83">
        <v>0</v>
      </c>
      <c r="DW19" s="83">
        <v>0</v>
      </c>
      <c r="DX19" s="83">
        <v>0</v>
      </c>
      <c r="DY19" s="83">
        <v>0</v>
      </c>
      <c r="DZ19" s="83">
        <v>4014.9140000000002</v>
      </c>
      <c r="EA19" s="83">
        <v>186.00399999999999</v>
      </c>
      <c r="EB19" s="83">
        <v>9.8659999999999997</v>
      </c>
      <c r="EC19" s="83">
        <v>20.539000000000001</v>
      </c>
      <c r="ED19" s="83">
        <v>0</v>
      </c>
      <c r="EE19" s="83">
        <v>148.38999999999999</v>
      </c>
      <c r="EF19" s="83">
        <v>21358.561000000002</v>
      </c>
      <c r="EG19" s="83">
        <v>17.123999999999999</v>
      </c>
      <c r="EH19" s="83">
        <v>9.1839999999999993</v>
      </c>
      <c r="EI19" s="83">
        <v>0</v>
      </c>
      <c r="EJ19" s="83">
        <v>6.0359999999999996</v>
      </c>
      <c r="EK19" s="83">
        <v>0</v>
      </c>
      <c r="EL19" s="83">
        <v>0</v>
      </c>
      <c r="EM19" s="83">
        <v>0</v>
      </c>
      <c r="EN19" s="83">
        <v>0</v>
      </c>
      <c r="EO19" s="83">
        <v>179.459</v>
      </c>
      <c r="EP19" s="83">
        <v>0</v>
      </c>
      <c r="EQ19" s="83">
        <v>0</v>
      </c>
      <c r="ER19" s="83">
        <v>0</v>
      </c>
      <c r="ES19" s="83">
        <v>0</v>
      </c>
      <c r="ET19" s="83">
        <v>17.277999999999999</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16.738</v>
      </c>
      <c r="FO19" s="83">
        <v>0</v>
      </c>
      <c r="FP19" s="83">
        <v>0</v>
      </c>
      <c r="FQ19" s="83">
        <v>0</v>
      </c>
      <c r="FR19" s="83">
        <v>0</v>
      </c>
      <c r="FS19" s="83">
        <v>0</v>
      </c>
      <c r="FT19" s="83">
        <v>0</v>
      </c>
      <c r="FU19" s="83">
        <v>0</v>
      </c>
      <c r="FV19" s="83">
        <v>0</v>
      </c>
      <c r="FW19" s="83">
        <v>0</v>
      </c>
      <c r="FX19" s="83">
        <v>0</v>
      </c>
      <c r="FY19" s="83">
        <v>0</v>
      </c>
      <c r="FZ19" s="83">
        <v>0</v>
      </c>
      <c r="GA19" s="83">
        <v>10.425000000000001</v>
      </c>
      <c r="GB19" s="83">
        <v>0</v>
      </c>
      <c r="GC19" s="83">
        <v>0</v>
      </c>
      <c r="GD19" s="83">
        <v>0</v>
      </c>
      <c r="GE19" s="83">
        <v>0</v>
      </c>
      <c r="GF19" s="83">
        <v>0</v>
      </c>
      <c r="GG19" s="83">
        <v>0</v>
      </c>
      <c r="GH19" s="83">
        <v>0</v>
      </c>
      <c r="GI19" s="83">
        <v>0</v>
      </c>
      <c r="GJ19" s="83">
        <v>0</v>
      </c>
      <c r="GK19" s="83">
        <v>0</v>
      </c>
      <c r="GL19" s="83">
        <v>5.2489999999999997</v>
      </c>
      <c r="GM19" s="83">
        <v>35.003</v>
      </c>
      <c r="GN19" s="83">
        <v>0</v>
      </c>
      <c r="GO19" s="83">
        <v>33.427</v>
      </c>
      <c r="GP19" s="83">
        <v>0</v>
      </c>
      <c r="GQ19" s="83">
        <v>0</v>
      </c>
      <c r="GR19" s="83">
        <v>0</v>
      </c>
      <c r="GS19" s="83">
        <v>0</v>
      </c>
      <c r="GT19" s="83">
        <v>66.305000000000007</v>
      </c>
      <c r="GU19" s="83">
        <v>0</v>
      </c>
      <c r="GV19" s="83">
        <v>0</v>
      </c>
      <c r="GW19" s="83">
        <v>0</v>
      </c>
      <c r="GX19" s="83">
        <v>0</v>
      </c>
      <c r="GY19" s="83">
        <v>0</v>
      </c>
      <c r="GZ19" s="83">
        <v>0</v>
      </c>
      <c r="HA19" s="83">
        <v>0</v>
      </c>
      <c r="HB19" s="83">
        <v>0</v>
      </c>
      <c r="HC19" s="83">
        <v>0</v>
      </c>
      <c r="HD19" s="83">
        <v>0</v>
      </c>
      <c r="HE19" s="83">
        <v>4.4349999999999996</v>
      </c>
      <c r="HF19" s="83">
        <v>4096.8419999999996</v>
      </c>
      <c r="HG19" s="83">
        <v>0</v>
      </c>
      <c r="HH19" s="83">
        <v>0</v>
      </c>
      <c r="HI19" s="83">
        <v>0</v>
      </c>
      <c r="HJ19" s="83">
        <v>0</v>
      </c>
      <c r="HK19" s="83">
        <v>26089.222000000002</v>
      </c>
      <c r="HL19" s="83">
        <v>17.277999999999999</v>
      </c>
      <c r="HM19" s="83">
        <v>0</v>
      </c>
      <c r="HN19" s="83">
        <v>0</v>
      </c>
      <c r="HO19" s="83">
        <v>16.738</v>
      </c>
      <c r="HP19" s="83">
        <v>0</v>
      </c>
      <c r="HQ19" s="83">
        <v>10.425000000000001</v>
      </c>
      <c r="HR19" s="83">
        <v>0</v>
      </c>
      <c r="HS19" s="83">
        <v>0</v>
      </c>
      <c r="HT19" s="83">
        <v>5.2489999999999997</v>
      </c>
      <c r="HU19" s="83">
        <v>35.003</v>
      </c>
      <c r="HV19" s="83">
        <v>33.427</v>
      </c>
      <c r="HW19" s="83">
        <v>0</v>
      </c>
      <c r="HX19" s="83">
        <v>66.305000000000007</v>
      </c>
      <c r="HY19" s="83">
        <v>0</v>
      </c>
      <c r="HZ19" s="83">
        <v>4.4349999999999996</v>
      </c>
      <c r="IA19" s="83">
        <v>4096.8419999999996</v>
      </c>
      <c r="IB19" s="83">
        <v>0</v>
      </c>
      <c r="IC19" s="83">
        <v>0</v>
      </c>
      <c r="ID19" s="83">
        <v>0</v>
      </c>
      <c r="IE19" s="83">
        <v>0</v>
      </c>
      <c r="IF19" s="83">
        <v>29738.956999999999</v>
      </c>
      <c r="IG19" s="83">
        <v>464.38499999999999</v>
      </c>
      <c r="IH19" s="83">
        <v>0</v>
      </c>
      <c r="II19" s="83">
        <v>0</v>
      </c>
      <c r="IJ19" s="83">
        <v>16.738</v>
      </c>
      <c r="IK19" s="83">
        <v>0</v>
      </c>
      <c r="IL19" s="83">
        <v>10.425000000000001</v>
      </c>
      <c r="IM19" s="83">
        <v>0</v>
      </c>
      <c r="IN19" s="83">
        <v>0</v>
      </c>
      <c r="IO19" s="83">
        <v>5.2489999999999997</v>
      </c>
      <c r="IP19" s="83">
        <v>35.003</v>
      </c>
      <c r="IQ19" s="83">
        <v>33.427</v>
      </c>
      <c r="IR19" s="83">
        <v>0</v>
      </c>
      <c r="IS19" s="83">
        <v>66.305000000000007</v>
      </c>
      <c r="IT19" s="83">
        <v>0</v>
      </c>
      <c r="IU19" s="83">
        <v>4.4349999999999996</v>
      </c>
      <c r="IV19" s="84">
        <v>0</v>
      </c>
      <c r="IW19" s="81">
        <v>0</v>
      </c>
      <c r="IX19" s="81">
        <v>0</v>
      </c>
      <c r="IY19" s="81">
        <v>0</v>
      </c>
      <c r="IZ19" s="81">
        <v>0</v>
      </c>
      <c r="JA19" s="81">
        <v>0</v>
      </c>
      <c r="JB19" s="81">
        <v>0</v>
      </c>
      <c r="JC19" s="81">
        <v>0</v>
      </c>
      <c r="JD19" s="81">
        <v>0</v>
      </c>
      <c r="JE19" s="81">
        <v>5</v>
      </c>
      <c r="JF19" s="81">
        <v>4</v>
      </c>
      <c r="JG19" s="81">
        <v>2</v>
      </c>
      <c r="JH19" s="81">
        <v>0</v>
      </c>
      <c r="JI19" s="81">
        <v>0</v>
      </c>
      <c r="JJ19" s="81">
        <v>0</v>
      </c>
      <c r="JK19" s="81">
        <v>0</v>
      </c>
      <c r="JL19" s="81">
        <v>16</v>
      </c>
      <c r="JM19" s="81">
        <v>2</v>
      </c>
      <c r="JN19" s="81">
        <v>1</v>
      </c>
      <c r="JO19" s="81">
        <v>2</v>
      </c>
      <c r="JP19" s="81">
        <v>0</v>
      </c>
      <c r="JQ19" s="81">
        <v>3</v>
      </c>
      <c r="JR19" s="81">
        <v>8</v>
      </c>
      <c r="JS19" s="81">
        <v>1</v>
      </c>
      <c r="JT19" s="81">
        <v>2</v>
      </c>
      <c r="JU19" s="81">
        <v>0</v>
      </c>
      <c r="JV19" s="81">
        <v>1</v>
      </c>
      <c r="JW19" s="81">
        <v>0</v>
      </c>
      <c r="JX19" s="81">
        <v>0</v>
      </c>
      <c r="JY19" s="81">
        <v>0</v>
      </c>
      <c r="JZ19" s="81">
        <v>0</v>
      </c>
      <c r="KA19" s="81">
        <v>5</v>
      </c>
      <c r="KB19" s="81">
        <v>0</v>
      </c>
      <c r="KC19" s="81">
        <v>3</v>
      </c>
      <c r="KD19" s="81">
        <v>1</v>
      </c>
      <c r="KE19" s="81">
        <v>0</v>
      </c>
      <c r="KF19" s="81">
        <v>3</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3</v>
      </c>
      <c r="LA19" s="81">
        <v>0</v>
      </c>
      <c r="LB19" s="81">
        <v>0</v>
      </c>
      <c r="LC19" s="81">
        <v>0</v>
      </c>
      <c r="LD19" s="81">
        <v>0</v>
      </c>
      <c r="LE19" s="81">
        <v>0</v>
      </c>
      <c r="LF19" s="81">
        <v>0</v>
      </c>
      <c r="LG19" s="81">
        <v>0</v>
      </c>
      <c r="LH19" s="81">
        <v>0</v>
      </c>
      <c r="LI19" s="81">
        <v>0</v>
      </c>
      <c r="LJ19" s="81">
        <v>0</v>
      </c>
      <c r="LK19" s="81">
        <v>0</v>
      </c>
      <c r="LL19" s="81">
        <v>0</v>
      </c>
      <c r="LM19" s="81">
        <v>2</v>
      </c>
      <c r="LN19" s="81">
        <v>0</v>
      </c>
      <c r="LO19" s="81">
        <v>0</v>
      </c>
      <c r="LP19" s="81">
        <v>0</v>
      </c>
      <c r="LQ19" s="81">
        <v>0</v>
      </c>
      <c r="LR19" s="81">
        <v>0</v>
      </c>
      <c r="LS19" s="81">
        <v>0</v>
      </c>
      <c r="LT19" s="81">
        <v>0</v>
      </c>
      <c r="LU19" s="81">
        <v>0</v>
      </c>
      <c r="LV19" s="81">
        <v>0</v>
      </c>
      <c r="LW19" s="81">
        <v>0</v>
      </c>
      <c r="LX19" s="81">
        <v>1</v>
      </c>
      <c r="LY19" s="81">
        <v>1</v>
      </c>
      <c r="LZ19" s="81">
        <v>0</v>
      </c>
      <c r="MA19" s="81">
        <v>2</v>
      </c>
      <c r="MB19" s="81">
        <v>0</v>
      </c>
      <c r="MC19" s="81">
        <v>0</v>
      </c>
      <c r="MD19" s="81">
        <v>0</v>
      </c>
      <c r="ME19" s="81">
        <v>0</v>
      </c>
      <c r="MF19" s="81">
        <v>3</v>
      </c>
      <c r="MG19" s="81">
        <v>0</v>
      </c>
      <c r="MH19" s="81">
        <v>0</v>
      </c>
      <c r="MI19" s="81">
        <v>0</v>
      </c>
      <c r="MJ19" s="81">
        <v>0</v>
      </c>
      <c r="MK19" s="81">
        <v>0</v>
      </c>
      <c r="ML19" s="81">
        <v>0</v>
      </c>
      <c r="MM19" s="81">
        <v>0</v>
      </c>
      <c r="MN19" s="81">
        <v>0</v>
      </c>
      <c r="MO19" s="81">
        <v>0</v>
      </c>
      <c r="MP19" s="81">
        <v>0</v>
      </c>
      <c r="MQ19" s="81">
        <v>1</v>
      </c>
      <c r="MR19" s="81">
        <v>1</v>
      </c>
      <c r="MS19" s="81">
        <v>0</v>
      </c>
      <c r="MT19" s="81">
        <v>3</v>
      </c>
      <c r="MU19" s="81">
        <v>0</v>
      </c>
      <c r="MV19" s="81">
        <v>1</v>
      </c>
      <c r="MW19" s="81">
        <v>0</v>
      </c>
      <c r="MX19" s="81">
        <v>0</v>
      </c>
      <c r="MY19" s="81">
        <v>0</v>
      </c>
      <c r="MZ19" s="81">
        <v>0</v>
      </c>
      <c r="NA19" s="81">
        <v>0</v>
      </c>
      <c r="NB19" s="81">
        <v>0</v>
      </c>
      <c r="NC19" s="81">
        <v>0</v>
      </c>
      <c r="ND19" s="81">
        <v>0</v>
      </c>
      <c r="NE19" s="81">
        <v>0</v>
      </c>
      <c r="NF19" s="81">
        <v>5</v>
      </c>
      <c r="NG19" s="81">
        <v>4</v>
      </c>
      <c r="NH19" s="81">
        <v>2</v>
      </c>
      <c r="NI19" s="81">
        <v>0</v>
      </c>
      <c r="NJ19" s="81">
        <v>0</v>
      </c>
      <c r="NK19" s="81">
        <v>0</v>
      </c>
      <c r="NL19" s="81">
        <v>0</v>
      </c>
      <c r="NM19" s="81">
        <v>16</v>
      </c>
      <c r="NN19" s="81">
        <v>1</v>
      </c>
      <c r="NO19" s="81">
        <v>1</v>
      </c>
      <c r="NP19" s="81">
        <v>2</v>
      </c>
      <c r="NQ19" s="81">
        <v>0</v>
      </c>
      <c r="NR19" s="81">
        <v>3</v>
      </c>
      <c r="NS19" s="81">
        <v>8</v>
      </c>
      <c r="NT19" s="81">
        <v>1</v>
      </c>
      <c r="NU19" s="81">
        <v>2</v>
      </c>
      <c r="NV19" s="81">
        <v>0</v>
      </c>
      <c r="NW19" s="81">
        <v>1</v>
      </c>
      <c r="NX19" s="81">
        <v>0</v>
      </c>
      <c r="NY19" s="81">
        <v>0</v>
      </c>
      <c r="NZ19" s="81">
        <v>0</v>
      </c>
      <c r="OA19" s="81">
        <v>0</v>
      </c>
      <c r="OB19" s="81">
        <v>5</v>
      </c>
      <c r="OC19" s="81">
        <v>0</v>
      </c>
      <c r="OD19" s="81">
        <v>0</v>
      </c>
      <c r="OE19" s="81">
        <v>0</v>
      </c>
      <c r="OF19" s="81">
        <v>0</v>
      </c>
      <c r="OG19" s="81">
        <v>3</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3</v>
      </c>
      <c r="PB19" s="81">
        <v>0</v>
      </c>
      <c r="PC19" s="81">
        <v>0</v>
      </c>
      <c r="PD19" s="81">
        <v>0</v>
      </c>
      <c r="PE19" s="81">
        <v>0</v>
      </c>
      <c r="PF19" s="81">
        <v>0</v>
      </c>
      <c r="PG19" s="81">
        <v>0</v>
      </c>
      <c r="PH19" s="81">
        <v>0</v>
      </c>
      <c r="PI19" s="81">
        <v>0</v>
      </c>
      <c r="PJ19" s="81">
        <v>0</v>
      </c>
      <c r="PK19" s="81">
        <v>0</v>
      </c>
      <c r="PL19" s="81">
        <v>0</v>
      </c>
      <c r="PM19" s="81">
        <v>0</v>
      </c>
      <c r="PN19" s="81">
        <v>2</v>
      </c>
      <c r="PO19" s="81">
        <v>0</v>
      </c>
      <c r="PP19" s="81">
        <v>0</v>
      </c>
      <c r="PQ19" s="81">
        <v>0</v>
      </c>
      <c r="PR19" s="81">
        <v>0</v>
      </c>
      <c r="PS19" s="81">
        <v>0</v>
      </c>
      <c r="PT19" s="81">
        <v>0</v>
      </c>
      <c r="PU19" s="81">
        <v>0</v>
      </c>
      <c r="PV19" s="81">
        <v>0</v>
      </c>
      <c r="PW19" s="81">
        <v>0</v>
      </c>
      <c r="PX19" s="81">
        <v>0</v>
      </c>
      <c r="PY19" s="81">
        <v>1</v>
      </c>
      <c r="PZ19" s="81">
        <v>1</v>
      </c>
      <c r="QA19" s="81">
        <v>0</v>
      </c>
      <c r="QB19" s="81">
        <v>2</v>
      </c>
      <c r="QC19" s="81">
        <v>0</v>
      </c>
      <c r="QD19" s="81">
        <v>0</v>
      </c>
      <c r="QE19" s="81">
        <v>0</v>
      </c>
      <c r="QF19" s="81">
        <v>0</v>
      </c>
      <c r="QG19" s="81">
        <v>3</v>
      </c>
      <c r="QH19" s="81">
        <v>0</v>
      </c>
      <c r="QI19" s="81">
        <v>0</v>
      </c>
      <c r="QJ19" s="81">
        <v>0</v>
      </c>
      <c r="QK19" s="81">
        <v>0</v>
      </c>
      <c r="QL19" s="81">
        <v>0</v>
      </c>
      <c r="QM19" s="81">
        <v>0</v>
      </c>
      <c r="QN19" s="81">
        <v>0</v>
      </c>
      <c r="QO19" s="81">
        <v>0</v>
      </c>
      <c r="QP19" s="81">
        <v>0</v>
      </c>
      <c r="QQ19" s="81">
        <v>0</v>
      </c>
      <c r="QR19" s="81">
        <v>1</v>
      </c>
      <c r="QS19" s="81">
        <v>5</v>
      </c>
      <c r="QT19" s="81">
        <v>0</v>
      </c>
      <c r="QU19" s="81">
        <v>0</v>
      </c>
      <c r="QV19" s="81">
        <v>0</v>
      </c>
      <c r="QW19" s="81">
        <v>0</v>
      </c>
      <c r="QX19" s="81">
        <v>51</v>
      </c>
      <c r="QY19" s="81">
        <v>3</v>
      </c>
      <c r="QZ19" s="81">
        <v>0</v>
      </c>
      <c r="RA19" s="81">
        <v>0</v>
      </c>
      <c r="RB19" s="81">
        <v>3</v>
      </c>
      <c r="RC19" s="81">
        <v>0</v>
      </c>
      <c r="RD19" s="81">
        <v>2</v>
      </c>
      <c r="RE19" s="81">
        <v>0</v>
      </c>
      <c r="RF19" s="81">
        <v>0</v>
      </c>
      <c r="RG19" s="81">
        <v>1</v>
      </c>
      <c r="RH19" s="81">
        <v>1</v>
      </c>
      <c r="RI19" s="81">
        <v>2</v>
      </c>
      <c r="RJ19" s="81">
        <v>0</v>
      </c>
      <c r="RK19" s="81">
        <v>3</v>
      </c>
      <c r="RL19" s="81">
        <v>0</v>
      </c>
      <c r="RM19" s="81">
        <v>1</v>
      </c>
      <c r="RN19" s="81">
        <v>5</v>
      </c>
      <c r="RO19" s="81">
        <v>0</v>
      </c>
      <c r="RP19" s="81">
        <v>0</v>
      </c>
      <c r="RQ19" s="81">
        <v>0</v>
      </c>
      <c r="RR19" s="81">
        <v>0</v>
      </c>
      <c r="RS19" s="81">
        <v>52</v>
      </c>
      <c r="RT19" s="81">
        <v>7</v>
      </c>
      <c r="RU19" s="81">
        <v>0</v>
      </c>
      <c r="RV19" s="81">
        <v>0</v>
      </c>
      <c r="RW19" s="81">
        <v>3</v>
      </c>
      <c r="RX19" s="81">
        <v>0</v>
      </c>
      <c r="RY19" s="81">
        <v>2</v>
      </c>
      <c r="RZ19" s="81">
        <v>0</v>
      </c>
      <c r="SA19" s="81">
        <v>0</v>
      </c>
      <c r="SB19" s="81">
        <v>1</v>
      </c>
      <c r="SC19" s="81">
        <v>1</v>
      </c>
      <c r="SD19" s="81">
        <v>2</v>
      </c>
      <c r="SE19" s="81">
        <v>0</v>
      </c>
      <c r="SF19" s="81">
        <v>3</v>
      </c>
      <c r="SG19" s="81">
        <v>0</v>
      </c>
      <c r="SH19" s="81">
        <v>1</v>
      </c>
    </row>
    <row r="20" spans="1:502">
      <c r="A20" s="18" t="s">
        <v>1981</v>
      </c>
      <c r="B20" s="80">
        <v>12</v>
      </c>
      <c r="C20" s="80">
        <v>12</v>
      </c>
      <c r="D20" s="80">
        <v>1</v>
      </c>
      <c r="E20" s="80">
        <v>2015</v>
      </c>
      <c r="F20" s="80" t="s">
        <v>91</v>
      </c>
      <c r="G20" s="182" t="s">
        <v>1969</v>
      </c>
      <c r="H20" s="80" t="s">
        <v>1970</v>
      </c>
      <c r="I20" s="173"/>
      <c r="J20" s="83">
        <v>0</v>
      </c>
      <c r="K20" s="83">
        <v>0</v>
      </c>
      <c r="L20" s="83">
        <v>0</v>
      </c>
      <c r="M20" s="83">
        <v>0</v>
      </c>
      <c r="N20" s="83">
        <v>0</v>
      </c>
      <c r="O20" s="83">
        <v>0</v>
      </c>
      <c r="P20" s="83">
        <v>0</v>
      </c>
      <c r="Q20" s="83">
        <v>0</v>
      </c>
      <c r="R20" s="83">
        <v>99.311000000000007</v>
      </c>
      <c r="S20" s="83">
        <v>26.529</v>
      </c>
      <c r="T20" s="83">
        <v>13.551</v>
      </c>
      <c r="U20" s="83">
        <v>0</v>
      </c>
      <c r="V20" s="83">
        <v>0</v>
      </c>
      <c r="W20" s="83">
        <v>0</v>
      </c>
      <c r="X20" s="83">
        <v>0</v>
      </c>
      <c r="Y20" s="83">
        <v>2697.1909999999998</v>
      </c>
      <c r="Z20" s="83">
        <v>3537.877</v>
      </c>
      <c r="AA20" s="83">
        <v>9.4760000000000009</v>
      </c>
      <c r="AB20" s="83">
        <v>19.427</v>
      </c>
      <c r="AC20" s="83">
        <v>0</v>
      </c>
      <c r="AD20" s="83">
        <v>127.941</v>
      </c>
      <c r="AE20" s="83">
        <v>20043.008999999998</v>
      </c>
      <c r="AF20" s="83">
        <v>17.146999999999998</v>
      </c>
      <c r="AG20" s="83">
        <v>7.5739999999999998</v>
      </c>
      <c r="AH20" s="83">
        <v>0</v>
      </c>
      <c r="AI20" s="83">
        <v>5.9470000000000001</v>
      </c>
      <c r="AJ20" s="83">
        <v>0</v>
      </c>
      <c r="AK20" s="83">
        <v>0</v>
      </c>
      <c r="AL20" s="83">
        <v>0</v>
      </c>
      <c r="AM20" s="83">
        <v>0</v>
      </c>
      <c r="AN20" s="83">
        <v>163.798</v>
      </c>
      <c r="AO20" s="83">
        <v>0</v>
      </c>
      <c r="AP20" s="83">
        <v>413.404</v>
      </c>
      <c r="AQ20" s="83">
        <v>14.441000000000001</v>
      </c>
      <c r="AR20" s="83">
        <v>0</v>
      </c>
      <c r="AS20" s="83">
        <v>16.568999999999999</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13.42</v>
      </c>
      <c r="BN20" s="83">
        <v>0</v>
      </c>
      <c r="BO20" s="83">
        <v>0</v>
      </c>
      <c r="BP20" s="83">
        <v>0</v>
      </c>
      <c r="BQ20" s="83">
        <v>0</v>
      </c>
      <c r="BR20" s="83">
        <v>0</v>
      </c>
      <c r="BS20" s="83">
        <v>0</v>
      </c>
      <c r="BT20" s="83">
        <v>0</v>
      </c>
      <c r="BU20" s="83">
        <v>0</v>
      </c>
      <c r="BV20" s="83">
        <v>0</v>
      </c>
      <c r="BW20" s="83">
        <v>0</v>
      </c>
      <c r="BX20" s="83">
        <v>0</v>
      </c>
      <c r="BY20" s="83">
        <v>0</v>
      </c>
      <c r="BZ20" s="83">
        <v>9.843</v>
      </c>
      <c r="CA20" s="83">
        <v>0</v>
      </c>
      <c r="CB20" s="83">
        <v>0</v>
      </c>
      <c r="CC20" s="83">
        <v>0</v>
      </c>
      <c r="CD20" s="83">
        <v>0</v>
      </c>
      <c r="CE20" s="83">
        <v>0</v>
      </c>
      <c r="CF20" s="83">
        <v>0</v>
      </c>
      <c r="CG20" s="83">
        <v>0</v>
      </c>
      <c r="CH20" s="83">
        <v>0</v>
      </c>
      <c r="CI20" s="83">
        <v>0</v>
      </c>
      <c r="CJ20" s="83">
        <v>0</v>
      </c>
      <c r="CK20" s="83">
        <v>5.1820000000000004</v>
      </c>
      <c r="CL20" s="83">
        <v>33.604999999999997</v>
      </c>
      <c r="CM20" s="83">
        <v>0</v>
      </c>
      <c r="CN20" s="83">
        <v>32.652999999999999</v>
      </c>
      <c r="CO20" s="83">
        <v>0</v>
      </c>
      <c r="CP20" s="83">
        <v>0</v>
      </c>
      <c r="CQ20" s="83">
        <v>0</v>
      </c>
      <c r="CR20" s="83">
        <v>0</v>
      </c>
      <c r="CS20" s="83">
        <v>134.161</v>
      </c>
      <c r="CT20" s="83">
        <v>0</v>
      </c>
      <c r="CU20" s="83">
        <v>0</v>
      </c>
      <c r="CV20" s="83">
        <v>0</v>
      </c>
      <c r="CW20" s="83">
        <v>0</v>
      </c>
      <c r="CX20" s="83">
        <v>0</v>
      </c>
      <c r="CY20" s="83">
        <v>0</v>
      </c>
      <c r="CZ20" s="83">
        <v>0</v>
      </c>
      <c r="DA20" s="83">
        <v>0</v>
      </c>
      <c r="DB20" s="83">
        <v>0</v>
      </c>
      <c r="DC20" s="83">
        <v>0</v>
      </c>
      <c r="DD20" s="83">
        <v>4.4880000000000004</v>
      </c>
      <c r="DE20" s="83">
        <v>3439.0259999999998</v>
      </c>
      <c r="DF20" s="83">
        <v>0</v>
      </c>
      <c r="DG20" s="83">
        <v>413.404</v>
      </c>
      <c r="DH20" s="83">
        <v>0</v>
      </c>
      <c r="DI20" s="83">
        <v>14.441000000000001</v>
      </c>
      <c r="DJ20" s="83">
        <v>0</v>
      </c>
      <c r="DK20" s="83">
        <v>0</v>
      </c>
      <c r="DL20" s="83">
        <v>0</v>
      </c>
      <c r="DM20" s="83">
        <v>0</v>
      </c>
      <c r="DN20" s="83">
        <v>0</v>
      </c>
      <c r="DO20" s="83">
        <v>0</v>
      </c>
      <c r="DP20" s="83">
        <v>0</v>
      </c>
      <c r="DQ20" s="83">
        <v>0</v>
      </c>
      <c r="DR20" s="83">
        <v>0</v>
      </c>
      <c r="DS20" s="83">
        <v>99.311000000000007</v>
      </c>
      <c r="DT20" s="83">
        <v>26.529</v>
      </c>
      <c r="DU20" s="83">
        <v>13.551</v>
      </c>
      <c r="DV20" s="83">
        <v>0</v>
      </c>
      <c r="DW20" s="83">
        <v>0</v>
      </c>
      <c r="DX20" s="83">
        <v>0</v>
      </c>
      <c r="DY20" s="83">
        <v>0</v>
      </c>
      <c r="DZ20" s="83">
        <v>2697.1909999999998</v>
      </c>
      <c r="EA20" s="83">
        <v>98.850999999999999</v>
      </c>
      <c r="EB20" s="83">
        <v>9.4760000000000009</v>
      </c>
      <c r="EC20" s="83">
        <v>19.427</v>
      </c>
      <c r="ED20" s="83">
        <v>0</v>
      </c>
      <c r="EE20" s="83">
        <v>127.941</v>
      </c>
      <c r="EF20" s="83">
        <v>20043.008999999998</v>
      </c>
      <c r="EG20" s="83">
        <v>17.146999999999998</v>
      </c>
      <c r="EH20" s="83">
        <v>7.5739999999999998</v>
      </c>
      <c r="EI20" s="83">
        <v>0</v>
      </c>
      <c r="EJ20" s="83">
        <v>5.9470000000000001</v>
      </c>
      <c r="EK20" s="83">
        <v>0</v>
      </c>
      <c r="EL20" s="83">
        <v>0</v>
      </c>
      <c r="EM20" s="83">
        <v>0</v>
      </c>
      <c r="EN20" s="83">
        <v>0</v>
      </c>
      <c r="EO20" s="83">
        <v>163.798</v>
      </c>
      <c r="EP20" s="83">
        <v>0</v>
      </c>
      <c r="EQ20" s="83">
        <v>0</v>
      </c>
      <c r="ER20" s="83">
        <v>0</v>
      </c>
      <c r="ES20" s="83">
        <v>0</v>
      </c>
      <c r="ET20" s="83">
        <v>16.568999999999999</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13.42</v>
      </c>
      <c r="FO20" s="83">
        <v>0</v>
      </c>
      <c r="FP20" s="83">
        <v>0</v>
      </c>
      <c r="FQ20" s="83">
        <v>0</v>
      </c>
      <c r="FR20" s="83">
        <v>0</v>
      </c>
      <c r="FS20" s="83">
        <v>0</v>
      </c>
      <c r="FT20" s="83">
        <v>0</v>
      </c>
      <c r="FU20" s="83">
        <v>0</v>
      </c>
      <c r="FV20" s="83">
        <v>0</v>
      </c>
      <c r="FW20" s="83">
        <v>0</v>
      </c>
      <c r="FX20" s="83">
        <v>0</v>
      </c>
      <c r="FY20" s="83">
        <v>0</v>
      </c>
      <c r="FZ20" s="83">
        <v>0</v>
      </c>
      <c r="GA20" s="83">
        <v>9.843</v>
      </c>
      <c r="GB20" s="83">
        <v>0</v>
      </c>
      <c r="GC20" s="83">
        <v>0</v>
      </c>
      <c r="GD20" s="83">
        <v>0</v>
      </c>
      <c r="GE20" s="83">
        <v>0</v>
      </c>
      <c r="GF20" s="83">
        <v>0</v>
      </c>
      <c r="GG20" s="83">
        <v>0</v>
      </c>
      <c r="GH20" s="83">
        <v>0</v>
      </c>
      <c r="GI20" s="83">
        <v>0</v>
      </c>
      <c r="GJ20" s="83">
        <v>0</v>
      </c>
      <c r="GK20" s="83">
        <v>0</v>
      </c>
      <c r="GL20" s="83">
        <v>5.1820000000000004</v>
      </c>
      <c r="GM20" s="83">
        <v>33.604999999999997</v>
      </c>
      <c r="GN20" s="83">
        <v>0</v>
      </c>
      <c r="GO20" s="83">
        <v>32.652999999999999</v>
      </c>
      <c r="GP20" s="83">
        <v>0</v>
      </c>
      <c r="GQ20" s="83">
        <v>0</v>
      </c>
      <c r="GR20" s="83">
        <v>0</v>
      </c>
      <c r="GS20" s="83">
        <v>0</v>
      </c>
      <c r="GT20" s="83">
        <v>134.161</v>
      </c>
      <c r="GU20" s="83">
        <v>0</v>
      </c>
      <c r="GV20" s="83">
        <v>0</v>
      </c>
      <c r="GW20" s="83">
        <v>0</v>
      </c>
      <c r="GX20" s="83">
        <v>0</v>
      </c>
      <c r="GY20" s="83">
        <v>0</v>
      </c>
      <c r="GZ20" s="83">
        <v>0</v>
      </c>
      <c r="HA20" s="83">
        <v>0</v>
      </c>
      <c r="HB20" s="83">
        <v>0</v>
      </c>
      <c r="HC20" s="83">
        <v>0</v>
      </c>
      <c r="HD20" s="83">
        <v>0</v>
      </c>
      <c r="HE20" s="83">
        <v>4.4880000000000004</v>
      </c>
      <c r="HF20" s="83">
        <v>3866.8710000000001</v>
      </c>
      <c r="HG20" s="83">
        <v>0</v>
      </c>
      <c r="HH20" s="83">
        <v>0</v>
      </c>
      <c r="HI20" s="83">
        <v>0</v>
      </c>
      <c r="HJ20" s="83">
        <v>0</v>
      </c>
      <c r="HK20" s="83">
        <v>23329.752</v>
      </c>
      <c r="HL20" s="83">
        <v>16.568999999999999</v>
      </c>
      <c r="HM20" s="83">
        <v>0</v>
      </c>
      <c r="HN20" s="83">
        <v>0</v>
      </c>
      <c r="HO20" s="83">
        <v>13.42</v>
      </c>
      <c r="HP20" s="83">
        <v>0</v>
      </c>
      <c r="HQ20" s="83">
        <v>9.843</v>
      </c>
      <c r="HR20" s="83">
        <v>0</v>
      </c>
      <c r="HS20" s="83">
        <v>0</v>
      </c>
      <c r="HT20" s="83">
        <v>5.1820000000000004</v>
      </c>
      <c r="HU20" s="83">
        <v>33.604999999999997</v>
      </c>
      <c r="HV20" s="83">
        <v>32.652999999999999</v>
      </c>
      <c r="HW20" s="83">
        <v>0</v>
      </c>
      <c r="HX20" s="83">
        <v>134.161</v>
      </c>
      <c r="HY20" s="83">
        <v>0</v>
      </c>
      <c r="HZ20" s="83">
        <v>4.4880000000000004</v>
      </c>
      <c r="IA20" s="83">
        <v>3866.8710000000001</v>
      </c>
      <c r="IB20" s="83">
        <v>0</v>
      </c>
      <c r="IC20" s="83">
        <v>0</v>
      </c>
      <c r="ID20" s="83">
        <v>0</v>
      </c>
      <c r="IE20" s="83">
        <v>0</v>
      </c>
      <c r="IF20" s="83">
        <v>26768.777999999998</v>
      </c>
      <c r="IG20" s="83">
        <v>444.41399999999999</v>
      </c>
      <c r="IH20" s="83">
        <v>0</v>
      </c>
      <c r="II20" s="83">
        <v>0</v>
      </c>
      <c r="IJ20" s="83">
        <v>13.42</v>
      </c>
      <c r="IK20" s="83">
        <v>0</v>
      </c>
      <c r="IL20" s="83">
        <v>9.843</v>
      </c>
      <c r="IM20" s="83">
        <v>0</v>
      </c>
      <c r="IN20" s="83">
        <v>0</v>
      </c>
      <c r="IO20" s="83">
        <v>5.1820000000000004</v>
      </c>
      <c r="IP20" s="83">
        <v>33.604999999999997</v>
      </c>
      <c r="IQ20" s="83">
        <v>32.652999999999999</v>
      </c>
      <c r="IR20" s="83">
        <v>0</v>
      </c>
      <c r="IS20" s="83">
        <v>134.161</v>
      </c>
      <c r="IT20" s="83">
        <v>0</v>
      </c>
      <c r="IU20" s="83">
        <v>4.4880000000000004</v>
      </c>
      <c r="IV20" s="84">
        <v>0</v>
      </c>
      <c r="IW20" s="81">
        <v>0</v>
      </c>
      <c r="IX20" s="81">
        <v>0</v>
      </c>
      <c r="IY20" s="81">
        <v>0</v>
      </c>
      <c r="IZ20" s="81">
        <v>0</v>
      </c>
      <c r="JA20" s="81">
        <v>0</v>
      </c>
      <c r="JB20" s="81">
        <v>0</v>
      </c>
      <c r="JC20" s="81">
        <v>0</v>
      </c>
      <c r="JD20" s="81">
        <v>0</v>
      </c>
      <c r="JE20" s="81">
        <v>5</v>
      </c>
      <c r="JF20" s="81">
        <v>4</v>
      </c>
      <c r="JG20" s="81">
        <v>2</v>
      </c>
      <c r="JH20" s="81">
        <v>0</v>
      </c>
      <c r="JI20" s="81">
        <v>0</v>
      </c>
      <c r="JJ20" s="81">
        <v>0</v>
      </c>
      <c r="JK20" s="81">
        <v>0</v>
      </c>
      <c r="JL20" s="81">
        <v>14</v>
      </c>
      <c r="JM20" s="81">
        <v>2</v>
      </c>
      <c r="JN20" s="81">
        <v>1</v>
      </c>
      <c r="JO20" s="81">
        <v>2</v>
      </c>
      <c r="JP20" s="81">
        <v>0</v>
      </c>
      <c r="JQ20" s="81">
        <v>3</v>
      </c>
      <c r="JR20" s="81">
        <v>8</v>
      </c>
      <c r="JS20" s="81">
        <v>1</v>
      </c>
      <c r="JT20" s="81">
        <v>1</v>
      </c>
      <c r="JU20" s="81">
        <v>0</v>
      </c>
      <c r="JV20" s="81">
        <v>1</v>
      </c>
      <c r="JW20" s="81">
        <v>0</v>
      </c>
      <c r="JX20" s="81">
        <v>0</v>
      </c>
      <c r="JY20" s="81">
        <v>0</v>
      </c>
      <c r="JZ20" s="81">
        <v>0</v>
      </c>
      <c r="KA20" s="81">
        <v>5</v>
      </c>
      <c r="KB20" s="81">
        <v>0</v>
      </c>
      <c r="KC20" s="81">
        <v>3</v>
      </c>
      <c r="KD20" s="81">
        <v>1</v>
      </c>
      <c r="KE20" s="81">
        <v>0</v>
      </c>
      <c r="KF20" s="81">
        <v>3</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2</v>
      </c>
      <c r="LA20" s="81">
        <v>0</v>
      </c>
      <c r="LB20" s="81">
        <v>0</v>
      </c>
      <c r="LC20" s="81">
        <v>0</v>
      </c>
      <c r="LD20" s="81">
        <v>0</v>
      </c>
      <c r="LE20" s="81">
        <v>0</v>
      </c>
      <c r="LF20" s="81">
        <v>0</v>
      </c>
      <c r="LG20" s="81">
        <v>0</v>
      </c>
      <c r="LH20" s="81">
        <v>0</v>
      </c>
      <c r="LI20" s="81">
        <v>0</v>
      </c>
      <c r="LJ20" s="81">
        <v>0</v>
      </c>
      <c r="LK20" s="81">
        <v>0</v>
      </c>
      <c r="LL20" s="81">
        <v>0</v>
      </c>
      <c r="LM20" s="81">
        <v>2</v>
      </c>
      <c r="LN20" s="81">
        <v>0</v>
      </c>
      <c r="LO20" s="81">
        <v>0</v>
      </c>
      <c r="LP20" s="81">
        <v>0</v>
      </c>
      <c r="LQ20" s="81">
        <v>0</v>
      </c>
      <c r="LR20" s="81">
        <v>0</v>
      </c>
      <c r="LS20" s="81">
        <v>0</v>
      </c>
      <c r="LT20" s="81">
        <v>0</v>
      </c>
      <c r="LU20" s="81">
        <v>0</v>
      </c>
      <c r="LV20" s="81">
        <v>0</v>
      </c>
      <c r="LW20" s="81">
        <v>0</v>
      </c>
      <c r="LX20" s="81">
        <v>1</v>
      </c>
      <c r="LY20" s="81">
        <v>1</v>
      </c>
      <c r="LZ20" s="81">
        <v>0</v>
      </c>
      <c r="MA20" s="81">
        <v>2</v>
      </c>
      <c r="MB20" s="81">
        <v>0</v>
      </c>
      <c r="MC20" s="81">
        <v>0</v>
      </c>
      <c r="MD20" s="81">
        <v>0</v>
      </c>
      <c r="ME20" s="81">
        <v>0</v>
      </c>
      <c r="MF20" s="81">
        <v>4</v>
      </c>
      <c r="MG20" s="81">
        <v>0</v>
      </c>
      <c r="MH20" s="81">
        <v>0</v>
      </c>
      <c r="MI20" s="81">
        <v>0</v>
      </c>
      <c r="MJ20" s="81">
        <v>0</v>
      </c>
      <c r="MK20" s="81">
        <v>0</v>
      </c>
      <c r="ML20" s="81">
        <v>0</v>
      </c>
      <c r="MM20" s="81">
        <v>0</v>
      </c>
      <c r="MN20" s="81">
        <v>0</v>
      </c>
      <c r="MO20" s="81">
        <v>0</v>
      </c>
      <c r="MP20" s="81">
        <v>0</v>
      </c>
      <c r="MQ20" s="81">
        <v>1</v>
      </c>
      <c r="MR20" s="81">
        <v>1</v>
      </c>
      <c r="MS20" s="81">
        <v>0</v>
      </c>
      <c r="MT20" s="81">
        <v>3</v>
      </c>
      <c r="MU20" s="81">
        <v>0</v>
      </c>
      <c r="MV20" s="81">
        <v>1</v>
      </c>
      <c r="MW20" s="81">
        <v>0</v>
      </c>
      <c r="MX20" s="81">
        <v>0</v>
      </c>
      <c r="MY20" s="81">
        <v>0</v>
      </c>
      <c r="MZ20" s="81">
        <v>0</v>
      </c>
      <c r="NA20" s="81">
        <v>0</v>
      </c>
      <c r="NB20" s="81">
        <v>0</v>
      </c>
      <c r="NC20" s="81">
        <v>0</v>
      </c>
      <c r="ND20" s="81">
        <v>0</v>
      </c>
      <c r="NE20" s="81">
        <v>0</v>
      </c>
      <c r="NF20" s="81">
        <v>5</v>
      </c>
      <c r="NG20" s="81">
        <v>4</v>
      </c>
      <c r="NH20" s="81">
        <v>2</v>
      </c>
      <c r="NI20" s="81">
        <v>0</v>
      </c>
      <c r="NJ20" s="81">
        <v>0</v>
      </c>
      <c r="NK20" s="81">
        <v>0</v>
      </c>
      <c r="NL20" s="81">
        <v>0</v>
      </c>
      <c r="NM20" s="81">
        <v>14</v>
      </c>
      <c r="NN20" s="81">
        <v>1</v>
      </c>
      <c r="NO20" s="81">
        <v>1</v>
      </c>
      <c r="NP20" s="81">
        <v>2</v>
      </c>
      <c r="NQ20" s="81">
        <v>0</v>
      </c>
      <c r="NR20" s="81">
        <v>3</v>
      </c>
      <c r="NS20" s="81">
        <v>8</v>
      </c>
      <c r="NT20" s="81">
        <v>1</v>
      </c>
      <c r="NU20" s="81">
        <v>1</v>
      </c>
      <c r="NV20" s="81">
        <v>0</v>
      </c>
      <c r="NW20" s="81">
        <v>1</v>
      </c>
      <c r="NX20" s="81">
        <v>0</v>
      </c>
      <c r="NY20" s="81">
        <v>0</v>
      </c>
      <c r="NZ20" s="81">
        <v>0</v>
      </c>
      <c r="OA20" s="81">
        <v>0</v>
      </c>
      <c r="OB20" s="81">
        <v>5</v>
      </c>
      <c r="OC20" s="81">
        <v>0</v>
      </c>
      <c r="OD20" s="81">
        <v>0</v>
      </c>
      <c r="OE20" s="81">
        <v>0</v>
      </c>
      <c r="OF20" s="81">
        <v>0</v>
      </c>
      <c r="OG20" s="81">
        <v>3</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2</v>
      </c>
      <c r="PB20" s="81">
        <v>0</v>
      </c>
      <c r="PC20" s="81">
        <v>0</v>
      </c>
      <c r="PD20" s="81">
        <v>0</v>
      </c>
      <c r="PE20" s="81">
        <v>0</v>
      </c>
      <c r="PF20" s="81">
        <v>0</v>
      </c>
      <c r="PG20" s="81">
        <v>0</v>
      </c>
      <c r="PH20" s="81">
        <v>0</v>
      </c>
      <c r="PI20" s="81">
        <v>0</v>
      </c>
      <c r="PJ20" s="81">
        <v>0</v>
      </c>
      <c r="PK20" s="81">
        <v>0</v>
      </c>
      <c r="PL20" s="81">
        <v>0</v>
      </c>
      <c r="PM20" s="81">
        <v>0</v>
      </c>
      <c r="PN20" s="81">
        <v>2</v>
      </c>
      <c r="PO20" s="81">
        <v>0</v>
      </c>
      <c r="PP20" s="81">
        <v>0</v>
      </c>
      <c r="PQ20" s="81">
        <v>0</v>
      </c>
      <c r="PR20" s="81">
        <v>0</v>
      </c>
      <c r="PS20" s="81">
        <v>0</v>
      </c>
      <c r="PT20" s="81">
        <v>0</v>
      </c>
      <c r="PU20" s="81">
        <v>0</v>
      </c>
      <c r="PV20" s="81">
        <v>0</v>
      </c>
      <c r="PW20" s="81">
        <v>0</v>
      </c>
      <c r="PX20" s="81">
        <v>0</v>
      </c>
      <c r="PY20" s="81">
        <v>1</v>
      </c>
      <c r="PZ20" s="81">
        <v>1</v>
      </c>
      <c r="QA20" s="81">
        <v>0</v>
      </c>
      <c r="QB20" s="81">
        <v>2</v>
      </c>
      <c r="QC20" s="81">
        <v>0</v>
      </c>
      <c r="QD20" s="81">
        <v>0</v>
      </c>
      <c r="QE20" s="81">
        <v>0</v>
      </c>
      <c r="QF20" s="81">
        <v>0</v>
      </c>
      <c r="QG20" s="81">
        <v>4</v>
      </c>
      <c r="QH20" s="81">
        <v>0</v>
      </c>
      <c r="QI20" s="81">
        <v>0</v>
      </c>
      <c r="QJ20" s="81">
        <v>0</v>
      </c>
      <c r="QK20" s="81">
        <v>0</v>
      </c>
      <c r="QL20" s="81">
        <v>0</v>
      </c>
      <c r="QM20" s="81">
        <v>0</v>
      </c>
      <c r="QN20" s="81">
        <v>0</v>
      </c>
      <c r="QO20" s="81">
        <v>0</v>
      </c>
      <c r="QP20" s="81">
        <v>0</v>
      </c>
      <c r="QQ20" s="81">
        <v>0</v>
      </c>
      <c r="QR20" s="81">
        <v>1</v>
      </c>
      <c r="QS20" s="81">
        <v>5</v>
      </c>
      <c r="QT20" s="81">
        <v>0</v>
      </c>
      <c r="QU20" s="81">
        <v>0</v>
      </c>
      <c r="QV20" s="81">
        <v>0</v>
      </c>
      <c r="QW20" s="81">
        <v>0</v>
      </c>
      <c r="QX20" s="81">
        <v>48</v>
      </c>
      <c r="QY20" s="81">
        <v>3</v>
      </c>
      <c r="QZ20" s="81">
        <v>0</v>
      </c>
      <c r="RA20" s="81">
        <v>0</v>
      </c>
      <c r="RB20" s="81">
        <v>2</v>
      </c>
      <c r="RC20" s="81">
        <v>0</v>
      </c>
      <c r="RD20" s="81">
        <v>2</v>
      </c>
      <c r="RE20" s="81">
        <v>0</v>
      </c>
      <c r="RF20" s="81">
        <v>0</v>
      </c>
      <c r="RG20" s="81">
        <v>1</v>
      </c>
      <c r="RH20" s="81">
        <v>1</v>
      </c>
      <c r="RI20" s="81">
        <v>2</v>
      </c>
      <c r="RJ20" s="81">
        <v>0</v>
      </c>
      <c r="RK20" s="81">
        <v>4</v>
      </c>
      <c r="RL20" s="81">
        <v>0</v>
      </c>
      <c r="RM20" s="81">
        <v>1</v>
      </c>
      <c r="RN20" s="81">
        <v>5</v>
      </c>
      <c r="RO20" s="81">
        <v>0</v>
      </c>
      <c r="RP20" s="81">
        <v>0</v>
      </c>
      <c r="RQ20" s="81">
        <v>0</v>
      </c>
      <c r="RR20" s="81">
        <v>0</v>
      </c>
      <c r="RS20" s="81">
        <v>49</v>
      </c>
      <c r="RT20" s="81">
        <v>7</v>
      </c>
      <c r="RU20" s="81">
        <v>0</v>
      </c>
      <c r="RV20" s="81">
        <v>0</v>
      </c>
      <c r="RW20" s="81">
        <v>2</v>
      </c>
      <c r="RX20" s="81">
        <v>0</v>
      </c>
      <c r="RY20" s="81">
        <v>2</v>
      </c>
      <c r="RZ20" s="81">
        <v>0</v>
      </c>
      <c r="SA20" s="81">
        <v>0</v>
      </c>
      <c r="SB20" s="81">
        <v>1</v>
      </c>
      <c r="SC20" s="81">
        <v>1</v>
      </c>
      <c r="SD20" s="81">
        <v>2</v>
      </c>
      <c r="SE20" s="81">
        <v>0</v>
      </c>
      <c r="SF20" s="81">
        <v>4</v>
      </c>
      <c r="SG20" s="81">
        <v>0</v>
      </c>
      <c r="SH20" s="81">
        <v>1</v>
      </c>
    </row>
    <row r="21" spans="1:502">
      <c r="A21" s="18" t="s">
        <v>1982</v>
      </c>
      <c r="B21" s="80">
        <v>13</v>
      </c>
      <c r="C21" s="80">
        <v>13</v>
      </c>
      <c r="D21" s="80">
        <v>1</v>
      </c>
      <c r="E21" s="80">
        <v>2016</v>
      </c>
      <c r="F21" s="80" t="s">
        <v>92</v>
      </c>
      <c r="G21" s="182" t="s">
        <v>1969</v>
      </c>
      <c r="H21" s="80" t="s">
        <v>1970</v>
      </c>
      <c r="I21" s="173"/>
      <c r="J21" s="83">
        <v>0</v>
      </c>
      <c r="K21" s="83">
        <v>0</v>
      </c>
      <c r="L21" s="83">
        <v>0</v>
      </c>
      <c r="M21" s="83">
        <v>0</v>
      </c>
      <c r="N21" s="83">
        <v>0</v>
      </c>
      <c r="O21" s="83">
        <v>0</v>
      </c>
      <c r="P21" s="83">
        <v>0</v>
      </c>
      <c r="Q21" s="83">
        <v>0</v>
      </c>
      <c r="R21" s="83">
        <v>102.31399999999999</v>
      </c>
      <c r="S21" s="83">
        <v>26.361999999999998</v>
      </c>
      <c r="T21" s="83">
        <v>14.119</v>
      </c>
      <c r="U21" s="83">
        <v>0</v>
      </c>
      <c r="V21" s="83">
        <v>0</v>
      </c>
      <c r="W21" s="83">
        <v>0</v>
      </c>
      <c r="X21" s="83">
        <v>0</v>
      </c>
      <c r="Y21" s="83">
        <v>2502.2220000000002</v>
      </c>
      <c r="Z21" s="83">
        <v>3866.7489999999998</v>
      </c>
      <c r="AA21" s="83">
        <v>8.782</v>
      </c>
      <c r="AB21" s="83">
        <v>19.428999999999998</v>
      </c>
      <c r="AC21" s="83">
        <v>0</v>
      </c>
      <c r="AD21" s="83">
        <v>124.42100000000001</v>
      </c>
      <c r="AE21" s="83">
        <v>19891.605</v>
      </c>
      <c r="AF21" s="83">
        <v>17.218</v>
      </c>
      <c r="AG21" s="83">
        <v>10.327</v>
      </c>
      <c r="AH21" s="83">
        <v>0</v>
      </c>
      <c r="AI21" s="83">
        <v>6.1539999999999999</v>
      </c>
      <c r="AJ21" s="83">
        <v>0</v>
      </c>
      <c r="AK21" s="83">
        <v>0</v>
      </c>
      <c r="AL21" s="83">
        <v>0</v>
      </c>
      <c r="AM21" s="83">
        <v>0</v>
      </c>
      <c r="AN21" s="83">
        <v>128.69800000000001</v>
      </c>
      <c r="AO21" s="83">
        <v>0</v>
      </c>
      <c r="AP21" s="83">
        <v>445.84800000000001</v>
      </c>
      <c r="AQ21" s="83">
        <v>21.44</v>
      </c>
      <c r="AR21" s="83">
        <v>0</v>
      </c>
      <c r="AS21" s="83">
        <v>14.387</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13.36</v>
      </c>
      <c r="BN21" s="83">
        <v>0</v>
      </c>
      <c r="BO21" s="83">
        <v>0</v>
      </c>
      <c r="BP21" s="83">
        <v>0</v>
      </c>
      <c r="BQ21" s="83">
        <v>0</v>
      </c>
      <c r="BR21" s="83">
        <v>0</v>
      </c>
      <c r="BS21" s="83">
        <v>0</v>
      </c>
      <c r="BT21" s="83">
        <v>0</v>
      </c>
      <c r="BU21" s="83">
        <v>0</v>
      </c>
      <c r="BV21" s="83">
        <v>0</v>
      </c>
      <c r="BW21" s="83">
        <v>0</v>
      </c>
      <c r="BX21" s="83">
        <v>0</v>
      </c>
      <c r="BY21" s="83">
        <v>0</v>
      </c>
      <c r="BZ21" s="83">
        <v>9.532</v>
      </c>
      <c r="CA21" s="83">
        <v>0</v>
      </c>
      <c r="CB21" s="83">
        <v>0</v>
      </c>
      <c r="CC21" s="83">
        <v>0</v>
      </c>
      <c r="CD21" s="83">
        <v>0</v>
      </c>
      <c r="CE21" s="83">
        <v>0</v>
      </c>
      <c r="CF21" s="83">
        <v>0</v>
      </c>
      <c r="CG21" s="83">
        <v>0</v>
      </c>
      <c r="CH21" s="83">
        <v>0</v>
      </c>
      <c r="CI21" s="83">
        <v>0</v>
      </c>
      <c r="CJ21" s="83">
        <v>0</v>
      </c>
      <c r="CK21" s="83">
        <v>4.8230000000000004</v>
      </c>
      <c r="CL21" s="83">
        <v>33.847000000000001</v>
      </c>
      <c r="CM21" s="83">
        <v>0</v>
      </c>
      <c r="CN21" s="83">
        <v>32.600999999999999</v>
      </c>
      <c r="CO21" s="83">
        <v>0</v>
      </c>
      <c r="CP21" s="83">
        <v>0</v>
      </c>
      <c r="CQ21" s="83">
        <v>0</v>
      </c>
      <c r="CR21" s="83">
        <v>0</v>
      </c>
      <c r="CS21" s="83">
        <v>146.90100000000001</v>
      </c>
      <c r="CT21" s="83">
        <v>0</v>
      </c>
      <c r="CU21" s="83">
        <v>0</v>
      </c>
      <c r="CV21" s="83">
        <v>0</v>
      </c>
      <c r="CW21" s="83">
        <v>0</v>
      </c>
      <c r="CX21" s="83">
        <v>0</v>
      </c>
      <c r="CY21" s="83">
        <v>0</v>
      </c>
      <c r="CZ21" s="83">
        <v>0</v>
      </c>
      <c r="DA21" s="83">
        <v>0</v>
      </c>
      <c r="DB21" s="83">
        <v>0</v>
      </c>
      <c r="DC21" s="83">
        <v>0</v>
      </c>
      <c r="DD21" s="83">
        <v>6.4459999999999997</v>
      </c>
      <c r="DE21" s="83">
        <v>3862.97</v>
      </c>
      <c r="DF21" s="83">
        <v>0</v>
      </c>
      <c r="DG21" s="83">
        <v>445.84800000000001</v>
      </c>
      <c r="DH21" s="83">
        <v>0</v>
      </c>
      <c r="DI21" s="83">
        <v>21.44</v>
      </c>
      <c r="DJ21" s="83">
        <v>0</v>
      </c>
      <c r="DK21" s="83">
        <v>0</v>
      </c>
      <c r="DL21" s="83">
        <v>0</v>
      </c>
      <c r="DM21" s="83">
        <v>0</v>
      </c>
      <c r="DN21" s="83">
        <v>0</v>
      </c>
      <c r="DO21" s="83">
        <v>0</v>
      </c>
      <c r="DP21" s="83">
        <v>0</v>
      </c>
      <c r="DQ21" s="83">
        <v>0</v>
      </c>
      <c r="DR21" s="83">
        <v>0</v>
      </c>
      <c r="DS21" s="83">
        <v>102.31399999999999</v>
      </c>
      <c r="DT21" s="83">
        <v>26.361999999999998</v>
      </c>
      <c r="DU21" s="83">
        <v>14.119</v>
      </c>
      <c r="DV21" s="83">
        <v>0</v>
      </c>
      <c r="DW21" s="83">
        <v>0</v>
      </c>
      <c r="DX21" s="83">
        <v>0</v>
      </c>
      <c r="DY21" s="83">
        <v>0</v>
      </c>
      <c r="DZ21" s="83">
        <v>2502.2220000000002</v>
      </c>
      <c r="EA21" s="83">
        <v>3.7789999999999999</v>
      </c>
      <c r="EB21" s="83">
        <v>8.782</v>
      </c>
      <c r="EC21" s="83">
        <v>19.428999999999998</v>
      </c>
      <c r="ED21" s="83">
        <v>0</v>
      </c>
      <c r="EE21" s="83">
        <v>124.42100000000001</v>
      </c>
      <c r="EF21" s="83">
        <v>19891.605</v>
      </c>
      <c r="EG21" s="83">
        <v>17.218</v>
      </c>
      <c r="EH21" s="83">
        <v>10.327</v>
      </c>
      <c r="EI21" s="83">
        <v>0</v>
      </c>
      <c r="EJ21" s="83">
        <v>6.1539999999999999</v>
      </c>
      <c r="EK21" s="83">
        <v>0</v>
      </c>
      <c r="EL21" s="83">
        <v>0</v>
      </c>
      <c r="EM21" s="83">
        <v>0</v>
      </c>
      <c r="EN21" s="83">
        <v>0</v>
      </c>
      <c r="EO21" s="83">
        <v>128.69800000000001</v>
      </c>
      <c r="EP21" s="83">
        <v>0</v>
      </c>
      <c r="EQ21" s="83">
        <v>0</v>
      </c>
      <c r="ER21" s="83">
        <v>0</v>
      </c>
      <c r="ES21" s="83">
        <v>0</v>
      </c>
      <c r="ET21" s="83">
        <v>14.387</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13.36</v>
      </c>
      <c r="FO21" s="83">
        <v>0</v>
      </c>
      <c r="FP21" s="83">
        <v>0</v>
      </c>
      <c r="FQ21" s="83">
        <v>0</v>
      </c>
      <c r="FR21" s="83">
        <v>0</v>
      </c>
      <c r="FS21" s="83">
        <v>0</v>
      </c>
      <c r="FT21" s="83">
        <v>0</v>
      </c>
      <c r="FU21" s="83">
        <v>0</v>
      </c>
      <c r="FV21" s="83">
        <v>0</v>
      </c>
      <c r="FW21" s="83">
        <v>0</v>
      </c>
      <c r="FX21" s="83">
        <v>0</v>
      </c>
      <c r="FY21" s="83">
        <v>0</v>
      </c>
      <c r="FZ21" s="83">
        <v>0</v>
      </c>
      <c r="GA21" s="83">
        <v>9.532</v>
      </c>
      <c r="GB21" s="83">
        <v>0</v>
      </c>
      <c r="GC21" s="83">
        <v>0</v>
      </c>
      <c r="GD21" s="83">
        <v>0</v>
      </c>
      <c r="GE21" s="83">
        <v>0</v>
      </c>
      <c r="GF21" s="83">
        <v>0</v>
      </c>
      <c r="GG21" s="83">
        <v>0</v>
      </c>
      <c r="GH21" s="83">
        <v>0</v>
      </c>
      <c r="GI21" s="83">
        <v>0</v>
      </c>
      <c r="GJ21" s="83">
        <v>0</v>
      </c>
      <c r="GK21" s="83">
        <v>0</v>
      </c>
      <c r="GL21" s="83">
        <v>4.8230000000000004</v>
      </c>
      <c r="GM21" s="83">
        <v>33.847000000000001</v>
      </c>
      <c r="GN21" s="83">
        <v>0</v>
      </c>
      <c r="GO21" s="83">
        <v>32.600999999999999</v>
      </c>
      <c r="GP21" s="83">
        <v>0</v>
      </c>
      <c r="GQ21" s="83">
        <v>0</v>
      </c>
      <c r="GR21" s="83">
        <v>0</v>
      </c>
      <c r="GS21" s="83">
        <v>0</v>
      </c>
      <c r="GT21" s="83">
        <v>146.90100000000001</v>
      </c>
      <c r="GU21" s="83">
        <v>0</v>
      </c>
      <c r="GV21" s="83">
        <v>0</v>
      </c>
      <c r="GW21" s="83">
        <v>0</v>
      </c>
      <c r="GX21" s="83">
        <v>0</v>
      </c>
      <c r="GY21" s="83">
        <v>0</v>
      </c>
      <c r="GZ21" s="83">
        <v>0</v>
      </c>
      <c r="HA21" s="83">
        <v>0</v>
      </c>
      <c r="HB21" s="83">
        <v>0</v>
      </c>
      <c r="HC21" s="83">
        <v>0</v>
      </c>
      <c r="HD21" s="83">
        <v>0</v>
      </c>
      <c r="HE21" s="83">
        <v>6.4459999999999997</v>
      </c>
      <c r="HF21" s="83">
        <v>4330.2579999999998</v>
      </c>
      <c r="HG21" s="83">
        <v>0</v>
      </c>
      <c r="HH21" s="83">
        <v>0</v>
      </c>
      <c r="HI21" s="83">
        <v>0</v>
      </c>
      <c r="HJ21" s="83">
        <v>0</v>
      </c>
      <c r="HK21" s="83">
        <v>22855.43</v>
      </c>
      <c r="HL21" s="83">
        <v>14.387</v>
      </c>
      <c r="HM21" s="83">
        <v>0</v>
      </c>
      <c r="HN21" s="83">
        <v>0</v>
      </c>
      <c r="HO21" s="83">
        <v>13.36</v>
      </c>
      <c r="HP21" s="83">
        <v>0</v>
      </c>
      <c r="HQ21" s="83">
        <v>9.532</v>
      </c>
      <c r="HR21" s="83">
        <v>0</v>
      </c>
      <c r="HS21" s="83">
        <v>0</v>
      </c>
      <c r="HT21" s="83">
        <v>4.8230000000000004</v>
      </c>
      <c r="HU21" s="83">
        <v>33.847000000000001</v>
      </c>
      <c r="HV21" s="83">
        <v>32.600999999999999</v>
      </c>
      <c r="HW21" s="83">
        <v>0</v>
      </c>
      <c r="HX21" s="83">
        <v>146.90100000000001</v>
      </c>
      <c r="HY21" s="83">
        <v>0</v>
      </c>
      <c r="HZ21" s="83">
        <v>6.4459999999999997</v>
      </c>
      <c r="IA21" s="83">
        <v>4330.2579999999998</v>
      </c>
      <c r="IB21" s="83">
        <v>0</v>
      </c>
      <c r="IC21" s="83">
        <v>0</v>
      </c>
      <c r="ID21" s="83">
        <v>0</v>
      </c>
      <c r="IE21" s="83">
        <v>0</v>
      </c>
      <c r="IF21" s="83">
        <v>26718.400000000001</v>
      </c>
      <c r="IG21" s="83">
        <v>481.67500000000001</v>
      </c>
      <c r="IH21" s="83">
        <v>0</v>
      </c>
      <c r="II21" s="83">
        <v>0</v>
      </c>
      <c r="IJ21" s="83">
        <v>13.36</v>
      </c>
      <c r="IK21" s="83">
        <v>0</v>
      </c>
      <c r="IL21" s="83">
        <v>9.532</v>
      </c>
      <c r="IM21" s="83">
        <v>0</v>
      </c>
      <c r="IN21" s="83">
        <v>0</v>
      </c>
      <c r="IO21" s="83">
        <v>4.8230000000000004</v>
      </c>
      <c r="IP21" s="83">
        <v>33.847000000000001</v>
      </c>
      <c r="IQ21" s="83">
        <v>32.600999999999999</v>
      </c>
      <c r="IR21" s="83">
        <v>0</v>
      </c>
      <c r="IS21" s="83">
        <v>146.90100000000001</v>
      </c>
      <c r="IT21" s="83">
        <v>0</v>
      </c>
      <c r="IU21" s="83">
        <v>6.4459999999999997</v>
      </c>
      <c r="IV21" s="84">
        <v>0</v>
      </c>
      <c r="IW21" s="81">
        <v>0</v>
      </c>
      <c r="IX21" s="81">
        <v>0</v>
      </c>
      <c r="IY21" s="81">
        <v>0</v>
      </c>
      <c r="IZ21" s="81">
        <v>0</v>
      </c>
      <c r="JA21" s="81">
        <v>0</v>
      </c>
      <c r="JB21" s="81">
        <v>0</v>
      </c>
      <c r="JC21" s="81">
        <v>0</v>
      </c>
      <c r="JD21" s="81">
        <v>0</v>
      </c>
      <c r="JE21" s="81">
        <v>5</v>
      </c>
      <c r="JF21" s="81">
        <v>4</v>
      </c>
      <c r="JG21" s="81">
        <v>2</v>
      </c>
      <c r="JH21" s="81">
        <v>0</v>
      </c>
      <c r="JI21" s="81">
        <v>0</v>
      </c>
      <c r="JJ21" s="81">
        <v>0</v>
      </c>
      <c r="JK21" s="81">
        <v>0</v>
      </c>
      <c r="JL21" s="81">
        <v>16</v>
      </c>
      <c r="JM21" s="81">
        <v>2</v>
      </c>
      <c r="JN21" s="81">
        <v>1</v>
      </c>
      <c r="JO21" s="81">
        <v>2</v>
      </c>
      <c r="JP21" s="81">
        <v>0</v>
      </c>
      <c r="JQ21" s="81">
        <v>3</v>
      </c>
      <c r="JR21" s="81">
        <v>8</v>
      </c>
      <c r="JS21" s="81">
        <v>1</v>
      </c>
      <c r="JT21" s="81">
        <v>1</v>
      </c>
      <c r="JU21" s="81">
        <v>0</v>
      </c>
      <c r="JV21" s="81">
        <v>1</v>
      </c>
      <c r="JW21" s="81">
        <v>0</v>
      </c>
      <c r="JX21" s="81">
        <v>0</v>
      </c>
      <c r="JY21" s="81">
        <v>0</v>
      </c>
      <c r="JZ21" s="81">
        <v>0</v>
      </c>
      <c r="KA21" s="81">
        <v>5</v>
      </c>
      <c r="KB21" s="81">
        <v>0</v>
      </c>
      <c r="KC21" s="81">
        <v>3</v>
      </c>
      <c r="KD21" s="81">
        <v>1</v>
      </c>
      <c r="KE21" s="81">
        <v>0</v>
      </c>
      <c r="KF21" s="81">
        <v>3</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2</v>
      </c>
      <c r="LA21" s="81">
        <v>0</v>
      </c>
      <c r="LB21" s="81">
        <v>0</v>
      </c>
      <c r="LC21" s="81">
        <v>0</v>
      </c>
      <c r="LD21" s="81">
        <v>0</v>
      </c>
      <c r="LE21" s="81">
        <v>0</v>
      </c>
      <c r="LF21" s="81">
        <v>0</v>
      </c>
      <c r="LG21" s="81">
        <v>0</v>
      </c>
      <c r="LH21" s="81">
        <v>0</v>
      </c>
      <c r="LI21" s="81">
        <v>0</v>
      </c>
      <c r="LJ21" s="81">
        <v>0</v>
      </c>
      <c r="LK21" s="81">
        <v>0</v>
      </c>
      <c r="LL21" s="81">
        <v>0</v>
      </c>
      <c r="LM21" s="81">
        <v>2</v>
      </c>
      <c r="LN21" s="81">
        <v>0</v>
      </c>
      <c r="LO21" s="81">
        <v>0</v>
      </c>
      <c r="LP21" s="81">
        <v>0</v>
      </c>
      <c r="LQ21" s="81">
        <v>0</v>
      </c>
      <c r="LR21" s="81">
        <v>0</v>
      </c>
      <c r="LS21" s="81">
        <v>0</v>
      </c>
      <c r="LT21" s="81">
        <v>0</v>
      </c>
      <c r="LU21" s="81">
        <v>0</v>
      </c>
      <c r="LV21" s="81">
        <v>0</v>
      </c>
      <c r="LW21" s="81">
        <v>0</v>
      </c>
      <c r="LX21" s="81">
        <v>1</v>
      </c>
      <c r="LY21" s="81">
        <v>1</v>
      </c>
      <c r="LZ21" s="81">
        <v>0</v>
      </c>
      <c r="MA21" s="81">
        <v>2</v>
      </c>
      <c r="MB21" s="81">
        <v>0</v>
      </c>
      <c r="MC21" s="81">
        <v>0</v>
      </c>
      <c r="MD21" s="81">
        <v>0</v>
      </c>
      <c r="ME21" s="81">
        <v>0</v>
      </c>
      <c r="MF21" s="81">
        <v>5</v>
      </c>
      <c r="MG21" s="81">
        <v>0</v>
      </c>
      <c r="MH21" s="81">
        <v>0</v>
      </c>
      <c r="MI21" s="81">
        <v>0</v>
      </c>
      <c r="MJ21" s="81">
        <v>0</v>
      </c>
      <c r="MK21" s="81">
        <v>0</v>
      </c>
      <c r="ML21" s="81">
        <v>0</v>
      </c>
      <c r="MM21" s="81">
        <v>0</v>
      </c>
      <c r="MN21" s="81">
        <v>0</v>
      </c>
      <c r="MO21" s="81">
        <v>0</v>
      </c>
      <c r="MP21" s="81">
        <v>0</v>
      </c>
      <c r="MQ21" s="81">
        <v>1</v>
      </c>
      <c r="MR21" s="81">
        <v>1</v>
      </c>
      <c r="MS21" s="81">
        <v>0</v>
      </c>
      <c r="MT21" s="81">
        <v>3</v>
      </c>
      <c r="MU21" s="81">
        <v>0</v>
      </c>
      <c r="MV21" s="81">
        <v>1</v>
      </c>
      <c r="MW21" s="81">
        <v>0</v>
      </c>
      <c r="MX21" s="81">
        <v>0</v>
      </c>
      <c r="MY21" s="81">
        <v>0</v>
      </c>
      <c r="MZ21" s="81">
        <v>0</v>
      </c>
      <c r="NA21" s="81">
        <v>0</v>
      </c>
      <c r="NB21" s="81">
        <v>0</v>
      </c>
      <c r="NC21" s="81">
        <v>0</v>
      </c>
      <c r="ND21" s="81">
        <v>0</v>
      </c>
      <c r="NE21" s="81">
        <v>0</v>
      </c>
      <c r="NF21" s="81">
        <v>5</v>
      </c>
      <c r="NG21" s="81">
        <v>4</v>
      </c>
      <c r="NH21" s="81">
        <v>2</v>
      </c>
      <c r="NI21" s="81">
        <v>0</v>
      </c>
      <c r="NJ21" s="81">
        <v>0</v>
      </c>
      <c r="NK21" s="81">
        <v>0</v>
      </c>
      <c r="NL21" s="81">
        <v>0</v>
      </c>
      <c r="NM21" s="81">
        <v>16</v>
      </c>
      <c r="NN21" s="81">
        <v>1</v>
      </c>
      <c r="NO21" s="81">
        <v>1</v>
      </c>
      <c r="NP21" s="81">
        <v>2</v>
      </c>
      <c r="NQ21" s="81">
        <v>0</v>
      </c>
      <c r="NR21" s="81">
        <v>3</v>
      </c>
      <c r="NS21" s="81">
        <v>8</v>
      </c>
      <c r="NT21" s="81">
        <v>1</v>
      </c>
      <c r="NU21" s="81">
        <v>1</v>
      </c>
      <c r="NV21" s="81">
        <v>0</v>
      </c>
      <c r="NW21" s="81">
        <v>1</v>
      </c>
      <c r="NX21" s="81">
        <v>0</v>
      </c>
      <c r="NY21" s="81">
        <v>0</v>
      </c>
      <c r="NZ21" s="81">
        <v>0</v>
      </c>
      <c r="OA21" s="81">
        <v>0</v>
      </c>
      <c r="OB21" s="81">
        <v>5</v>
      </c>
      <c r="OC21" s="81">
        <v>0</v>
      </c>
      <c r="OD21" s="81">
        <v>0</v>
      </c>
      <c r="OE21" s="81">
        <v>0</v>
      </c>
      <c r="OF21" s="81">
        <v>0</v>
      </c>
      <c r="OG21" s="81">
        <v>3</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2</v>
      </c>
      <c r="PB21" s="81">
        <v>0</v>
      </c>
      <c r="PC21" s="81">
        <v>0</v>
      </c>
      <c r="PD21" s="81">
        <v>0</v>
      </c>
      <c r="PE21" s="81">
        <v>0</v>
      </c>
      <c r="PF21" s="81">
        <v>0</v>
      </c>
      <c r="PG21" s="81">
        <v>0</v>
      </c>
      <c r="PH21" s="81">
        <v>0</v>
      </c>
      <c r="PI21" s="81">
        <v>0</v>
      </c>
      <c r="PJ21" s="81">
        <v>0</v>
      </c>
      <c r="PK21" s="81">
        <v>0</v>
      </c>
      <c r="PL21" s="81">
        <v>0</v>
      </c>
      <c r="PM21" s="81">
        <v>0</v>
      </c>
      <c r="PN21" s="81">
        <v>2</v>
      </c>
      <c r="PO21" s="81">
        <v>0</v>
      </c>
      <c r="PP21" s="81">
        <v>0</v>
      </c>
      <c r="PQ21" s="81">
        <v>0</v>
      </c>
      <c r="PR21" s="81">
        <v>0</v>
      </c>
      <c r="PS21" s="81">
        <v>0</v>
      </c>
      <c r="PT21" s="81">
        <v>0</v>
      </c>
      <c r="PU21" s="81">
        <v>0</v>
      </c>
      <c r="PV21" s="81">
        <v>0</v>
      </c>
      <c r="PW21" s="81">
        <v>0</v>
      </c>
      <c r="PX21" s="81">
        <v>0</v>
      </c>
      <c r="PY21" s="81">
        <v>1</v>
      </c>
      <c r="PZ21" s="81">
        <v>1</v>
      </c>
      <c r="QA21" s="81">
        <v>0</v>
      </c>
      <c r="QB21" s="81">
        <v>2</v>
      </c>
      <c r="QC21" s="81">
        <v>0</v>
      </c>
      <c r="QD21" s="81">
        <v>0</v>
      </c>
      <c r="QE21" s="81">
        <v>0</v>
      </c>
      <c r="QF21" s="81">
        <v>0</v>
      </c>
      <c r="QG21" s="81">
        <v>5</v>
      </c>
      <c r="QH21" s="81">
        <v>0</v>
      </c>
      <c r="QI21" s="81">
        <v>0</v>
      </c>
      <c r="QJ21" s="81">
        <v>0</v>
      </c>
      <c r="QK21" s="81">
        <v>0</v>
      </c>
      <c r="QL21" s="81">
        <v>0</v>
      </c>
      <c r="QM21" s="81">
        <v>0</v>
      </c>
      <c r="QN21" s="81">
        <v>0</v>
      </c>
      <c r="QO21" s="81">
        <v>0</v>
      </c>
      <c r="QP21" s="81">
        <v>0</v>
      </c>
      <c r="QQ21" s="81">
        <v>0</v>
      </c>
      <c r="QR21" s="81">
        <v>1</v>
      </c>
      <c r="QS21" s="81">
        <v>5</v>
      </c>
      <c r="QT21" s="81">
        <v>0</v>
      </c>
      <c r="QU21" s="81">
        <v>0</v>
      </c>
      <c r="QV21" s="81">
        <v>0</v>
      </c>
      <c r="QW21" s="81">
        <v>0</v>
      </c>
      <c r="QX21" s="81">
        <v>50</v>
      </c>
      <c r="QY21" s="81">
        <v>3</v>
      </c>
      <c r="QZ21" s="81">
        <v>0</v>
      </c>
      <c r="RA21" s="81">
        <v>0</v>
      </c>
      <c r="RB21" s="81">
        <v>2</v>
      </c>
      <c r="RC21" s="81">
        <v>0</v>
      </c>
      <c r="RD21" s="81">
        <v>2</v>
      </c>
      <c r="RE21" s="81">
        <v>0</v>
      </c>
      <c r="RF21" s="81">
        <v>0</v>
      </c>
      <c r="RG21" s="81">
        <v>1</v>
      </c>
      <c r="RH21" s="81">
        <v>1</v>
      </c>
      <c r="RI21" s="81">
        <v>2</v>
      </c>
      <c r="RJ21" s="81">
        <v>0</v>
      </c>
      <c r="RK21" s="81">
        <v>5</v>
      </c>
      <c r="RL21" s="81">
        <v>0</v>
      </c>
      <c r="RM21" s="81">
        <v>1</v>
      </c>
      <c r="RN21" s="81">
        <v>5</v>
      </c>
      <c r="RO21" s="81">
        <v>0</v>
      </c>
      <c r="RP21" s="81">
        <v>0</v>
      </c>
      <c r="RQ21" s="81">
        <v>0</v>
      </c>
      <c r="RR21" s="81">
        <v>0</v>
      </c>
      <c r="RS21" s="81">
        <v>51</v>
      </c>
      <c r="RT21" s="81">
        <v>7</v>
      </c>
      <c r="RU21" s="81">
        <v>0</v>
      </c>
      <c r="RV21" s="81">
        <v>0</v>
      </c>
      <c r="RW21" s="81">
        <v>2</v>
      </c>
      <c r="RX21" s="81">
        <v>0</v>
      </c>
      <c r="RY21" s="81">
        <v>2</v>
      </c>
      <c r="RZ21" s="81">
        <v>0</v>
      </c>
      <c r="SA21" s="81">
        <v>0</v>
      </c>
      <c r="SB21" s="81">
        <v>1</v>
      </c>
      <c r="SC21" s="81">
        <v>1</v>
      </c>
      <c r="SD21" s="81">
        <v>2</v>
      </c>
      <c r="SE21" s="81">
        <v>0</v>
      </c>
      <c r="SF21" s="81">
        <v>5</v>
      </c>
      <c r="SG21" s="81">
        <v>0</v>
      </c>
      <c r="SH21" s="81">
        <v>1</v>
      </c>
    </row>
    <row r="22" spans="1:502">
      <c r="A22" s="18" t="s">
        <v>1983</v>
      </c>
      <c r="B22" s="80">
        <v>14</v>
      </c>
      <c r="C22" s="80">
        <v>14</v>
      </c>
      <c r="D22" s="80">
        <v>1</v>
      </c>
      <c r="E22" s="80">
        <v>2017</v>
      </c>
      <c r="F22" s="80" t="s">
        <v>71</v>
      </c>
      <c r="G22" s="182" t="s">
        <v>1969</v>
      </c>
      <c r="H22" s="80" t="s">
        <v>1970</v>
      </c>
      <c r="I22" s="173"/>
      <c r="J22" s="83">
        <v>0</v>
      </c>
      <c r="K22" s="83">
        <v>0</v>
      </c>
      <c r="L22" s="83">
        <v>0</v>
      </c>
      <c r="M22" s="83">
        <v>0</v>
      </c>
      <c r="N22" s="83">
        <v>0</v>
      </c>
      <c r="O22" s="83">
        <v>0</v>
      </c>
      <c r="P22" s="83">
        <v>0</v>
      </c>
      <c r="Q22" s="83">
        <v>0</v>
      </c>
      <c r="R22" s="83">
        <v>119.795</v>
      </c>
      <c r="S22" s="83">
        <v>27.812999999999999</v>
      </c>
      <c r="T22" s="83">
        <v>14.839</v>
      </c>
      <c r="U22" s="83">
        <v>0</v>
      </c>
      <c r="V22" s="83">
        <v>0</v>
      </c>
      <c r="W22" s="83">
        <v>0</v>
      </c>
      <c r="X22" s="83">
        <v>0</v>
      </c>
      <c r="Y22" s="83">
        <v>3456.953</v>
      </c>
      <c r="Z22" s="83">
        <v>3561.5639999999999</v>
      </c>
      <c r="AA22" s="83">
        <v>9.2609999999999992</v>
      </c>
      <c r="AB22" s="83">
        <v>19.39</v>
      </c>
      <c r="AC22" s="83">
        <v>0</v>
      </c>
      <c r="AD22" s="83">
        <v>423.02600000000001</v>
      </c>
      <c r="AE22" s="83">
        <v>20180.532999999999</v>
      </c>
      <c r="AF22" s="83">
        <v>16.460999999999999</v>
      </c>
      <c r="AG22" s="83">
        <v>11.797000000000001</v>
      </c>
      <c r="AH22" s="83">
        <v>0</v>
      </c>
      <c r="AI22" s="83">
        <v>6.3819999999999997</v>
      </c>
      <c r="AJ22" s="83">
        <v>0</v>
      </c>
      <c r="AK22" s="83">
        <v>0</v>
      </c>
      <c r="AL22" s="83">
        <v>0</v>
      </c>
      <c r="AM22" s="83">
        <v>0</v>
      </c>
      <c r="AN22" s="83">
        <v>138.91399999999999</v>
      </c>
      <c r="AO22" s="83">
        <v>0</v>
      </c>
      <c r="AP22" s="83">
        <v>442.86500000000001</v>
      </c>
      <c r="AQ22" s="83">
        <v>20.071999999999999</v>
      </c>
      <c r="AR22" s="83">
        <v>0</v>
      </c>
      <c r="AS22" s="83">
        <v>14.19</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12.567</v>
      </c>
      <c r="BN22" s="83">
        <v>0</v>
      </c>
      <c r="BO22" s="83">
        <v>0</v>
      </c>
      <c r="BP22" s="83">
        <v>0</v>
      </c>
      <c r="BQ22" s="83">
        <v>0</v>
      </c>
      <c r="BR22" s="83">
        <v>0</v>
      </c>
      <c r="BS22" s="83">
        <v>0</v>
      </c>
      <c r="BT22" s="83">
        <v>0</v>
      </c>
      <c r="BU22" s="83">
        <v>0</v>
      </c>
      <c r="BV22" s="83">
        <v>0</v>
      </c>
      <c r="BW22" s="83">
        <v>0</v>
      </c>
      <c r="BX22" s="83">
        <v>0</v>
      </c>
      <c r="BY22" s="83">
        <v>0</v>
      </c>
      <c r="BZ22" s="83">
        <v>8.1300000000000008</v>
      </c>
      <c r="CA22" s="83">
        <v>0</v>
      </c>
      <c r="CB22" s="83">
        <v>0</v>
      </c>
      <c r="CC22" s="83">
        <v>0</v>
      </c>
      <c r="CD22" s="83">
        <v>0</v>
      </c>
      <c r="CE22" s="83">
        <v>0</v>
      </c>
      <c r="CF22" s="83">
        <v>0</v>
      </c>
      <c r="CG22" s="83">
        <v>0</v>
      </c>
      <c r="CH22" s="83">
        <v>0</v>
      </c>
      <c r="CI22" s="83">
        <v>0</v>
      </c>
      <c r="CJ22" s="83">
        <v>0</v>
      </c>
      <c r="CK22" s="83">
        <v>4.2519999999999998</v>
      </c>
      <c r="CL22" s="83">
        <v>33.912999999999997</v>
      </c>
      <c r="CM22" s="83">
        <v>0</v>
      </c>
      <c r="CN22" s="83">
        <v>33.247999999999998</v>
      </c>
      <c r="CO22" s="83">
        <v>0</v>
      </c>
      <c r="CP22" s="83">
        <v>0</v>
      </c>
      <c r="CQ22" s="83">
        <v>0</v>
      </c>
      <c r="CR22" s="83">
        <v>0</v>
      </c>
      <c r="CS22" s="83">
        <v>168.70400000000001</v>
      </c>
      <c r="CT22" s="83">
        <v>0</v>
      </c>
      <c r="CU22" s="83">
        <v>0</v>
      </c>
      <c r="CV22" s="83">
        <v>0</v>
      </c>
      <c r="CW22" s="83">
        <v>0</v>
      </c>
      <c r="CX22" s="83">
        <v>0</v>
      </c>
      <c r="CY22" s="83">
        <v>0</v>
      </c>
      <c r="CZ22" s="83">
        <v>0</v>
      </c>
      <c r="DA22" s="83">
        <v>0</v>
      </c>
      <c r="DB22" s="83">
        <v>0</v>
      </c>
      <c r="DC22" s="83">
        <v>0</v>
      </c>
      <c r="DD22" s="83">
        <v>4.2469999999999999</v>
      </c>
      <c r="DE22" s="83">
        <v>3557.9349999999999</v>
      </c>
      <c r="DF22" s="83">
        <v>0</v>
      </c>
      <c r="DG22" s="83">
        <v>442.86500000000001</v>
      </c>
      <c r="DH22" s="83">
        <v>0</v>
      </c>
      <c r="DI22" s="83">
        <v>20.071999999999999</v>
      </c>
      <c r="DJ22" s="83">
        <v>0</v>
      </c>
      <c r="DK22" s="83">
        <v>0</v>
      </c>
      <c r="DL22" s="83">
        <v>0</v>
      </c>
      <c r="DM22" s="83">
        <v>0</v>
      </c>
      <c r="DN22" s="83">
        <v>0</v>
      </c>
      <c r="DO22" s="83">
        <v>0</v>
      </c>
      <c r="DP22" s="83">
        <v>0</v>
      </c>
      <c r="DQ22" s="83">
        <v>0</v>
      </c>
      <c r="DR22" s="83">
        <v>0</v>
      </c>
      <c r="DS22" s="83">
        <v>119.795</v>
      </c>
      <c r="DT22" s="83">
        <v>27.812999999999999</v>
      </c>
      <c r="DU22" s="83">
        <v>14.839</v>
      </c>
      <c r="DV22" s="83">
        <v>0</v>
      </c>
      <c r="DW22" s="83">
        <v>0</v>
      </c>
      <c r="DX22" s="83">
        <v>0</v>
      </c>
      <c r="DY22" s="83">
        <v>0</v>
      </c>
      <c r="DZ22" s="83">
        <v>3456.953</v>
      </c>
      <c r="EA22" s="83">
        <v>3.629</v>
      </c>
      <c r="EB22" s="83">
        <v>9.2609999999999992</v>
      </c>
      <c r="EC22" s="83">
        <v>19.39</v>
      </c>
      <c r="ED22" s="83">
        <v>0</v>
      </c>
      <c r="EE22" s="83">
        <v>423.02600000000001</v>
      </c>
      <c r="EF22" s="83">
        <v>20180.532999999999</v>
      </c>
      <c r="EG22" s="83">
        <v>16.460999999999999</v>
      </c>
      <c r="EH22" s="83">
        <v>11.797000000000001</v>
      </c>
      <c r="EI22" s="83">
        <v>0</v>
      </c>
      <c r="EJ22" s="83">
        <v>6.3819999999999997</v>
      </c>
      <c r="EK22" s="83">
        <v>0</v>
      </c>
      <c r="EL22" s="83">
        <v>0</v>
      </c>
      <c r="EM22" s="83">
        <v>0</v>
      </c>
      <c r="EN22" s="83">
        <v>0</v>
      </c>
      <c r="EO22" s="83">
        <v>138.91399999999999</v>
      </c>
      <c r="EP22" s="83">
        <v>0</v>
      </c>
      <c r="EQ22" s="83">
        <v>0</v>
      </c>
      <c r="ER22" s="83">
        <v>0</v>
      </c>
      <c r="ES22" s="83">
        <v>0</v>
      </c>
      <c r="ET22" s="83">
        <v>14.19</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12.567</v>
      </c>
      <c r="FO22" s="83">
        <v>0</v>
      </c>
      <c r="FP22" s="83">
        <v>0</v>
      </c>
      <c r="FQ22" s="83">
        <v>0</v>
      </c>
      <c r="FR22" s="83">
        <v>0</v>
      </c>
      <c r="FS22" s="83">
        <v>0</v>
      </c>
      <c r="FT22" s="83">
        <v>0</v>
      </c>
      <c r="FU22" s="83">
        <v>0</v>
      </c>
      <c r="FV22" s="83">
        <v>0</v>
      </c>
      <c r="FW22" s="83">
        <v>0</v>
      </c>
      <c r="FX22" s="83">
        <v>0</v>
      </c>
      <c r="FY22" s="83">
        <v>0</v>
      </c>
      <c r="FZ22" s="83">
        <v>0</v>
      </c>
      <c r="GA22" s="83">
        <v>8.1300000000000008</v>
      </c>
      <c r="GB22" s="83">
        <v>0</v>
      </c>
      <c r="GC22" s="83">
        <v>0</v>
      </c>
      <c r="GD22" s="83">
        <v>0</v>
      </c>
      <c r="GE22" s="83">
        <v>0</v>
      </c>
      <c r="GF22" s="83">
        <v>0</v>
      </c>
      <c r="GG22" s="83">
        <v>0</v>
      </c>
      <c r="GH22" s="83">
        <v>0</v>
      </c>
      <c r="GI22" s="83">
        <v>0</v>
      </c>
      <c r="GJ22" s="83">
        <v>0</v>
      </c>
      <c r="GK22" s="83">
        <v>0</v>
      </c>
      <c r="GL22" s="83">
        <v>4.2519999999999998</v>
      </c>
      <c r="GM22" s="83">
        <v>33.912999999999997</v>
      </c>
      <c r="GN22" s="83">
        <v>0</v>
      </c>
      <c r="GO22" s="83">
        <v>33.247999999999998</v>
      </c>
      <c r="GP22" s="83">
        <v>0</v>
      </c>
      <c r="GQ22" s="83">
        <v>0</v>
      </c>
      <c r="GR22" s="83">
        <v>0</v>
      </c>
      <c r="GS22" s="83">
        <v>0</v>
      </c>
      <c r="GT22" s="83">
        <v>168.70400000000001</v>
      </c>
      <c r="GU22" s="83">
        <v>0</v>
      </c>
      <c r="GV22" s="83">
        <v>0</v>
      </c>
      <c r="GW22" s="83">
        <v>0</v>
      </c>
      <c r="GX22" s="83">
        <v>0</v>
      </c>
      <c r="GY22" s="83">
        <v>0</v>
      </c>
      <c r="GZ22" s="83">
        <v>0</v>
      </c>
      <c r="HA22" s="83">
        <v>0</v>
      </c>
      <c r="HB22" s="83">
        <v>0</v>
      </c>
      <c r="HC22" s="83">
        <v>0</v>
      </c>
      <c r="HD22" s="83">
        <v>0</v>
      </c>
      <c r="HE22" s="83">
        <v>4.2469999999999999</v>
      </c>
      <c r="HF22" s="83">
        <v>4020.8719999999998</v>
      </c>
      <c r="HG22" s="83">
        <v>0</v>
      </c>
      <c r="HH22" s="83">
        <v>0</v>
      </c>
      <c r="HI22" s="83">
        <v>0</v>
      </c>
      <c r="HJ22" s="83">
        <v>0</v>
      </c>
      <c r="HK22" s="83">
        <v>24428.793000000001</v>
      </c>
      <c r="HL22" s="83">
        <v>14.19</v>
      </c>
      <c r="HM22" s="83">
        <v>0</v>
      </c>
      <c r="HN22" s="83">
        <v>0</v>
      </c>
      <c r="HO22" s="83">
        <v>12.567</v>
      </c>
      <c r="HP22" s="83">
        <v>0</v>
      </c>
      <c r="HQ22" s="83">
        <v>8.1300000000000008</v>
      </c>
      <c r="HR22" s="83">
        <v>0</v>
      </c>
      <c r="HS22" s="83">
        <v>0</v>
      </c>
      <c r="HT22" s="83">
        <v>4.2519999999999998</v>
      </c>
      <c r="HU22" s="83">
        <v>33.912999999999997</v>
      </c>
      <c r="HV22" s="83">
        <v>33.247999999999998</v>
      </c>
      <c r="HW22" s="83">
        <v>0</v>
      </c>
      <c r="HX22" s="83">
        <v>168.70400000000001</v>
      </c>
      <c r="HY22" s="83">
        <v>0</v>
      </c>
      <c r="HZ22" s="83">
        <v>4.2469999999999999</v>
      </c>
      <c r="IA22" s="83">
        <v>4020.8719999999998</v>
      </c>
      <c r="IB22" s="83">
        <v>0</v>
      </c>
      <c r="IC22" s="83">
        <v>0</v>
      </c>
      <c r="ID22" s="83">
        <v>0</v>
      </c>
      <c r="IE22" s="83">
        <v>0</v>
      </c>
      <c r="IF22" s="83">
        <v>27986.727999999999</v>
      </c>
      <c r="IG22" s="83">
        <v>477.12700000000001</v>
      </c>
      <c r="IH22" s="83">
        <v>0</v>
      </c>
      <c r="II22" s="83">
        <v>0</v>
      </c>
      <c r="IJ22" s="83">
        <v>12.567</v>
      </c>
      <c r="IK22" s="83">
        <v>0</v>
      </c>
      <c r="IL22" s="83">
        <v>8.1300000000000008</v>
      </c>
      <c r="IM22" s="83">
        <v>0</v>
      </c>
      <c r="IN22" s="83">
        <v>0</v>
      </c>
      <c r="IO22" s="83">
        <v>4.2519999999999998</v>
      </c>
      <c r="IP22" s="83">
        <v>33.912999999999997</v>
      </c>
      <c r="IQ22" s="83">
        <v>33.247999999999998</v>
      </c>
      <c r="IR22" s="83">
        <v>0</v>
      </c>
      <c r="IS22" s="83">
        <v>168.70400000000001</v>
      </c>
      <c r="IT22" s="83">
        <v>0</v>
      </c>
      <c r="IU22" s="83">
        <v>4.2469999999999999</v>
      </c>
      <c r="IV22" s="84">
        <v>0</v>
      </c>
      <c r="IW22" s="81">
        <v>0</v>
      </c>
      <c r="IX22" s="81">
        <v>0</v>
      </c>
      <c r="IY22" s="81">
        <v>0</v>
      </c>
      <c r="IZ22" s="81">
        <v>0</v>
      </c>
      <c r="JA22" s="81">
        <v>0</v>
      </c>
      <c r="JB22" s="81">
        <v>0</v>
      </c>
      <c r="JC22" s="81">
        <v>0</v>
      </c>
      <c r="JD22" s="81">
        <v>0</v>
      </c>
      <c r="JE22" s="81">
        <v>6</v>
      </c>
      <c r="JF22" s="81">
        <v>4</v>
      </c>
      <c r="JG22" s="81">
        <v>2</v>
      </c>
      <c r="JH22" s="81">
        <v>0</v>
      </c>
      <c r="JI22" s="81">
        <v>0</v>
      </c>
      <c r="JJ22" s="81">
        <v>0</v>
      </c>
      <c r="JK22" s="81">
        <v>0</v>
      </c>
      <c r="JL22" s="81">
        <v>18</v>
      </c>
      <c r="JM22" s="81">
        <v>2</v>
      </c>
      <c r="JN22" s="81">
        <v>1</v>
      </c>
      <c r="JO22" s="81">
        <v>2</v>
      </c>
      <c r="JP22" s="81">
        <v>0</v>
      </c>
      <c r="JQ22" s="81">
        <v>3</v>
      </c>
      <c r="JR22" s="81">
        <v>8</v>
      </c>
      <c r="JS22" s="81">
        <v>1</v>
      </c>
      <c r="JT22" s="81">
        <v>1</v>
      </c>
      <c r="JU22" s="81">
        <v>0</v>
      </c>
      <c r="JV22" s="81">
        <v>1</v>
      </c>
      <c r="JW22" s="81">
        <v>0</v>
      </c>
      <c r="JX22" s="81">
        <v>0</v>
      </c>
      <c r="JY22" s="81">
        <v>0</v>
      </c>
      <c r="JZ22" s="81">
        <v>0</v>
      </c>
      <c r="KA22" s="81">
        <v>4</v>
      </c>
      <c r="KB22" s="81">
        <v>0</v>
      </c>
      <c r="KC22" s="81">
        <v>4</v>
      </c>
      <c r="KD22" s="81">
        <v>1</v>
      </c>
      <c r="KE22" s="81">
        <v>0</v>
      </c>
      <c r="KF22" s="81">
        <v>3</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2</v>
      </c>
      <c r="LA22" s="81">
        <v>0</v>
      </c>
      <c r="LB22" s="81">
        <v>0</v>
      </c>
      <c r="LC22" s="81">
        <v>0</v>
      </c>
      <c r="LD22" s="81">
        <v>0</v>
      </c>
      <c r="LE22" s="81">
        <v>0</v>
      </c>
      <c r="LF22" s="81">
        <v>0</v>
      </c>
      <c r="LG22" s="81">
        <v>0</v>
      </c>
      <c r="LH22" s="81">
        <v>0</v>
      </c>
      <c r="LI22" s="81">
        <v>0</v>
      </c>
      <c r="LJ22" s="81">
        <v>0</v>
      </c>
      <c r="LK22" s="81">
        <v>0</v>
      </c>
      <c r="LL22" s="81">
        <v>0</v>
      </c>
      <c r="LM22" s="81">
        <v>2</v>
      </c>
      <c r="LN22" s="81">
        <v>0</v>
      </c>
      <c r="LO22" s="81">
        <v>0</v>
      </c>
      <c r="LP22" s="81">
        <v>0</v>
      </c>
      <c r="LQ22" s="81">
        <v>0</v>
      </c>
      <c r="LR22" s="81">
        <v>0</v>
      </c>
      <c r="LS22" s="81">
        <v>0</v>
      </c>
      <c r="LT22" s="81">
        <v>0</v>
      </c>
      <c r="LU22" s="81">
        <v>0</v>
      </c>
      <c r="LV22" s="81">
        <v>0</v>
      </c>
      <c r="LW22" s="81">
        <v>0</v>
      </c>
      <c r="LX22" s="81">
        <v>1</v>
      </c>
      <c r="LY22" s="81">
        <v>1</v>
      </c>
      <c r="LZ22" s="81">
        <v>0</v>
      </c>
      <c r="MA22" s="81">
        <v>2</v>
      </c>
      <c r="MB22" s="81">
        <v>0</v>
      </c>
      <c r="MC22" s="81">
        <v>0</v>
      </c>
      <c r="MD22" s="81">
        <v>0</v>
      </c>
      <c r="ME22" s="81">
        <v>0</v>
      </c>
      <c r="MF22" s="81">
        <v>5</v>
      </c>
      <c r="MG22" s="81">
        <v>0</v>
      </c>
      <c r="MH22" s="81">
        <v>0</v>
      </c>
      <c r="MI22" s="81">
        <v>0</v>
      </c>
      <c r="MJ22" s="81">
        <v>0</v>
      </c>
      <c r="MK22" s="81">
        <v>0</v>
      </c>
      <c r="ML22" s="81">
        <v>0</v>
      </c>
      <c r="MM22" s="81">
        <v>0</v>
      </c>
      <c r="MN22" s="81">
        <v>0</v>
      </c>
      <c r="MO22" s="81">
        <v>0</v>
      </c>
      <c r="MP22" s="81">
        <v>0</v>
      </c>
      <c r="MQ22" s="81">
        <v>1</v>
      </c>
      <c r="MR22" s="81">
        <v>1</v>
      </c>
      <c r="MS22" s="81">
        <v>0</v>
      </c>
      <c r="MT22" s="81">
        <v>4</v>
      </c>
      <c r="MU22" s="81">
        <v>0</v>
      </c>
      <c r="MV22" s="81">
        <v>1</v>
      </c>
      <c r="MW22" s="81">
        <v>0</v>
      </c>
      <c r="MX22" s="81">
        <v>0</v>
      </c>
      <c r="MY22" s="81">
        <v>0</v>
      </c>
      <c r="MZ22" s="81">
        <v>0</v>
      </c>
      <c r="NA22" s="81">
        <v>0</v>
      </c>
      <c r="NB22" s="81">
        <v>0</v>
      </c>
      <c r="NC22" s="81">
        <v>0</v>
      </c>
      <c r="ND22" s="81">
        <v>0</v>
      </c>
      <c r="NE22" s="81">
        <v>0</v>
      </c>
      <c r="NF22" s="81">
        <v>6</v>
      </c>
      <c r="NG22" s="81">
        <v>4</v>
      </c>
      <c r="NH22" s="81">
        <v>2</v>
      </c>
      <c r="NI22" s="81">
        <v>0</v>
      </c>
      <c r="NJ22" s="81">
        <v>0</v>
      </c>
      <c r="NK22" s="81">
        <v>0</v>
      </c>
      <c r="NL22" s="81">
        <v>0</v>
      </c>
      <c r="NM22" s="81">
        <v>18</v>
      </c>
      <c r="NN22" s="81">
        <v>1</v>
      </c>
      <c r="NO22" s="81">
        <v>1</v>
      </c>
      <c r="NP22" s="81">
        <v>2</v>
      </c>
      <c r="NQ22" s="81">
        <v>0</v>
      </c>
      <c r="NR22" s="81">
        <v>3</v>
      </c>
      <c r="NS22" s="81">
        <v>8</v>
      </c>
      <c r="NT22" s="81">
        <v>1</v>
      </c>
      <c r="NU22" s="81">
        <v>1</v>
      </c>
      <c r="NV22" s="81">
        <v>0</v>
      </c>
      <c r="NW22" s="81">
        <v>1</v>
      </c>
      <c r="NX22" s="81">
        <v>0</v>
      </c>
      <c r="NY22" s="81">
        <v>0</v>
      </c>
      <c r="NZ22" s="81">
        <v>0</v>
      </c>
      <c r="OA22" s="81">
        <v>0</v>
      </c>
      <c r="OB22" s="81">
        <v>4</v>
      </c>
      <c r="OC22" s="81">
        <v>0</v>
      </c>
      <c r="OD22" s="81">
        <v>0</v>
      </c>
      <c r="OE22" s="81">
        <v>0</v>
      </c>
      <c r="OF22" s="81">
        <v>0</v>
      </c>
      <c r="OG22" s="81">
        <v>3</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2</v>
      </c>
      <c r="PB22" s="81">
        <v>0</v>
      </c>
      <c r="PC22" s="81">
        <v>0</v>
      </c>
      <c r="PD22" s="81">
        <v>0</v>
      </c>
      <c r="PE22" s="81">
        <v>0</v>
      </c>
      <c r="PF22" s="81">
        <v>0</v>
      </c>
      <c r="PG22" s="81">
        <v>0</v>
      </c>
      <c r="PH22" s="81">
        <v>0</v>
      </c>
      <c r="PI22" s="81">
        <v>0</v>
      </c>
      <c r="PJ22" s="81">
        <v>0</v>
      </c>
      <c r="PK22" s="81">
        <v>0</v>
      </c>
      <c r="PL22" s="81">
        <v>0</v>
      </c>
      <c r="PM22" s="81">
        <v>0</v>
      </c>
      <c r="PN22" s="81">
        <v>2</v>
      </c>
      <c r="PO22" s="81">
        <v>0</v>
      </c>
      <c r="PP22" s="81">
        <v>0</v>
      </c>
      <c r="PQ22" s="81">
        <v>0</v>
      </c>
      <c r="PR22" s="81">
        <v>0</v>
      </c>
      <c r="PS22" s="81">
        <v>0</v>
      </c>
      <c r="PT22" s="81">
        <v>0</v>
      </c>
      <c r="PU22" s="81">
        <v>0</v>
      </c>
      <c r="PV22" s="81">
        <v>0</v>
      </c>
      <c r="PW22" s="81">
        <v>0</v>
      </c>
      <c r="PX22" s="81">
        <v>0</v>
      </c>
      <c r="PY22" s="81">
        <v>1</v>
      </c>
      <c r="PZ22" s="81">
        <v>1</v>
      </c>
      <c r="QA22" s="81">
        <v>0</v>
      </c>
      <c r="QB22" s="81">
        <v>2</v>
      </c>
      <c r="QC22" s="81">
        <v>0</v>
      </c>
      <c r="QD22" s="81">
        <v>0</v>
      </c>
      <c r="QE22" s="81">
        <v>0</v>
      </c>
      <c r="QF22" s="81">
        <v>0</v>
      </c>
      <c r="QG22" s="81">
        <v>5</v>
      </c>
      <c r="QH22" s="81">
        <v>0</v>
      </c>
      <c r="QI22" s="81">
        <v>0</v>
      </c>
      <c r="QJ22" s="81">
        <v>0</v>
      </c>
      <c r="QK22" s="81">
        <v>0</v>
      </c>
      <c r="QL22" s="81">
        <v>0</v>
      </c>
      <c r="QM22" s="81">
        <v>0</v>
      </c>
      <c r="QN22" s="81">
        <v>0</v>
      </c>
      <c r="QO22" s="81">
        <v>0</v>
      </c>
      <c r="QP22" s="81">
        <v>0</v>
      </c>
      <c r="QQ22" s="81">
        <v>0</v>
      </c>
      <c r="QR22" s="81">
        <v>1</v>
      </c>
      <c r="QS22" s="81">
        <v>6</v>
      </c>
      <c r="QT22" s="81">
        <v>0</v>
      </c>
      <c r="QU22" s="81">
        <v>0</v>
      </c>
      <c r="QV22" s="81">
        <v>0</v>
      </c>
      <c r="QW22" s="81">
        <v>0</v>
      </c>
      <c r="QX22" s="81">
        <v>52</v>
      </c>
      <c r="QY22" s="81">
        <v>3</v>
      </c>
      <c r="QZ22" s="81">
        <v>0</v>
      </c>
      <c r="RA22" s="81">
        <v>0</v>
      </c>
      <c r="RB22" s="81">
        <v>2</v>
      </c>
      <c r="RC22" s="81">
        <v>0</v>
      </c>
      <c r="RD22" s="81">
        <v>2</v>
      </c>
      <c r="RE22" s="81">
        <v>0</v>
      </c>
      <c r="RF22" s="81">
        <v>0</v>
      </c>
      <c r="RG22" s="81">
        <v>1</v>
      </c>
      <c r="RH22" s="81">
        <v>1</v>
      </c>
      <c r="RI22" s="81">
        <v>2</v>
      </c>
      <c r="RJ22" s="81">
        <v>0</v>
      </c>
      <c r="RK22" s="81">
        <v>5</v>
      </c>
      <c r="RL22" s="81">
        <v>0</v>
      </c>
      <c r="RM22" s="81">
        <v>1</v>
      </c>
      <c r="RN22" s="81">
        <v>6</v>
      </c>
      <c r="RO22" s="81">
        <v>0</v>
      </c>
      <c r="RP22" s="81">
        <v>0</v>
      </c>
      <c r="RQ22" s="81">
        <v>0</v>
      </c>
      <c r="RR22" s="81">
        <v>0</v>
      </c>
      <c r="RS22" s="81">
        <v>53</v>
      </c>
      <c r="RT22" s="81">
        <v>8</v>
      </c>
      <c r="RU22" s="81">
        <v>0</v>
      </c>
      <c r="RV22" s="81">
        <v>0</v>
      </c>
      <c r="RW22" s="81">
        <v>2</v>
      </c>
      <c r="RX22" s="81">
        <v>0</v>
      </c>
      <c r="RY22" s="81">
        <v>2</v>
      </c>
      <c r="RZ22" s="81">
        <v>0</v>
      </c>
      <c r="SA22" s="81">
        <v>0</v>
      </c>
      <c r="SB22" s="81">
        <v>1</v>
      </c>
      <c r="SC22" s="81">
        <v>1</v>
      </c>
      <c r="SD22" s="81">
        <v>2</v>
      </c>
      <c r="SE22" s="81">
        <v>0</v>
      </c>
      <c r="SF22" s="81">
        <v>5</v>
      </c>
      <c r="SG22" s="81">
        <v>0</v>
      </c>
      <c r="SH22" s="81">
        <v>1</v>
      </c>
    </row>
    <row r="23" spans="1:502">
      <c r="A23" s="18" t="s">
        <v>1984</v>
      </c>
      <c r="B23" s="80">
        <v>15</v>
      </c>
      <c r="C23" s="80">
        <v>15</v>
      </c>
      <c r="D23" s="80">
        <v>1</v>
      </c>
      <c r="E23" s="80">
        <v>2018</v>
      </c>
      <c r="F23" s="80" t="s">
        <v>93</v>
      </c>
      <c r="G23" s="182" t="s">
        <v>1969</v>
      </c>
      <c r="H23" s="80" t="s">
        <v>1970</v>
      </c>
      <c r="I23" s="173"/>
      <c r="J23" s="83">
        <v>0</v>
      </c>
      <c r="K23" s="83">
        <v>0</v>
      </c>
      <c r="L23" s="83">
        <v>0</v>
      </c>
      <c r="M23" s="83">
        <v>0</v>
      </c>
      <c r="N23" s="83">
        <v>0</v>
      </c>
      <c r="O23" s="83">
        <v>0</v>
      </c>
      <c r="P23" s="83">
        <v>0</v>
      </c>
      <c r="Q23" s="83">
        <v>0</v>
      </c>
      <c r="R23" s="83">
        <v>120.17</v>
      </c>
      <c r="S23" s="83">
        <v>31.704999999999998</v>
      </c>
      <c r="T23" s="83">
        <v>13.82</v>
      </c>
      <c r="U23" s="83">
        <v>0</v>
      </c>
      <c r="V23" s="83">
        <v>0</v>
      </c>
      <c r="W23" s="83">
        <v>0</v>
      </c>
      <c r="X23" s="83">
        <v>0</v>
      </c>
      <c r="Y23" s="83">
        <v>3672.404</v>
      </c>
      <c r="Z23" s="83">
        <v>3916.8220000000001</v>
      </c>
      <c r="AA23" s="83">
        <v>10.587</v>
      </c>
      <c r="AB23" s="83">
        <v>18.792999999999999</v>
      </c>
      <c r="AC23" s="83">
        <v>0</v>
      </c>
      <c r="AD23" s="83">
        <v>439.09100000000001</v>
      </c>
      <c r="AE23" s="83">
        <v>18184.284</v>
      </c>
      <c r="AF23" s="83">
        <v>14.292</v>
      </c>
      <c r="AG23" s="83">
        <v>14.045</v>
      </c>
      <c r="AH23" s="83">
        <v>0</v>
      </c>
      <c r="AI23" s="83">
        <v>6.5960000000000001</v>
      </c>
      <c r="AJ23" s="83">
        <v>0</v>
      </c>
      <c r="AK23" s="83">
        <v>0</v>
      </c>
      <c r="AL23" s="83">
        <v>0</v>
      </c>
      <c r="AM23" s="83">
        <v>0</v>
      </c>
      <c r="AN23" s="83">
        <v>143.50800000000001</v>
      </c>
      <c r="AO23" s="83">
        <v>0</v>
      </c>
      <c r="AP23" s="83">
        <v>474.339</v>
      </c>
      <c r="AQ23" s="83">
        <v>23.256</v>
      </c>
      <c r="AR23" s="83">
        <v>0</v>
      </c>
      <c r="AS23" s="83">
        <v>14.243</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11.452</v>
      </c>
      <c r="BN23" s="83">
        <v>0</v>
      </c>
      <c r="BO23" s="83">
        <v>0</v>
      </c>
      <c r="BP23" s="83">
        <v>0</v>
      </c>
      <c r="BQ23" s="83">
        <v>0</v>
      </c>
      <c r="BR23" s="83">
        <v>0</v>
      </c>
      <c r="BS23" s="83">
        <v>0</v>
      </c>
      <c r="BT23" s="83">
        <v>0</v>
      </c>
      <c r="BU23" s="83">
        <v>0</v>
      </c>
      <c r="BV23" s="83">
        <v>0</v>
      </c>
      <c r="BW23" s="83">
        <v>0</v>
      </c>
      <c r="BX23" s="83">
        <v>0</v>
      </c>
      <c r="BY23" s="83">
        <v>0</v>
      </c>
      <c r="BZ23" s="83">
        <v>8.4969999999999999</v>
      </c>
      <c r="CA23" s="83">
        <v>0</v>
      </c>
      <c r="CB23" s="83">
        <v>0</v>
      </c>
      <c r="CC23" s="83">
        <v>0</v>
      </c>
      <c r="CD23" s="83">
        <v>0</v>
      </c>
      <c r="CE23" s="83">
        <v>0</v>
      </c>
      <c r="CF23" s="83">
        <v>0</v>
      </c>
      <c r="CG23" s="83">
        <v>0</v>
      </c>
      <c r="CH23" s="83">
        <v>0</v>
      </c>
      <c r="CI23" s="83">
        <v>0</v>
      </c>
      <c r="CJ23" s="83">
        <v>0</v>
      </c>
      <c r="CK23" s="83">
        <v>3.8719999999999999</v>
      </c>
      <c r="CL23" s="83">
        <v>33.155999999999999</v>
      </c>
      <c r="CM23" s="83">
        <v>0</v>
      </c>
      <c r="CN23" s="83">
        <v>31.756</v>
      </c>
      <c r="CO23" s="83">
        <v>0</v>
      </c>
      <c r="CP23" s="83">
        <v>0</v>
      </c>
      <c r="CQ23" s="83">
        <v>0</v>
      </c>
      <c r="CR23" s="83">
        <v>0</v>
      </c>
      <c r="CS23" s="83">
        <v>162.185</v>
      </c>
      <c r="CT23" s="83">
        <v>0</v>
      </c>
      <c r="CU23" s="83">
        <v>0</v>
      </c>
      <c r="CV23" s="83">
        <v>0</v>
      </c>
      <c r="CW23" s="83">
        <v>0</v>
      </c>
      <c r="CX23" s="83">
        <v>0</v>
      </c>
      <c r="CY23" s="83">
        <v>0</v>
      </c>
      <c r="CZ23" s="83">
        <v>0</v>
      </c>
      <c r="DA23" s="83">
        <v>0</v>
      </c>
      <c r="DB23" s="83">
        <v>0</v>
      </c>
      <c r="DC23" s="83">
        <v>0</v>
      </c>
      <c r="DD23" s="83">
        <v>3.5009999999999999</v>
      </c>
      <c r="DE23" s="83">
        <v>3913.7289999999998</v>
      </c>
      <c r="DF23" s="83">
        <v>0</v>
      </c>
      <c r="DG23" s="83">
        <v>474.339</v>
      </c>
      <c r="DH23" s="83">
        <v>0</v>
      </c>
      <c r="DI23" s="83">
        <v>23.256</v>
      </c>
      <c r="DJ23" s="83">
        <v>0</v>
      </c>
      <c r="DK23" s="83">
        <v>0</v>
      </c>
      <c r="DL23" s="83">
        <v>0</v>
      </c>
      <c r="DM23" s="83">
        <v>0</v>
      </c>
      <c r="DN23" s="83">
        <v>0</v>
      </c>
      <c r="DO23" s="83">
        <v>0</v>
      </c>
      <c r="DP23" s="83">
        <v>0</v>
      </c>
      <c r="DQ23" s="83">
        <v>0</v>
      </c>
      <c r="DR23" s="83">
        <v>0</v>
      </c>
      <c r="DS23" s="83">
        <v>120.17</v>
      </c>
      <c r="DT23" s="83">
        <v>31.704999999999998</v>
      </c>
      <c r="DU23" s="83">
        <v>13.82</v>
      </c>
      <c r="DV23" s="83">
        <v>0</v>
      </c>
      <c r="DW23" s="83">
        <v>0</v>
      </c>
      <c r="DX23" s="83">
        <v>0</v>
      </c>
      <c r="DY23" s="83">
        <v>0</v>
      </c>
      <c r="DZ23" s="83">
        <v>3672.404</v>
      </c>
      <c r="EA23" s="83">
        <v>3.093</v>
      </c>
      <c r="EB23" s="83">
        <v>10.587</v>
      </c>
      <c r="EC23" s="83">
        <v>18.792999999999999</v>
      </c>
      <c r="ED23" s="83">
        <v>0</v>
      </c>
      <c r="EE23" s="83">
        <v>439.09100000000001</v>
      </c>
      <c r="EF23" s="83">
        <v>18184.284</v>
      </c>
      <c r="EG23" s="83">
        <v>14.292</v>
      </c>
      <c r="EH23" s="83">
        <v>14.045</v>
      </c>
      <c r="EI23" s="83">
        <v>0</v>
      </c>
      <c r="EJ23" s="83">
        <v>6.5960000000000001</v>
      </c>
      <c r="EK23" s="83">
        <v>0</v>
      </c>
      <c r="EL23" s="83">
        <v>0</v>
      </c>
      <c r="EM23" s="83">
        <v>0</v>
      </c>
      <c r="EN23" s="83">
        <v>0</v>
      </c>
      <c r="EO23" s="83">
        <v>143.50800000000001</v>
      </c>
      <c r="EP23" s="83">
        <v>0</v>
      </c>
      <c r="EQ23" s="83">
        <v>0</v>
      </c>
      <c r="ER23" s="83">
        <v>0</v>
      </c>
      <c r="ES23" s="83">
        <v>0</v>
      </c>
      <c r="ET23" s="83">
        <v>14.243</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11.452</v>
      </c>
      <c r="FO23" s="83">
        <v>0</v>
      </c>
      <c r="FP23" s="83">
        <v>0</v>
      </c>
      <c r="FQ23" s="83">
        <v>0</v>
      </c>
      <c r="FR23" s="83">
        <v>0</v>
      </c>
      <c r="FS23" s="83">
        <v>0</v>
      </c>
      <c r="FT23" s="83">
        <v>0</v>
      </c>
      <c r="FU23" s="83">
        <v>0</v>
      </c>
      <c r="FV23" s="83">
        <v>0</v>
      </c>
      <c r="FW23" s="83">
        <v>0</v>
      </c>
      <c r="FX23" s="83">
        <v>0</v>
      </c>
      <c r="FY23" s="83">
        <v>0</v>
      </c>
      <c r="FZ23" s="83">
        <v>0</v>
      </c>
      <c r="GA23" s="83">
        <v>8.4969999999999999</v>
      </c>
      <c r="GB23" s="83">
        <v>0</v>
      </c>
      <c r="GC23" s="83">
        <v>0</v>
      </c>
      <c r="GD23" s="83">
        <v>0</v>
      </c>
      <c r="GE23" s="83">
        <v>0</v>
      </c>
      <c r="GF23" s="83">
        <v>0</v>
      </c>
      <c r="GG23" s="83">
        <v>0</v>
      </c>
      <c r="GH23" s="83">
        <v>0</v>
      </c>
      <c r="GI23" s="83">
        <v>0</v>
      </c>
      <c r="GJ23" s="83">
        <v>0</v>
      </c>
      <c r="GK23" s="83">
        <v>0</v>
      </c>
      <c r="GL23" s="83">
        <v>3.8719999999999999</v>
      </c>
      <c r="GM23" s="83">
        <v>33.155999999999999</v>
      </c>
      <c r="GN23" s="83">
        <v>0</v>
      </c>
      <c r="GO23" s="83">
        <v>31.756</v>
      </c>
      <c r="GP23" s="83">
        <v>0</v>
      </c>
      <c r="GQ23" s="83">
        <v>0</v>
      </c>
      <c r="GR23" s="83">
        <v>0</v>
      </c>
      <c r="GS23" s="83">
        <v>0</v>
      </c>
      <c r="GT23" s="83">
        <v>162.185</v>
      </c>
      <c r="GU23" s="83">
        <v>0</v>
      </c>
      <c r="GV23" s="83">
        <v>0</v>
      </c>
      <c r="GW23" s="83">
        <v>0</v>
      </c>
      <c r="GX23" s="83">
        <v>0</v>
      </c>
      <c r="GY23" s="83">
        <v>0</v>
      </c>
      <c r="GZ23" s="83">
        <v>0</v>
      </c>
      <c r="HA23" s="83">
        <v>0</v>
      </c>
      <c r="HB23" s="83">
        <v>0</v>
      </c>
      <c r="HC23" s="83">
        <v>0</v>
      </c>
      <c r="HD23" s="83">
        <v>0</v>
      </c>
      <c r="HE23" s="83">
        <v>3.5009999999999999</v>
      </c>
      <c r="HF23" s="83">
        <v>4411.3239999999996</v>
      </c>
      <c r="HG23" s="83">
        <v>0</v>
      </c>
      <c r="HH23" s="83">
        <v>0</v>
      </c>
      <c r="HI23" s="83">
        <v>0</v>
      </c>
      <c r="HJ23" s="83">
        <v>0</v>
      </c>
      <c r="HK23" s="83">
        <v>22672.387999999999</v>
      </c>
      <c r="HL23" s="83">
        <v>14.243</v>
      </c>
      <c r="HM23" s="83">
        <v>0</v>
      </c>
      <c r="HN23" s="83">
        <v>0</v>
      </c>
      <c r="HO23" s="83">
        <v>11.452</v>
      </c>
      <c r="HP23" s="83">
        <v>0</v>
      </c>
      <c r="HQ23" s="83">
        <v>8.4969999999999999</v>
      </c>
      <c r="HR23" s="83">
        <v>0</v>
      </c>
      <c r="HS23" s="83">
        <v>0</v>
      </c>
      <c r="HT23" s="83">
        <v>3.8719999999999999</v>
      </c>
      <c r="HU23" s="83">
        <v>33.155999999999999</v>
      </c>
      <c r="HV23" s="83">
        <v>31.756</v>
      </c>
      <c r="HW23" s="83">
        <v>0</v>
      </c>
      <c r="HX23" s="83">
        <v>162.185</v>
      </c>
      <c r="HY23" s="83">
        <v>0</v>
      </c>
      <c r="HZ23" s="83">
        <v>3.5009999999999999</v>
      </c>
      <c r="IA23" s="83">
        <v>4411.3239999999996</v>
      </c>
      <c r="IB23" s="83">
        <v>0</v>
      </c>
      <c r="IC23" s="83">
        <v>0</v>
      </c>
      <c r="ID23" s="83">
        <v>0</v>
      </c>
      <c r="IE23" s="83">
        <v>0</v>
      </c>
      <c r="IF23" s="83">
        <v>26586.116999999998</v>
      </c>
      <c r="IG23" s="83">
        <v>511.83800000000002</v>
      </c>
      <c r="IH23" s="83">
        <v>0</v>
      </c>
      <c r="II23" s="83">
        <v>0</v>
      </c>
      <c r="IJ23" s="83">
        <v>11.452</v>
      </c>
      <c r="IK23" s="83">
        <v>0</v>
      </c>
      <c r="IL23" s="83">
        <v>8.4969999999999999</v>
      </c>
      <c r="IM23" s="83">
        <v>0</v>
      </c>
      <c r="IN23" s="83">
        <v>0</v>
      </c>
      <c r="IO23" s="83">
        <v>3.8719999999999999</v>
      </c>
      <c r="IP23" s="83">
        <v>33.155999999999999</v>
      </c>
      <c r="IQ23" s="83">
        <v>31.756</v>
      </c>
      <c r="IR23" s="83">
        <v>0</v>
      </c>
      <c r="IS23" s="83">
        <v>162.185</v>
      </c>
      <c r="IT23" s="83">
        <v>0</v>
      </c>
      <c r="IU23" s="83">
        <v>3.5009999999999999</v>
      </c>
      <c r="IV23" s="84">
        <v>0</v>
      </c>
      <c r="IW23" s="81">
        <v>0</v>
      </c>
      <c r="IX23" s="81">
        <v>0</v>
      </c>
      <c r="IY23" s="81">
        <v>0</v>
      </c>
      <c r="IZ23" s="81">
        <v>0</v>
      </c>
      <c r="JA23" s="81">
        <v>0</v>
      </c>
      <c r="JB23" s="81">
        <v>0</v>
      </c>
      <c r="JC23" s="81">
        <v>0</v>
      </c>
      <c r="JD23" s="81">
        <v>0</v>
      </c>
      <c r="JE23" s="81">
        <v>6</v>
      </c>
      <c r="JF23" s="81">
        <v>4</v>
      </c>
      <c r="JG23" s="81">
        <v>2</v>
      </c>
      <c r="JH23" s="81">
        <v>0</v>
      </c>
      <c r="JI23" s="81">
        <v>0</v>
      </c>
      <c r="JJ23" s="81">
        <v>0</v>
      </c>
      <c r="JK23" s="81">
        <v>0</v>
      </c>
      <c r="JL23" s="81">
        <v>19</v>
      </c>
      <c r="JM23" s="81">
        <v>2</v>
      </c>
      <c r="JN23" s="81">
        <v>1</v>
      </c>
      <c r="JO23" s="81">
        <v>2</v>
      </c>
      <c r="JP23" s="81">
        <v>0</v>
      </c>
      <c r="JQ23" s="81">
        <v>3</v>
      </c>
      <c r="JR23" s="81">
        <v>8</v>
      </c>
      <c r="JS23" s="81">
        <v>1</v>
      </c>
      <c r="JT23" s="81">
        <v>1</v>
      </c>
      <c r="JU23" s="81">
        <v>0</v>
      </c>
      <c r="JV23" s="81">
        <v>1</v>
      </c>
      <c r="JW23" s="81">
        <v>0</v>
      </c>
      <c r="JX23" s="81">
        <v>0</v>
      </c>
      <c r="JY23" s="81">
        <v>0</v>
      </c>
      <c r="JZ23" s="81">
        <v>0</v>
      </c>
      <c r="KA23" s="81">
        <v>5</v>
      </c>
      <c r="KB23" s="81">
        <v>0</v>
      </c>
      <c r="KC23" s="81">
        <v>4</v>
      </c>
      <c r="KD23" s="81">
        <v>1</v>
      </c>
      <c r="KE23" s="81">
        <v>0</v>
      </c>
      <c r="KF23" s="81">
        <v>3</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2</v>
      </c>
      <c r="LA23" s="81">
        <v>0</v>
      </c>
      <c r="LB23" s="81">
        <v>0</v>
      </c>
      <c r="LC23" s="81">
        <v>0</v>
      </c>
      <c r="LD23" s="81">
        <v>0</v>
      </c>
      <c r="LE23" s="81">
        <v>0</v>
      </c>
      <c r="LF23" s="81">
        <v>0</v>
      </c>
      <c r="LG23" s="81">
        <v>0</v>
      </c>
      <c r="LH23" s="81">
        <v>0</v>
      </c>
      <c r="LI23" s="81">
        <v>0</v>
      </c>
      <c r="LJ23" s="81">
        <v>0</v>
      </c>
      <c r="LK23" s="81">
        <v>0</v>
      </c>
      <c r="LL23" s="81">
        <v>0</v>
      </c>
      <c r="LM23" s="81">
        <v>2</v>
      </c>
      <c r="LN23" s="81">
        <v>0</v>
      </c>
      <c r="LO23" s="81">
        <v>0</v>
      </c>
      <c r="LP23" s="81">
        <v>0</v>
      </c>
      <c r="LQ23" s="81">
        <v>0</v>
      </c>
      <c r="LR23" s="81">
        <v>0</v>
      </c>
      <c r="LS23" s="81">
        <v>0</v>
      </c>
      <c r="LT23" s="81">
        <v>0</v>
      </c>
      <c r="LU23" s="81">
        <v>0</v>
      </c>
      <c r="LV23" s="81">
        <v>0</v>
      </c>
      <c r="LW23" s="81">
        <v>0</v>
      </c>
      <c r="LX23" s="81">
        <v>1</v>
      </c>
      <c r="LY23" s="81">
        <v>1</v>
      </c>
      <c r="LZ23" s="81">
        <v>0</v>
      </c>
      <c r="MA23" s="81">
        <v>2</v>
      </c>
      <c r="MB23" s="81">
        <v>0</v>
      </c>
      <c r="MC23" s="81">
        <v>0</v>
      </c>
      <c r="MD23" s="81">
        <v>0</v>
      </c>
      <c r="ME23" s="81">
        <v>0</v>
      </c>
      <c r="MF23" s="81">
        <v>5</v>
      </c>
      <c r="MG23" s="81">
        <v>0</v>
      </c>
      <c r="MH23" s="81">
        <v>0</v>
      </c>
      <c r="MI23" s="81">
        <v>0</v>
      </c>
      <c r="MJ23" s="81">
        <v>0</v>
      </c>
      <c r="MK23" s="81">
        <v>0</v>
      </c>
      <c r="ML23" s="81">
        <v>0</v>
      </c>
      <c r="MM23" s="81">
        <v>0</v>
      </c>
      <c r="MN23" s="81">
        <v>0</v>
      </c>
      <c r="MO23" s="81">
        <v>0</v>
      </c>
      <c r="MP23" s="81">
        <v>0</v>
      </c>
      <c r="MQ23" s="81">
        <v>1</v>
      </c>
      <c r="MR23" s="81">
        <v>1</v>
      </c>
      <c r="MS23" s="81">
        <v>0</v>
      </c>
      <c r="MT23" s="81">
        <v>4</v>
      </c>
      <c r="MU23" s="81">
        <v>0</v>
      </c>
      <c r="MV23" s="81">
        <v>1</v>
      </c>
      <c r="MW23" s="81">
        <v>0</v>
      </c>
      <c r="MX23" s="81">
        <v>0</v>
      </c>
      <c r="MY23" s="81">
        <v>0</v>
      </c>
      <c r="MZ23" s="81">
        <v>0</v>
      </c>
      <c r="NA23" s="81">
        <v>0</v>
      </c>
      <c r="NB23" s="81">
        <v>0</v>
      </c>
      <c r="NC23" s="81">
        <v>0</v>
      </c>
      <c r="ND23" s="81">
        <v>0</v>
      </c>
      <c r="NE23" s="81">
        <v>0</v>
      </c>
      <c r="NF23" s="81">
        <v>6</v>
      </c>
      <c r="NG23" s="81">
        <v>4</v>
      </c>
      <c r="NH23" s="81">
        <v>2</v>
      </c>
      <c r="NI23" s="81">
        <v>0</v>
      </c>
      <c r="NJ23" s="81">
        <v>0</v>
      </c>
      <c r="NK23" s="81">
        <v>0</v>
      </c>
      <c r="NL23" s="81">
        <v>0</v>
      </c>
      <c r="NM23" s="81">
        <v>19</v>
      </c>
      <c r="NN23" s="81">
        <v>1</v>
      </c>
      <c r="NO23" s="81">
        <v>1</v>
      </c>
      <c r="NP23" s="81">
        <v>2</v>
      </c>
      <c r="NQ23" s="81">
        <v>0</v>
      </c>
      <c r="NR23" s="81">
        <v>3</v>
      </c>
      <c r="NS23" s="81">
        <v>8</v>
      </c>
      <c r="NT23" s="81">
        <v>1</v>
      </c>
      <c r="NU23" s="81">
        <v>1</v>
      </c>
      <c r="NV23" s="81">
        <v>0</v>
      </c>
      <c r="NW23" s="81">
        <v>1</v>
      </c>
      <c r="NX23" s="81">
        <v>0</v>
      </c>
      <c r="NY23" s="81">
        <v>0</v>
      </c>
      <c r="NZ23" s="81">
        <v>0</v>
      </c>
      <c r="OA23" s="81">
        <v>0</v>
      </c>
      <c r="OB23" s="81">
        <v>5</v>
      </c>
      <c r="OC23" s="81">
        <v>0</v>
      </c>
      <c r="OD23" s="81">
        <v>0</v>
      </c>
      <c r="OE23" s="81">
        <v>0</v>
      </c>
      <c r="OF23" s="81">
        <v>0</v>
      </c>
      <c r="OG23" s="81">
        <v>3</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2</v>
      </c>
      <c r="PB23" s="81">
        <v>0</v>
      </c>
      <c r="PC23" s="81">
        <v>0</v>
      </c>
      <c r="PD23" s="81">
        <v>0</v>
      </c>
      <c r="PE23" s="81">
        <v>0</v>
      </c>
      <c r="PF23" s="81">
        <v>0</v>
      </c>
      <c r="PG23" s="81">
        <v>0</v>
      </c>
      <c r="PH23" s="81">
        <v>0</v>
      </c>
      <c r="PI23" s="81">
        <v>0</v>
      </c>
      <c r="PJ23" s="81">
        <v>0</v>
      </c>
      <c r="PK23" s="81">
        <v>0</v>
      </c>
      <c r="PL23" s="81">
        <v>0</v>
      </c>
      <c r="PM23" s="81">
        <v>0</v>
      </c>
      <c r="PN23" s="81">
        <v>2</v>
      </c>
      <c r="PO23" s="81">
        <v>0</v>
      </c>
      <c r="PP23" s="81">
        <v>0</v>
      </c>
      <c r="PQ23" s="81">
        <v>0</v>
      </c>
      <c r="PR23" s="81">
        <v>0</v>
      </c>
      <c r="PS23" s="81">
        <v>0</v>
      </c>
      <c r="PT23" s="81">
        <v>0</v>
      </c>
      <c r="PU23" s="81">
        <v>0</v>
      </c>
      <c r="PV23" s="81">
        <v>0</v>
      </c>
      <c r="PW23" s="81">
        <v>0</v>
      </c>
      <c r="PX23" s="81">
        <v>0</v>
      </c>
      <c r="PY23" s="81">
        <v>1</v>
      </c>
      <c r="PZ23" s="81">
        <v>1</v>
      </c>
      <c r="QA23" s="81">
        <v>0</v>
      </c>
      <c r="QB23" s="81">
        <v>2</v>
      </c>
      <c r="QC23" s="81">
        <v>0</v>
      </c>
      <c r="QD23" s="81">
        <v>0</v>
      </c>
      <c r="QE23" s="81">
        <v>0</v>
      </c>
      <c r="QF23" s="81">
        <v>0</v>
      </c>
      <c r="QG23" s="81">
        <v>5</v>
      </c>
      <c r="QH23" s="81">
        <v>0</v>
      </c>
      <c r="QI23" s="81">
        <v>0</v>
      </c>
      <c r="QJ23" s="81">
        <v>0</v>
      </c>
      <c r="QK23" s="81">
        <v>0</v>
      </c>
      <c r="QL23" s="81">
        <v>0</v>
      </c>
      <c r="QM23" s="81">
        <v>0</v>
      </c>
      <c r="QN23" s="81">
        <v>0</v>
      </c>
      <c r="QO23" s="81">
        <v>0</v>
      </c>
      <c r="QP23" s="81">
        <v>0</v>
      </c>
      <c r="QQ23" s="81">
        <v>0</v>
      </c>
      <c r="QR23" s="81">
        <v>1</v>
      </c>
      <c r="QS23" s="81">
        <v>6</v>
      </c>
      <c r="QT23" s="81">
        <v>0</v>
      </c>
      <c r="QU23" s="81">
        <v>0</v>
      </c>
      <c r="QV23" s="81">
        <v>0</v>
      </c>
      <c r="QW23" s="81">
        <v>0</v>
      </c>
      <c r="QX23" s="81">
        <v>54</v>
      </c>
      <c r="QY23" s="81">
        <v>3</v>
      </c>
      <c r="QZ23" s="81">
        <v>0</v>
      </c>
      <c r="RA23" s="81">
        <v>0</v>
      </c>
      <c r="RB23" s="81">
        <v>2</v>
      </c>
      <c r="RC23" s="81">
        <v>0</v>
      </c>
      <c r="RD23" s="81">
        <v>2</v>
      </c>
      <c r="RE23" s="81">
        <v>0</v>
      </c>
      <c r="RF23" s="81">
        <v>0</v>
      </c>
      <c r="RG23" s="81">
        <v>1</v>
      </c>
      <c r="RH23" s="81">
        <v>1</v>
      </c>
      <c r="RI23" s="81">
        <v>2</v>
      </c>
      <c r="RJ23" s="81">
        <v>0</v>
      </c>
      <c r="RK23" s="81">
        <v>5</v>
      </c>
      <c r="RL23" s="81">
        <v>0</v>
      </c>
      <c r="RM23" s="81">
        <v>1</v>
      </c>
      <c r="RN23" s="81">
        <v>6</v>
      </c>
      <c r="RO23" s="81">
        <v>0</v>
      </c>
      <c r="RP23" s="81">
        <v>0</v>
      </c>
      <c r="RQ23" s="81">
        <v>0</v>
      </c>
      <c r="RR23" s="81">
        <v>0</v>
      </c>
      <c r="RS23" s="81">
        <v>55</v>
      </c>
      <c r="RT23" s="81">
        <v>8</v>
      </c>
      <c r="RU23" s="81">
        <v>0</v>
      </c>
      <c r="RV23" s="81">
        <v>0</v>
      </c>
      <c r="RW23" s="81">
        <v>2</v>
      </c>
      <c r="RX23" s="81">
        <v>0</v>
      </c>
      <c r="RY23" s="81">
        <v>2</v>
      </c>
      <c r="RZ23" s="81">
        <v>0</v>
      </c>
      <c r="SA23" s="81">
        <v>0</v>
      </c>
      <c r="SB23" s="81">
        <v>1</v>
      </c>
      <c r="SC23" s="81">
        <v>1</v>
      </c>
      <c r="SD23" s="81">
        <v>2</v>
      </c>
      <c r="SE23" s="81">
        <v>0</v>
      </c>
      <c r="SF23" s="81">
        <v>5</v>
      </c>
      <c r="SG23" s="81">
        <v>0</v>
      </c>
      <c r="SH23" s="81">
        <v>1</v>
      </c>
    </row>
    <row r="24" spans="1:502">
      <c r="A24" s="18" t="s">
        <v>1985</v>
      </c>
      <c r="B24" s="80">
        <v>16</v>
      </c>
      <c r="C24" s="80">
        <v>16</v>
      </c>
      <c r="D24" s="80">
        <v>1</v>
      </c>
      <c r="E24" s="80">
        <v>2019</v>
      </c>
      <c r="F24" s="80" t="s">
        <v>73</v>
      </c>
      <c r="G24" s="182" t="s">
        <v>1969</v>
      </c>
      <c r="H24" s="80" t="s">
        <v>1970</v>
      </c>
      <c r="I24" s="173"/>
      <c r="J24" s="83">
        <v>0</v>
      </c>
      <c r="K24" s="83">
        <v>0</v>
      </c>
      <c r="L24" s="83">
        <v>0</v>
      </c>
      <c r="M24" s="83">
        <v>0</v>
      </c>
      <c r="N24" s="83">
        <v>0</v>
      </c>
      <c r="O24" s="83">
        <v>0</v>
      </c>
      <c r="P24" s="83">
        <v>0</v>
      </c>
      <c r="Q24" s="83">
        <v>0</v>
      </c>
      <c r="R24" s="83">
        <v>115.658</v>
      </c>
      <c r="S24" s="83">
        <v>31.103999999999999</v>
      </c>
      <c r="T24" s="83">
        <v>13.081</v>
      </c>
      <c r="U24" s="83">
        <v>0</v>
      </c>
      <c r="V24" s="83">
        <v>0</v>
      </c>
      <c r="W24" s="83">
        <v>0</v>
      </c>
      <c r="X24" s="83">
        <v>0</v>
      </c>
      <c r="Y24" s="83">
        <v>3520.2170000000001</v>
      </c>
      <c r="Z24" s="83">
        <v>3334.422</v>
      </c>
      <c r="AA24" s="83">
        <v>6.423</v>
      </c>
      <c r="AB24" s="83">
        <v>17.498000000000001</v>
      </c>
      <c r="AC24" s="83">
        <v>0</v>
      </c>
      <c r="AD24" s="83">
        <v>366.93799999999999</v>
      </c>
      <c r="AE24" s="83">
        <v>17502.813999999998</v>
      </c>
      <c r="AF24" s="83">
        <v>14.055999999999999</v>
      </c>
      <c r="AG24" s="83">
        <v>12.974</v>
      </c>
      <c r="AH24" s="83">
        <v>0</v>
      </c>
      <c r="AI24" s="83">
        <v>5.9029999999999996</v>
      </c>
      <c r="AJ24" s="83">
        <v>0</v>
      </c>
      <c r="AK24" s="83">
        <v>0</v>
      </c>
      <c r="AL24" s="83">
        <v>0</v>
      </c>
      <c r="AM24" s="83">
        <v>0</v>
      </c>
      <c r="AN24" s="83">
        <v>138.595</v>
      </c>
      <c r="AO24" s="83">
        <v>0</v>
      </c>
      <c r="AP24" s="83">
        <v>418.541</v>
      </c>
      <c r="AQ24" s="83">
        <v>22.542999999999999</v>
      </c>
      <c r="AR24" s="83">
        <v>0</v>
      </c>
      <c r="AS24" s="83">
        <v>14.718</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10.241</v>
      </c>
      <c r="BN24" s="83">
        <v>0</v>
      </c>
      <c r="BO24" s="83">
        <v>0</v>
      </c>
      <c r="BP24" s="83">
        <v>0</v>
      </c>
      <c r="BQ24" s="83">
        <v>0</v>
      </c>
      <c r="BR24" s="83">
        <v>0</v>
      </c>
      <c r="BS24" s="83">
        <v>0</v>
      </c>
      <c r="BT24" s="83">
        <v>0</v>
      </c>
      <c r="BU24" s="83">
        <v>0</v>
      </c>
      <c r="BV24" s="83">
        <v>0</v>
      </c>
      <c r="BW24" s="83">
        <v>0</v>
      </c>
      <c r="BX24" s="83">
        <v>0</v>
      </c>
      <c r="BY24" s="83">
        <v>0</v>
      </c>
      <c r="BZ24" s="83">
        <v>8.4589999999999996</v>
      </c>
      <c r="CA24" s="83">
        <v>0</v>
      </c>
      <c r="CB24" s="83">
        <v>0</v>
      </c>
      <c r="CC24" s="83">
        <v>0</v>
      </c>
      <c r="CD24" s="83">
        <v>0</v>
      </c>
      <c r="CE24" s="83">
        <v>0</v>
      </c>
      <c r="CF24" s="83">
        <v>0</v>
      </c>
      <c r="CG24" s="83">
        <v>0</v>
      </c>
      <c r="CH24" s="83">
        <v>0</v>
      </c>
      <c r="CI24" s="83">
        <v>0</v>
      </c>
      <c r="CJ24" s="83">
        <v>0</v>
      </c>
      <c r="CK24" s="83">
        <v>3.4569999999999999</v>
      </c>
      <c r="CL24" s="83">
        <v>31.332999999999998</v>
      </c>
      <c r="CM24" s="83">
        <v>0</v>
      </c>
      <c r="CN24" s="83">
        <v>30.302</v>
      </c>
      <c r="CO24" s="83">
        <v>0</v>
      </c>
      <c r="CP24" s="83">
        <v>0</v>
      </c>
      <c r="CQ24" s="83">
        <v>0</v>
      </c>
      <c r="CR24" s="83">
        <v>0</v>
      </c>
      <c r="CS24" s="83">
        <v>117.476</v>
      </c>
      <c r="CT24" s="83">
        <v>0</v>
      </c>
      <c r="CU24" s="83">
        <v>0</v>
      </c>
      <c r="CV24" s="83">
        <v>0</v>
      </c>
      <c r="CW24" s="83">
        <v>0</v>
      </c>
      <c r="CX24" s="83">
        <v>0</v>
      </c>
      <c r="CY24" s="83">
        <v>0</v>
      </c>
      <c r="CZ24" s="83">
        <v>0</v>
      </c>
      <c r="DA24" s="83">
        <v>0</v>
      </c>
      <c r="DB24" s="83">
        <v>0</v>
      </c>
      <c r="DC24" s="83">
        <v>42.366999999999997</v>
      </c>
      <c r="DD24" s="83">
        <v>3.1309999999999998</v>
      </c>
      <c r="DE24" s="83">
        <v>3331.02</v>
      </c>
      <c r="DF24" s="83">
        <v>0</v>
      </c>
      <c r="DG24" s="83">
        <v>418.541</v>
      </c>
      <c r="DH24" s="83">
        <v>0</v>
      </c>
      <c r="DI24" s="83">
        <v>22.542999999999999</v>
      </c>
      <c r="DJ24" s="83">
        <v>0</v>
      </c>
      <c r="DK24" s="83">
        <v>0</v>
      </c>
      <c r="DL24" s="83">
        <v>0</v>
      </c>
      <c r="DM24" s="83">
        <v>0</v>
      </c>
      <c r="DN24" s="83">
        <v>0</v>
      </c>
      <c r="DO24" s="83">
        <v>0</v>
      </c>
      <c r="DP24" s="83">
        <v>0</v>
      </c>
      <c r="DQ24" s="83">
        <v>0</v>
      </c>
      <c r="DR24" s="83">
        <v>0</v>
      </c>
      <c r="DS24" s="83">
        <v>115.658</v>
      </c>
      <c r="DT24" s="83">
        <v>31.103999999999999</v>
      </c>
      <c r="DU24" s="83">
        <v>13.081</v>
      </c>
      <c r="DV24" s="83">
        <v>0</v>
      </c>
      <c r="DW24" s="83">
        <v>0</v>
      </c>
      <c r="DX24" s="83">
        <v>0</v>
      </c>
      <c r="DY24" s="83">
        <v>0</v>
      </c>
      <c r="DZ24" s="83">
        <v>3520.2170000000001</v>
      </c>
      <c r="EA24" s="83">
        <v>3.4020000000000001</v>
      </c>
      <c r="EB24" s="83">
        <v>6.423</v>
      </c>
      <c r="EC24" s="83">
        <v>17.498000000000001</v>
      </c>
      <c r="ED24" s="83">
        <v>0</v>
      </c>
      <c r="EE24" s="83">
        <v>366.93799999999999</v>
      </c>
      <c r="EF24" s="83">
        <v>17502.813999999998</v>
      </c>
      <c r="EG24" s="83">
        <v>14.055999999999999</v>
      </c>
      <c r="EH24" s="83">
        <v>12.974</v>
      </c>
      <c r="EI24" s="83">
        <v>0</v>
      </c>
      <c r="EJ24" s="83">
        <v>5.9029999999999996</v>
      </c>
      <c r="EK24" s="83">
        <v>0</v>
      </c>
      <c r="EL24" s="83">
        <v>0</v>
      </c>
      <c r="EM24" s="83">
        <v>0</v>
      </c>
      <c r="EN24" s="83">
        <v>0</v>
      </c>
      <c r="EO24" s="83">
        <v>138.595</v>
      </c>
      <c r="EP24" s="83">
        <v>0</v>
      </c>
      <c r="EQ24" s="83">
        <v>0</v>
      </c>
      <c r="ER24" s="83">
        <v>0</v>
      </c>
      <c r="ES24" s="83">
        <v>0</v>
      </c>
      <c r="ET24" s="83">
        <v>14.718</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10.241</v>
      </c>
      <c r="FO24" s="83">
        <v>0</v>
      </c>
      <c r="FP24" s="83">
        <v>0</v>
      </c>
      <c r="FQ24" s="83">
        <v>0</v>
      </c>
      <c r="FR24" s="83">
        <v>0</v>
      </c>
      <c r="FS24" s="83">
        <v>0</v>
      </c>
      <c r="FT24" s="83">
        <v>0</v>
      </c>
      <c r="FU24" s="83">
        <v>0</v>
      </c>
      <c r="FV24" s="83">
        <v>0</v>
      </c>
      <c r="FW24" s="83">
        <v>0</v>
      </c>
      <c r="FX24" s="83">
        <v>0</v>
      </c>
      <c r="FY24" s="83">
        <v>0</v>
      </c>
      <c r="FZ24" s="83">
        <v>0</v>
      </c>
      <c r="GA24" s="83">
        <v>8.4589999999999996</v>
      </c>
      <c r="GB24" s="83">
        <v>0</v>
      </c>
      <c r="GC24" s="83">
        <v>0</v>
      </c>
      <c r="GD24" s="83">
        <v>0</v>
      </c>
      <c r="GE24" s="83">
        <v>0</v>
      </c>
      <c r="GF24" s="83">
        <v>0</v>
      </c>
      <c r="GG24" s="83">
        <v>0</v>
      </c>
      <c r="GH24" s="83">
        <v>0</v>
      </c>
      <c r="GI24" s="83">
        <v>0</v>
      </c>
      <c r="GJ24" s="83">
        <v>0</v>
      </c>
      <c r="GK24" s="83">
        <v>0</v>
      </c>
      <c r="GL24" s="83">
        <v>3.4569999999999999</v>
      </c>
      <c r="GM24" s="83">
        <v>31.332999999999998</v>
      </c>
      <c r="GN24" s="83">
        <v>0</v>
      </c>
      <c r="GO24" s="83">
        <v>30.302</v>
      </c>
      <c r="GP24" s="83">
        <v>0</v>
      </c>
      <c r="GQ24" s="83">
        <v>0</v>
      </c>
      <c r="GR24" s="83">
        <v>0</v>
      </c>
      <c r="GS24" s="83">
        <v>0</v>
      </c>
      <c r="GT24" s="83">
        <v>117.476</v>
      </c>
      <c r="GU24" s="83">
        <v>0</v>
      </c>
      <c r="GV24" s="83">
        <v>0</v>
      </c>
      <c r="GW24" s="83">
        <v>0</v>
      </c>
      <c r="GX24" s="83">
        <v>0</v>
      </c>
      <c r="GY24" s="83">
        <v>0</v>
      </c>
      <c r="GZ24" s="83">
        <v>0</v>
      </c>
      <c r="HA24" s="83">
        <v>0</v>
      </c>
      <c r="HB24" s="83">
        <v>0</v>
      </c>
      <c r="HC24" s="83">
        <v>0</v>
      </c>
      <c r="HD24" s="83">
        <v>42.366999999999997</v>
      </c>
      <c r="HE24" s="83">
        <v>3.1309999999999998</v>
      </c>
      <c r="HF24" s="83">
        <v>3772.1039999999998</v>
      </c>
      <c r="HG24" s="83">
        <v>0</v>
      </c>
      <c r="HH24" s="83">
        <v>0</v>
      </c>
      <c r="HI24" s="83">
        <v>0</v>
      </c>
      <c r="HJ24" s="83">
        <v>0</v>
      </c>
      <c r="HK24" s="83">
        <v>21748.663</v>
      </c>
      <c r="HL24" s="83">
        <v>14.718</v>
      </c>
      <c r="HM24" s="83">
        <v>0</v>
      </c>
      <c r="HN24" s="83">
        <v>0</v>
      </c>
      <c r="HO24" s="83">
        <v>10.241</v>
      </c>
      <c r="HP24" s="83">
        <v>0</v>
      </c>
      <c r="HQ24" s="83">
        <v>8.4589999999999996</v>
      </c>
      <c r="HR24" s="83">
        <v>0</v>
      </c>
      <c r="HS24" s="83">
        <v>0</v>
      </c>
      <c r="HT24" s="83">
        <v>3.4569999999999999</v>
      </c>
      <c r="HU24" s="83">
        <v>31.332999999999998</v>
      </c>
      <c r="HV24" s="83">
        <v>30.302</v>
      </c>
      <c r="HW24" s="83">
        <v>0</v>
      </c>
      <c r="HX24" s="83">
        <v>117.476</v>
      </c>
      <c r="HY24" s="83">
        <v>42.366999999999997</v>
      </c>
      <c r="HZ24" s="83">
        <v>3.1309999999999998</v>
      </c>
      <c r="IA24" s="83">
        <v>3772.1039999999998</v>
      </c>
      <c r="IB24" s="83">
        <v>0</v>
      </c>
      <c r="IC24" s="83">
        <v>0</v>
      </c>
      <c r="ID24" s="83">
        <v>0</v>
      </c>
      <c r="IE24" s="83">
        <v>0</v>
      </c>
      <c r="IF24" s="83">
        <v>25079.683000000001</v>
      </c>
      <c r="IG24" s="83">
        <v>455.80200000000002</v>
      </c>
      <c r="IH24" s="83">
        <v>0</v>
      </c>
      <c r="II24" s="83">
        <v>0</v>
      </c>
      <c r="IJ24" s="83">
        <v>10.241</v>
      </c>
      <c r="IK24" s="83">
        <v>0</v>
      </c>
      <c r="IL24" s="83">
        <v>8.4589999999999996</v>
      </c>
      <c r="IM24" s="83">
        <v>0</v>
      </c>
      <c r="IN24" s="83">
        <v>0</v>
      </c>
      <c r="IO24" s="83">
        <v>3.4569999999999999</v>
      </c>
      <c r="IP24" s="83">
        <v>31.332999999999998</v>
      </c>
      <c r="IQ24" s="83">
        <v>30.302</v>
      </c>
      <c r="IR24" s="83">
        <v>0</v>
      </c>
      <c r="IS24" s="83">
        <v>117.476</v>
      </c>
      <c r="IT24" s="83">
        <v>42.366999999999997</v>
      </c>
      <c r="IU24" s="83">
        <v>3.1309999999999998</v>
      </c>
      <c r="IV24" s="84">
        <v>0</v>
      </c>
      <c r="IW24" s="81">
        <v>0</v>
      </c>
      <c r="IX24" s="81">
        <v>0</v>
      </c>
      <c r="IY24" s="81">
        <v>0</v>
      </c>
      <c r="IZ24" s="81">
        <v>0</v>
      </c>
      <c r="JA24" s="81">
        <v>0</v>
      </c>
      <c r="JB24" s="81">
        <v>0</v>
      </c>
      <c r="JC24" s="81">
        <v>0</v>
      </c>
      <c r="JD24" s="81">
        <v>0</v>
      </c>
      <c r="JE24" s="81">
        <v>6</v>
      </c>
      <c r="JF24" s="81">
        <v>4</v>
      </c>
      <c r="JG24" s="81">
        <v>2</v>
      </c>
      <c r="JH24" s="81">
        <v>0</v>
      </c>
      <c r="JI24" s="81">
        <v>0</v>
      </c>
      <c r="JJ24" s="81">
        <v>0</v>
      </c>
      <c r="JK24" s="81">
        <v>0</v>
      </c>
      <c r="JL24" s="81">
        <v>19</v>
      </c>
      <c r="JM24" s="81">
        <v>2</v>
      </c>
      <c r="JN24" s="81">
        <v>1</v>
      </c>
      <c r="JO24" s="81">
        <v>2</v>
      </c>
      <c r="JP24" s="81">
        <v>0</v>
      </c>
      <c r="JQ24" s="81">
        <v>3</v>
      </c>
      <c r="JR24" s="81">
        <v>8</v>
      </c>
      <c r="JS24" s="81">
        <v>1</v>
      </c>
      <c r="JT24" s="81">
        <v>1</v>
      </c>
      <c r="JU24" s="81">
        <v>0</v>
      </c>
      <c r="JV24" s="81">
        <v>1</v>
      </c>
      <c r="JW24" s="81">
        <v>0</v>
      </c>
      <c r="JX24" s="81">
        <v>0</v>
      </c>
      <c r="JY24" s="81">
        <v>0</v>
      </c>
      <c r="JZ24" s="81">
        <v>0</v>
      </c>
      <c r="KA24" s="81">
        <v>5</v>
      </c>
      <c r="KB24" s="81">
        <v>0</v>
      </c>
      <c r="KC24" s="81">
        <v>4</v>
      </c>
      <c r="KD24" s="81">
        <v>1</v>
      </c>
      <c r="KE24" s="81">
        <v>0</v>
      </c>
      <c r="KF24" s="81">
        <v>3</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2</v>
      </c>
      <c r="LA24" s="81">
        <v>0</v>
      </c>
      <c r="LB24" s="81">
        <v>0</v>
      </c>
      <c r="LC24" s="81">
        <v>0</v>
      </c>
      <c r="LD24" s="81">
        <v>0</v>
      </c>
      <c r="LE24" s="81">
        <v>0</v>
      </c>
      <c r="LF24" s="81">
        <v>0</v>
      </c>
      <c r="LG24" s="81">
        <v>0</v>
      </c>
      <c r="LH24" s="81">
        <v>0</v>
      </c>
      <c r="LI24" s="81">
        <v>0</v>
      </c>
      <c r="LJ24" s="81">
        <v>0</v>
      </c>
      <c r="LK24" s="81">
        <v>0</v>
      </c>
      <c r="LL24" s="81">
        <v>0</v>
      </c>
      <c r="LM24" s="81">
        <v>2</v>
      </c>
      <c r="LN24" s="81">
        <v>0</v>
      </c>
      <c r="LO24" s="81">
        <v>0</v>
      </c>
      <c r="LP24" s="81">
        <v>0</v>
      </c>
      <c r="LQ24" s="81">
        <v>0</v>
      </c>
      <c r="LR24" s="81">
        <v>0</v>
      </c>
      <c r="LS24" s="81">
        <v>0</v>
      </c>
      <c r="LT24" s="81">
        <v>0</v>
      </c>
      <c r="LU24" s="81">
        <v>0</v>
      </c>
      <c r="LV24" s="81">
        <v>0</v>
      </c>
      <c r="LW24" s="81">
        <v>0</v>
      </c>
      <c r="LX24" s="81">
        <v>1</v>
      </c>
      <c r="LY24" s="81">
        <v>1</v>
      </c>
      <c r="LZ24" s="81">
        <v>0</v>
      </c>
      <c r="MA24" s="81">
        <v>2</v>
      </c>
      <c r="MB24" s="81">
        <v>0</v>
      </c>
      <c r="MC24" s="81">
        <v>0</v>
      </c>
      <c r="MD24" s="81">
        <v>0</v>
      </c>
      <c r="ME24" s="81">
        <v>0</v>
      </c>
      <c r="MF24" s="81">
        <v>4</v>
      </c>
      <c r="MG24" s="81">
        <v>0</v>
      </c>
      <c r="MH24" s="81">
        <v>0</v>
      </c>
      <c r="MI24" s="81">
        <v>0</v>
      </c>
      <c r="MJ24" s="81">
        <v>0</v>
      </c>
      <c r="MK24" s="81">
        <v>0</v>
      </c>
      <c r="ML24" s="81">
        <v>0</v>
      </c>
      <c r="MM24" s="81">
        <v>0</v>
      </c>
      <c r="MN24" s="81">
        <v>0</v>
      </c>
      <c r="MO24" s="81">
        <v>0</v>
      </c>
      <c r="MP24" s="81">
        <v>1</v>
      </c>
      <c r="MQ24" s="81">
        <v>1</v>
      </c>
      <c r="MR24" s="81">
        <v>1</v>
      </c>
      <c r="MS24" s="81">
        <v>0</v>
      </c>
      <c r="MT24" s="81">
        <v>4</v>
      </c>
      <c r="MU24" s="81">
        <v>0</v>
      </c>
      <c r="MV24" s="81">
        <v>1</v>
      </c>
      <c r="MW24" s="81">
        <v>0</v>
      </c>
      <c r="MX24" s="81">
        <v>0</v>
      </c>
      <c r="MY24" s="81">
        <v>0</v>
      </c>
      <c r="MZ24" s="81">
        <v>0</v>
      </c>
      <c r="NA24" s="81">
        <v>0</v>
      </c>
      <c r="NB24" s="81">
        <v>0</v>
      </c>
      <c r="NC24" s="81">
        <v>0</v>
      </c>
      <c r="ND24" s="81">
        <v>0</v>
      </c>
      <c r="NE24" s="81">
        <v>0</v>
      </c>
      <c r="NF24" s="81">
        <v>6</v>
      </c>
      <c r="NG24" s="81">
        <v>4</v>
      </c>
      <c r="NH24" s="81">
        <v>2</v>
      </c>
      <c r="NI24" s="81">
        <v>0</v>
      </c>
      <c r="NJ24" s="81">
        <v>0</v>
      </c>
      <c r="NK24" s="81">
        <v>0</v>
      </c>
      <c r="NL24" s="81">
        <v>0</v>
      </c>
      <c r="NM24" s="81">
        <v>19</v>
      </c>
      <c r="NN24" s="81">
        <v>1</v>
      </c>
      <c r="NO24" s="81">
        <v>1</v>
      </c>
      <c r="NP24" s="81">
        <v>2</v>
      </c>
      <c r="NQ24" s="81">
        <v>0</v>
      </c>
      <c r="NR24" s="81">
        <v>3</v>
      </c>
      <c r="NS24" s="81">
        <v>8</v>
      </c>
      <c r="NT24" s="81">
        <v>1</v>
      </c>
      <c r="NU24" s="81">
        <v>1</v>
      </c>
      <c r="NV24" s="81">
        <v>0</v>
      </c>
      <c r="NW24" s="81">
        <v>1</v>
      </c>
      <c r="NX24" s="81">
        <v>0</v>
      </c>
      <c r="NY24" s="81">
        <v>0</v>
      </c>
      <c r="NZ24" s="81">
        <v>0</v>
      </c>
      <c r="OA24" s="81">
        <v>0</v>
      </c>
      <c r="OB24" s="81">
        <v>5</v>
      </c>
      <c r="OC24" s="81">
        <v>0</v>
      </c>
      <c r="OD24" s="81">
        <v>0</v>
      </c>
      <c r="OE24" s="81">
        <v>0</v>
      </c>
      <c r="OF24" s="81">
        <v>0</v>
      </c>
      <c r="OG24" s="81">
        <v>3</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2</v>
      </c>
      <c r="PB24" s="81">
        <v>0</v>
      </c>
      <c r="PC24" s="81">
        <v>0</v>
      </c>
      <c r="PD24" s="81">
        <v>0</v>
      </c>
      <c r="PE24" s="81">
        <v>0</v>
      </c>
      <c r="PF24" s="81">
        <v>0</v>
      </c>
      <c r="PG24" s="81">
        <v>0</v>
      </c>
      <c r="PH24" s="81">
        <v>0</v>
      </c>
      <c r="PI24" s="81">
        <v>0</v>
      </c>
      <c r="PJ24" s="81">
        <v>0</v>
      </c>
      <c r="PK24" s="81">
        <v>0</v>
      </c>
      <c r="PL24" s="81">
        <v>0</v>
      </c>
      <c r="PM24" s="81">
        <v>0</v>
      </c>
      <c r="PN24" s="81">
        <v>2</v>
      </c>
      <c r="PO24" s="81">
        <v>0</v>
      </c>
      <c r="PP24" s="81">
        <v>0</v>
      </c>
      <c r="PQ24" s="81">
        <v>0</v>
      </c>
      <c r="PR24" s="81">
        <v>0</v>
      </c>
      <c r="PS24" s="81">
        <v>0</v>
      </c>
      <c r="PT24" s="81">
        <v>0</v>
      </c>
      <c r="PU24" s="81">
        <v>0</v>
      </c>
      <c r="PV24" s="81">
        <v>0</v>
      </c>
      <c r="PW24" s="81">
        <v>0</v>
      </c>
      <c r="PX24" s="81">
        <v>0</v>
      </c>
      <c r="PY24" s="81">
        <v>1</v>
      </c>
      <c r="PZ24" s="81">
        <v>1</v>
      </c>
      <c r="QA24" s="81">
        <v>0</v>
      </c>
      <c r="QB24" s="81">
        <v>2</v>
      </c>
      <c r="QC24" s="81">
        <v>0</v>
      </c>
      <c r="QD24" s="81">
        <v>0</v>
      </c>
      <c r="QE24" s="81">
        <v>0</v>
      </c>
      <c r="QF24" s="81">
        <v>0</v>
      </c>
      <c r="QG24" s="81">
        <v>4</v>
      </c>
      <c r="QH24" s="81">
        <v>0</v>
      </c>
      <c r="QI24" s="81">
        <v>0</v>
      </c>
      <c r="QJ24" s="81">
        <v>0</v>
      </c>
      <c r="QK24" s="81">
        <v>0</v>
      </c>
      <c r="QL24" s="81">
        <v>0</v>
      </c>
      <c r="QM24" s="81">
        <v>0</v>
      </c>
      <c r="QN24" s="81">
        <v>0</v>
      </c>
      <c r="QO24" s="81">
        <v>0</v>
      </c>
      <c r="QP24" s="81">
        <v>0</v>
      </c>
      <c r="QQ24" s="81">
        <v>1</v>
      </c>
      <c r="QR24" s="81">
        <v>1</v>
      </c>
      <c r="QS24" s="81">
        <v>6</v>
      </c>
      <c r="QT24" s="81">
        <v>0</v>
      </c>
      <c r="QU24" s="81">
        <v>0</v>
      </c>
      <c r="QV24" s="81">
        <v>0</v>
      </c>
      <c r="QW24" s="81">
        <v>0</v>
      </c>
      <c r="QX24" s="81">
        <v>54</v>
      </c>
      <c r="QY24" s="81">
        <v>3</v>
      </c>
      <c r="QZ24" s="81">
        <v>0</v>
      </c>
      <c r="RA24" s="81">
        <v>0</v>
      </c>
      <c r="RB24" s="81">
        <v>2</v>
      </c>
      <c r="RC24" s="81">
        <v>0</v>
      </c>
      <c r="RD24" s="81">
        <v>2</v>
      </c>
      <c r="RE24" s="81">
        <v>0</v>
      </c>
      <c r="RF24" s="81">
        <v>0</v>
      </c>
      <c r="RG24" s="81">
        <v>1</v>
      </c>
      <c r="RH24" s="81">
        <v>1</v>
      </c>
      <c r="RI24" s="81">
        <v>2</v>
      </c>
      <c r="RJ24" s="81">
        <v>0</v>
      </c>
      <c r="RK24" s="81">
        <v>4</v>
      </c>
      <c r="RL24" s="81">
        <v>1</v>
      </c>
      <c r="RM24" s="81">
        <v>1</v>
      </c>
      <c r="RN24" s="81">
        <v>6</v>
      </c>
      <c r="RO24" s="81">
        <v>0</v>
      </c>
      <c r="RP24" s="81">
        <v>0</v>
      </c>
      <c r="RQ24" s="81">
        <v>0</v>
      </c>
      <c r="RR24" s="81">
        <v>0</v>
      </c>
      <c r="RS24" s="81">
        <v>55</v>
      </c>
      <c r="RT24" s="81">
        <v>8</v>
      </c>
      <c r="RU24" s="81">
        <v>0</v>
      </c>
      <c r="RV24" s="81">
        <v>0</v>
      </c>
      <c r="RW24" s="81">
        <v>2</v>
      </c>
      <c r="RX24" s="81">
        <v>0</v>
      </c>
      <c r="RY24" s="81">
        <v>2</v>
      </c>
      <c r="RZ24" s="81">
        <v>0</v>
      </c>
      <c r="SA24" s="81">
        <v>0</v>
      </c>
      <c r="SB24" s="81">
        <v>1</v>
      </c>
      <c r="SC24" s="81">
        <v>1</v>
      </c>
      <c r="SD24" s="81">
        <v>2</v>
      </c>
      <c r="SE24" s="81">
        <v>0</v>
      </c>
      <c r="SF24" s="81">
        <v>4</v>
      </c>
      <c r="SG24" s="81">
        <v>1</v>
      </c>
      <c r="SH24" s="81">
        <v>1</v>
      </c>
    </row>
    <row r="25" spans="1:502">
      <c r="A25" s="18" t="s">
        <v>1986</v>
      </c>
      <c r="B25" s="80">
        <v>17</v>
      </c>
      <c r="C25" s="80">
        <v>17</v>
      </c>
      <c r="D25" s="80">
        <v>1</v>
      </c>
      <c r="E25" s="80">
        <v>2020</v>
      </c>
      <c r="F25" s="80" t="s">
        <v>218</v>
      </c>
      <c r="G25" s="182" t="s">
        <v>1969</v>
      </c>
      <c r="H25" s="80" t="s">
        <v>1970</v>
      </c>
      <c r="I25" s="173"/>
      <c r="J25" s="83">
        <v>0</v>
      </c>
      <c r="K25" s="83">
        <v>0</v>
      </c>
      <c r="L25" s="83">
        <v>0</v>
      </c>
      <c r="M25" s="83">
        <v>0</v>
      </c>
      <c r="N25" s="83">
        <v>0</v>
      </c>
      <c r="O25" s="83">
        <v>0</v>
      </c>
      <c r="P25" s="83">
        <v>0</v>
      </c>
      <c r="Q25" s="83">
        <v>0</v>
      </c>
      <c r="R25" s="83">
        <v>106.60299999999999</v>
      </c>
      <c r="S25" s="83">
        <v>30.931000000000001</v>
      </c>
      <c r="T25" s="83">
        <v>8.8209999999999997</v>
      </c>
      <c r="U25" s="83">
        <v>0</v>
      </c>
      <c r="V25" s="83">
        <v>0</v>
      </c>
      <c r="W25" s="83">
        <v>0</v>
      </c>
      <c r="X25" s="83">
        <v>0</v>
      </c>
      <c r="Y25" s="83">
        <v>3692.0889999999999</v>
      </c>
      <c r="Z25" s="83">
        <v>3527.8989999999999</v>
      </c>
      <c r="AA25" s="83">
        <v>5.0919999999999996</v>
      </c>
      <c r="AB25" s="83">
        <v>14.003</v>
      </c>
      <c r="AC25" s="83">
        <v>0</v>
      </c>
      <c r="AD25" s="83">
        <v>323.06799999999998</v>
      </c>
      <c r="AE25" s="83">
        <v>14490.69</v>
      </c>
      <c r="AF25" s="83">
        <v>11.566000000000001</v>
      </c>
      <c r="AG25" s="83">
        <v>7.024</v>
      </c>
      <c r="AH25" s="83">
        <v>0</v>
      </c>
      <c r="AI25" s="83">
        <v>5.0199999999999996</v>
      </c>
      <c r="AJ25" s="83">
        <v>0</v>
      </c>
      <c r="AK25" s="83">
        <v>3.3980000000000001</v>
      </c>
      <c r="AL25" s="83">
        <v>0</v>
      </c>
      <c r="AM25" s="83">
        <v>0</v>
      </c>
      <c r="AN25" s="83">
        <v>107.41800000000001</v>
      </c>
      <c r="AO25" s="83">
        <v>0</v>
      </c>
      <c r="AP25" s="83">
        <v>389.86399999999998</v>
      </c>
      <c r="AQ25" s="83">
        <v>0</v>
      </c>
      <c r="AR25" s="83">
        <v>0</v>
      </c>
      <c r="AS25" s="83">
        <v>13.223000000000001</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3.6309999999999998</v>
      </c>
      <c r="BN25" s="83">
        <v>0</v>
      </c>
      <c r="BO25" s="83">
        <v>0</v>
      </c>
      <c r="BP25" s="83">
        <v>0</v>
      </c>
      <c r="BQ25" s="83">
        <v>0</v>
      </c>
      <c r="BR25" s="83">
        <v>0</v>
      </c>
      <c r="BS25" s="83">
        <v>0</v>
      </c>
      <c r="BT25" s="83">
        <v>0</v>
      </c>
      <c r="BU25" s="83">
        <v>0</v>
      </c>
      <c r="BV25" s="83">
        <v>0</v>
      </c>
      <c r="BW25" s="83">
        <v>0</v>
      </c>
      <c r="BX25" s="83">
        <v>0</v>
      </c>
      <c r="BY25" s="83">
        <v>0</v>
      </c>
      <c r="BZ25" s="83">
        <v>7.2119999999999997</v>
      </c>
      <c r="CA25" s="83">
        <v>0</v>
      </c>
      <c r="CB25" s="83">
        <v>0</v>
      </c>
      <c r="CC25" s="83">
        <v>0</v>
      </c>
      <c r="CD25" s="83">
        <v>0</v>
      </c>
      <c r="CE25" s="83">
        <v>0</v>
      </c>
      <c r="CF25" s="83">
        <v>0</v>
      </c>
      <c r="CG25" s="83">
        <v>0</v>
      </c>
      <c r="CH25" s="83">
        <v>0</v>
      </c>
      <c r="CI25" s="83">
        <v>0</v>
      </c>
      <c r="CJ25" s="83">
        <v>0</v>
      </c>
      <c r="CK25" s="83">
        <v>0</v>
      </c>
      <c r="CL25" s="83">
        <v>29.866</v>
      </c>
      <c r="CM25" s="83">
        <v>0</v>
      </c>
      <c r="CN25" s="83">
        <v>28.725999999999999</v>
      </c>
      <c r="CO25" s="83">
        <v>0</v>
      </c>
      <c r="CP25" s="83">
        <v>0</v>
      </c>
      <c r="CQ25" s="83">
        <v>0</v>
      </c>
      <c r="CR25" s="83">
        <v>0</v>
      </c>
      <c r="CS25" s="83">
        <v>154.73099999999999</v>
      </c>
      <c r="CT25" s="83">
        <v>0</v>
      </c>
      <c r="CU25" s="83">
        <v>0</v>
      </c>
      <c r="CV25" s="83">
        <v>0</v>
      </c>
      <c r="CW25" s="83">
        <v>0</v>
      </c>
      <c r="CX25" s="83">
        <v>0</v>
      </c>
      <c r="CY25" s="83">
        <v>0</v>
      </c>
      <c r="CZ25" s="83">
        <v>0</v>
      </c>
      <c r="DA25" s="83">
        <v>0</v>
      </c>
      <c r="DB25" s="83">
        <v>0</v>
      </c>
      <c r="DC25" s="83">
        <v>0</v>
      </c>
      <c r="DD25" s="83">
        <v>2.762</v>
      </c>
      <c r="DE25" s="83">
        <v>3521.835</v>
      </c>
      <c r="DF25" s="83">
        <v>0</v>
      </c>
      <c r="DG25" s="83">
        <v>389.86399999999998</v>
      </c>
      <c r="DH25" s="83">
        <v>0</v>
      </c>
      <c r="DI25" s="83">
        <v>0</v>
      </c>
      <c r="DJ25" s="83">
        <v>0</v>
      </c>
      <c r="DK25" s="83">
        <v>0</v>
      </c>
      <c r="DL25" s="83">
        <v>0</v>
      </c>
      <c r="DM25" s="83">
        <v>0</v>
      </c>
      <c r="DN25" s="83">
        <v>0</v>
      </c>
      <c r="DO25" s="83">
        <v>0</v>
      </c>
      <c r="DP25" s="83">
        <v>0</v>
      </c>
      <c r="DQ25" s="83">
        <v>0</v>
      </c>
      <c r="DR25" s="83">
        <v>0</v>
      </c>
      <c r="DS25" s="83">
        <v>106.60299999999999</v>
      </c>
      <c r="DT25" s="83">
        <v>30.931000000000001</v>
      </c>
      <c r="DU25" s="83">
        <v>8.8209999999999997</v>
      </c>
      <c r="DV25" s="83">
        <v>0</v>
      </c>
      <c r="DW25" s="83">
        <v>0</v>
      </c>
      <c r="DX25" s="83">
        <v>0</v>
      </c>
      <c r="DY25" s="83">
        <v>0</v>
      </c>
      <c r="DZ25" s="83">
        <v>3692.0889999999999</v>
      </c>
      <c r="EA25" s="83">
        <v>6.0640000000000001</v>
      </c>
      <c r="EB25" s="83">
        <v>5.0919999999999996</v>
      </c>
      <c r="EC25" s="83">
        <v>14.003</v>
      </c>
      <c r="ED25" s="83">
        <v>0</v>
      </c>
      <c r="EE25" s="83">
        <v>323.06799999999998</v>
      </c>
      <c r="EF25" s="83">
        <v>14490.69</v>
      </c>
      <c r="EG25" s="83">
        <v>11.566000000000001</v>
      </c>
      <c r="EH25" s="83">
        <v>7.024</v>
      </c>
      <c r="EI25" s="83">
        <v>0</v>
      </c>
      <c r="EJ25" s="83">
        <v>5.0199999999999996</v>
      </c>
      <c r="EK25" s="83">
        <v>0</v>
      </c>
      <c r="EL25" s="83">
        <v>3.3980000000000001</v>
      </c>
      <c r="EM25" s="83">
        <v>0</v>
      </c>
      <c r="EN25" s="83">
        <v>0</v>
      </c>
      <c r="EO25" s="83">
        <v>107.41800000000001</v>
      </c>
      <c r="EP25" s="83">
        <v>0</v>
      </c>
      <c r="EQ25" s="83">
        <v>0</v>
      </c>
      <c r="ER25" s="83">
        <v>0</v>
      </c>
      <c r="ES25" s="83">
        <v>0</v>
      </c>
      <c r="ET25" s="83">
        <v>13.223000000000001</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3.6309999999999998</v>
      </c>
      <c r="FO25" s="83">
        <v>0</v>
      </c>
      <c r="FP25" s="83">
        <v>0</v>
      </c>
      <c r="FQ25" s="83">
        <v>0</v>
      </c>
      <c r="FR25" s="83">
        <v>0</v>
      </c>
      <c r="FS25" s="83">
        <v>0</v>
      </c>
      <c r="FT25" s="83">
        <v>0</v>
      </c>
      <c r="FU25" s="83">
        <v>0</v>
      </c>
      <c r="FV25" s="83">
        <v>0</v>
      </c>
      <c r="FW25" s="83">
        <v>0</v>
      </c>
      <c r="FX25" s="83">
        <v>0</v>
      </c>
      <c r="FY25" s="83">
        <v>0</v>
      </c>
      <c r="FZ25" s="83">
        <v>0</v>
      </c>
      <c r="GA25" s="83">
        <v>7.2119999999999997</v>
      </c>
      <c r="GB25" s="83">
        <v>0</v>
      </c>
      <c r="GC25" s="83">
        <v>0</v>
      </c>
      <c r="GD25" s="83">
        <v>0</v>
      </c>
      <c r="GE25" s="83">
        <v>0</v>
      </c>
      <c r="GF25" s="83">
        <v>0</v>
      </c>
      <c r="GG25" s="83">
        <v>0</v>
      </c>
      <c r="GH25" s="83">
        <v>0</v>
      </c>
      <c r="GI25" s="83">
        <v>0</v>
      </c>
      <c r="GJ25" s="83">
        <v>0</v>
      </c>
      <c r="GK25" s="83">
        <v>0</v>
      </c>
      <c r="GL25" s="83">
        <v>0</v>
      </c>
      <c r="GM25" s="83">
        <v>29.866</v>
      </c>
      <c r="GN25" s="83">
        <v>0</v>
      </c>
      <c r="GO25" s="83">
        <v>28.725999999999999</v>
      </c>
      <c r="GP25" s="83">
        <v>0</v>
      </c>
      <c r="GQ25" s="83">
        <v>0</v>
      </c>
      <c r="GR25" s="83">
        <v>0</v>
      </c>
      <c r="GS25" s="83">
        <v>0</v>
      </c>
      <c r="GT25" s="83">
        <v>154.73099999999999</v>
      </c>
      <c r="GU25" s="83">
        <v>0</v>
      </c>
      <c r="GV25" s="83">
        <v>0</v>
      </c>
      <c r="GW25" s="83">
        <v>0</v>
      </c>
      <c r="GX25" s="83">
        <v>0</v>
      </c>
      <c r="GY25" s="83">
        <v>0</v>
      </c>
      <c r="GZ25" s="83">
        <v>0</v>
      </c>
      <c r="HA25" s="83">
        <v>0</v>
      </c>
      <c r="HB25" s="83">
        <v>0</v>
      </c>
      <c r="HC25" s="83">
        <v>0</v>
      </c>
      <c r="HD25" s="83">
        <v>0</v>
      </c>
      <c r="HE25" s="83">
        <v>2.762</v>
      </c>
      <c r="HF25" s="83">
        <v>3911.6990000000001</v>
      </c>
      <c r="HG25" s="83">
        <v>0</v>
      </c>
      <c r="HH25" s="83">
        <v>0</v>
      </c>
      <c r="HI25" s="83">
        <v>0</v>
      </c>
      <c r="HJ25" s="83">
        <v>0</v>
      </c>
      <c r="HK25" s="83">
        <v>18811.787</v>
      </c>
      <c r="HL25" s="83">
        <v>13.223000000000001</v>
      </c>
      <c r="HM25" s="83">
        <v>0</v>
      </c>
      <c r="HN25" s="83">
        <v>0</v>
      </c>
      <c r="HO25" s="83">
        <v>3.6309999999999998</v>
      </c>
      <c r="HP25" s="83">
        <v>0</v>
      </c>
      <c r="HQ25" s="83">
        <v>7.2119999999999997</v>
      </c>
      <c r="HR25" s="83">
        <v>0</v>
      </c>
      <c r="HS25" s="83">
        <v>0</v>
      </c>
      <c r="HT25" s="83">
        <v>0</v>
      </c>
      <c r="HU25" s="83">
        <v>29.866</v>
      </c>
      <c r="HV25" s="83">
        <v>28.725999999999999</v>
      </c>
      <c r="HW25" s="83">
        <v>0</v>
      </c>
      <c r="HX25" s="83">
        <v>154.73099999999999</v>
      </c>
      <c r="HY25" s="83">
        <v>0</v>
      </c>
      <c r="HZ25" s="83">
        <v>2.762</v>
      </c>
      <c r="IA25" s="83">
        <v>3911.6990000000001</v>
      </c>
      <c r="IB25" s="83">
        <v>0</v>
      </c>
      <c r="IC25" s="83">
        <v>0</v>
      </c>
      <c r="ID25" s="83">
        <v>0</v>
      </c>
      <c r="IE25" s="83">
        <v>0</v>
      </c>
      <c r="IF25" s="83">
        <v>22333.621999999999</v>
      </c>
      <c r="IG25" s="83">
        <v>403.08699999999999</v>
      </c>
      <c r="IH25" s="83">
        <v>0</v>
      </c>
      <c r="II25" s="83">
        <v>0</v>
      </c>
      <c r="IJ25" s="83">
        <v>3.6309999999999998</v>
      </c>
      <c r="IK25" s="83">
        <v>0</v>
      </c>
      <c r="IL25" s="83">
        <v>7.2119999999999997</v>
      </c>
      <c r="IM25" s="83">
        <v>0</v>
      </c>
      <c r="IN25" s="83">
        <v>0</v>
      </c>
      <c r="IO25" s="83">
        <v>0</v>
      </c>
      <c r="IP25" s="83">
        <v>29.866</v>
      </c>
      <c r="IQ25" s="83">
        <v>28.725999999999999</v>
      </c>
      <c r="IR25" s="83">
        <v>0</v>
      </c>
      <c r="IS25" s="83">
        <v>154.73099999999999</v>
      </c>
      <c r="IT25" s="83">
        <v>0</v>
      </c>
      <c r="IU25" s="83">
        <v>2.762</v>
      </c>
      <c r="IV25" s="84">
        <v>0</v>
      </c>
      <c r="IW25" s="81">
        <v>0</v>
      </c>
      <c r="IX25" s="81">
        <v>0</v>
      </c>
      <c r="IY25" s="81">
        <v>0</v>
      </c>
      <c r="IZ25" s="81">
        <v>0</v>
      </c>
      <c r="JA25" s="81">
        <v>0</v>
      </c>
      <c r="JB25" s="81">
        <v>0</v>
      </c>
      <c r="JC25" s="81">
        <v>0</v>
      </c>
      <c r="JD25" s="81">
        <v>0</v>
      </c>
      <c r="JE25" s="81">
        <v>5</v>
      </c>
      <c r="JF25" s="81">
        <v>4</v>
      </c>
      <c r="JG25" s="81">
        <v>2</v>
      </c>
      <c r="JH25" s="81">
        <v>0</v>
      </c>
      <c r="JI25" s="81">
        <v>0</v>
      </c>
      <c r="JJ25" s="81">
        <v>0</v>
      </c>
      <c r="JK25" s="81">
        <v>0</v>
      </c>
      <c r="JL25" s="81">
        <v>20</v>
      </c>
      <c r="JM25" s="81">
        <v>2</v>
      </c>
      <c r="JN25" s="81">
        <v>1</v>
      </c>
      <c r="JO25" s="81">
        <v>2</v>
      </c>
      <c r="JP25" s="81">
        <v>0</v>
      </c>
      <c r="JQ25" s="81">
        <v>3</v>
      </c>
      <c r="JR25" s="81">
        <v>8</v>
      </c>
      <c r="JS25" s="81">
        <v>1</v>
      </c>
      <c r="JT25" s="81">
        <v>1</v>
      </c>
      <c r="JU25" s="81">
        <v>0</v>
      </c>
      <c r="JV25" s="81">
        <v>1</v>
      </c>
      <c r="JW25" s="81">
        <v>0</v>
      </c>
      <c r="JX25" s="81">
        <v>1</v>
      </c>
      <c r="JY25" s="81">
        <v>0</v>
      </c>
      <c r="JZ25" s="81">
        <v>0</v>
      </c>
      <c r="KA25" s="81">
        <v>5</v>
      </c>
      <c r="KB25" s="81">
        <v>0</v>
      </c>
      <c r="KC25" s="81">
        <v>4</v>
      </c>
      <c r="KD25" s="81">
        <v>1</v>
      </c>
      <c r="KE25" s="81">
        <v>0</v>
      </c>
      <c r="KF25" s="81">
        <v>3</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2</v>
      </c>
      <c r="LA25" s="81">
        <v>0</v>
      </c>
      <c r="LB25" s="81">
        <v>0</v>
      </c>
      <c r="LC25" s="81">
        <v>0</v>
      </c>
      <c r="LD25" s="81">
        <v>0</v>
      </c>
      <c r="LE25" s="81">
        <v>0</v>
      </c>
      <c r="LF25" s="81">
        <v>0</v>
      </c>
      <c r="LG25" s="81">
        <v>0</v>
      </c>
      <c r="LH25" s="81">
        <v>0</v>
      </c>
      <c r="LI25" s="81">
        <v>0</v>
      </c>
      <c r="LJ25" s="81">
        <v>0</v>
      </c>
      <c r="LK25" s="81">
        <v>0</v>
      </c>
      <c r="LL25" s="81">
        <v>0</v>
      </c>
      <c r="LM25" s="81">
        <v>2</v>
      </c>
      <c r="LN25" s="81">
        <v>0</v>
      </c>
      <c r="LO25" s="81">
        <v>0</v>
      </c>
      <c r="LP25" s="81">
        <v>0</v>
      </c>
      <c r="LQ25" s="81">
        <v>0</v>
      </c>
      <c r="LR25" s="81">
        <v>0</v>
      </c>
      <c r="LS25" s="81">
        <v>0</v>
      </c>
      <c r="LT25" s="81">
        <v>0</v>
      </c>
      <c r="LU25" s="81">
        <v>0</v>
      </c>
      <c r="LV25" s="81">
        <v>0</v>
      </c>
      <c r="LW25" s="81">
        <v>0</v>
      </c>
      <c r="LX25" s="81">
        <v>0</v>
      </c>
      <c r="LY25" s="81">
        <v>1</v>
      </c>
      <c r="LZ25" s="81">
        <v>0</v>
      </c>
      <c r="MA25" s="81">
        <v>2</v>
      </c>
      <c r="MB25" s="81">
        <v>0</v>
      </c>
      <c r="MC25" s="81">
        <v>0</v>
      </c>
      <c r="MD25" s="81">
        <v>0</v>
      </c>
      <c r="ME25" s="81">
        <v>0</v>
      </c>
      <c r="MF25" s="81">
        <v>5</v>
      </c>
      <c r="MG25" s="81">
        <v>0</v>
      </c>
      <c r="MH25" s="81">
        <v>0</v>
      </c>
      <c r="MI25" s="81">
        <v>0</v>
      </c>
      <c r="MJ25" s="81">
        <v>0</v>
      </c>
      <c r="MK25" s="81">
        <v>0</v>
      </c>
      <c r="ML25" s="81">
        <v>0</v>
      </c>
      <c r="MM25" s="81">
        <v>0</v>
      </c>
      <c r="MN25" s="81">
        <v>0</v>
      </c>
      <c r="MO25" s="81">
        <v>0</v>
      </c>
      <c r="MP25" s="81">
        <v>0</v>
      </c>
      <c r="MQ25" s="81">
        <v>1</v>
      </c>
      <c r="MR25" s="81">
        <v>1</v>
      </c>
      <c r="MS25" s="81">
        <v>0</v>
      </c>
      <c r="MT25" s="81">
        <v>4</v>
      </c>
      <c r="MU25" s="81">
        <v>0</v>
      </c>
      <c r="MV25" s="81">
        <v>1</v>
      </c>
      <c r="MW25" s="81">
        <v>0</v>
      </c>
      <c r="MX25" s="81">
        <v>0</v>
      </c>
      <c r="MY25" s="81">
        <v>0</v>
      </c>
      <c r="MZ25" s="81">
        <v>0</v>
      </c>
      <c r="NA25" s="81">
        <v>0</v>
      </c>
      <c r="NB25" s="81">
        <v>0</v>
      </c>
      <c r="NC25" s="81">
        <v>0</v>
      </c>
      <c r="ND25" s="81">
        <v>0</v>
      </c>
      <c r="NE25" s="81">
        <v>0</v>
      </c>
      <c r="NF25" s="81">
        <v>5</v>
      </c>
      <c r="NG25" s="81">
        <v>4</v>
      </c>
      <c r="NH25" s="81">
        <v>2</v>
      </c>
      <c r="NI25" s="81">
        <v>0</v>
      </c>
      <c r="NJ25" s="81">
        <v>0</v>
      </c>
      <c r="NK25" s="81">
        <v>0</v>
      </c>
      <c r="NL25" s="81">
        <v>0</v>
      </c>
      <c r="NM25" s="81">
        <v>20</v>
      </c>
      <c r="NN25" s="81">
        <v>1</v>
      </c>
      <c r="NO25" s="81">
        <v>1</v>
      </c>
      <c r="NP25" s="81">
        <v>2</v>
      </c>
      <c r="NQ25" s="81">
        <v>0</v>
      </c>
      <c r="NR25" s="81">
        <v>3</v>
      </c>
      <c r="NS25" s="81">
        <v>8</v>
      </c>
      <c r="NT25" s="81">
        <v>1</v>
      </c>
      <c r="NU25" s="81">
        <v>1</v>
      </c>
      <c r="NV25" s="81">
        <v>0</v>
      </c>
      <c r="NW25" s="81">
        <v>1</v>
      </c>
      <c r="NX25" s="81">
        <v>0</v>
      </c>
      <c r="NY25" s="81">
        <v>1</v>
      </c>
      <c r="NZ25" s="81">
        <v>0</v>
      </c>
      <c r="OA25" s="81">
        <v>0</v>
      </c>
      <c r="OB25" s="81">
        <v>5</v>
      </c>
      <c r="OC25" s="81">
        <v>0</v>
      </c>
      <c r="OD25" s="81">
        <v>0</v>
      </c>
      <c r="OE25" s="81">
        <v>0</v>
      </c>
      <c r="OF25" s="81">
        <v>0</v>
      </c>
      <c r="OG25" s="81">
        <v>3</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2</v>
      </c>
      <c r="PB25" s="81">
        <v>0</v>
      </c>
      <c r="PC25" s="81">
        <v>0</v>
      </c>
      <c r="PD25" s="81">
        <v>0</v>
      </c>
      <c r="PE25" s="81">
        <v>0</v>
      </c>
      <c r="PF25" s="81">
        <v>0</v>
      </c>
      <c r="PG25" s="81">
        <v>0</v>
      </c>
      <c r="PH25" s="81">
        <v>0</v>
      </c>
      <c r="PI25" s="81">
        <v>0</v>
      </c>
      <c r="PJ25" s="81">
        <v>0</v>
      </c>
      <c r="PK25" s="81">
        <v>0</v>
      </c>
      <c r="PL25" s="81">
        <v>0</v>
      </c>
      <c r="PM25" s="81">
        <v>0</v>
      </c>
      <c r="PN25" s="81">
        <v>2</v>
      </c>
      <c r="PO25" s="81">
        <v>0</v>
      </c>
      <c r="PP25" s="81">
        <v>0</v>
      </c>
      <c r="PQ25" s="81">
        <v>0</v>
      </c>
      <c r="PR25" s="81">
        <v>0</v>
      </c>
      <c r="PS25" s="81">
        <v>0</v>
      </c>
      <c r="PT25" s="81">
        <v>0</v>
      </c>
      <c r="PU25" s="81">
        <v>0</v>
      </c>
      <c r="PV25" s="81">
        <v>0</v>
      </c>
      <c r="PW25" s="81">
        <v>0</v>
      </c>
      <c r="PX25" s="81">
        <v>0</v>
      </c>
      <c r="PY25" s="81">
        <v>0</v>
      </c>
      <c r="PZ25" s="81">
        <v>1</v>
      </c>
      <c r="QA25" s="81">
        <v>0</v>
      </c>
      <c r="QB25" s="81">
        <v>2</v>
      </c>
      <c r="QC25" s="81">
        <v>0</v>
      </c>
      <c r="QD25" s="81">
        <v>0</v>
      </c>
      <c r="QE25" s="81">
        <v>0</v>
      </c>
      <c r="QF25" s="81">
        <v>0</v>
      </c>
      <c r="QG25" s="81">
        <v>5</v>
      </c>
      <c r="QH25" s="81">
        <v>0</v>
      </c>
      <c r="QI25" s="81">
        <v>0</v>
      </c>
      <c r="QJ25" s="81">
        <v>0</v>
      </c>
      <c r="QK25" s="81">
        <v>0</v>
      </c>
      <c r="QL25" s="81">
        <v>0</v>
      </c>
      <c r="QM25" s="81">
        <v>0</v>
      </c>
      <c r="QN25" s="81">
        <v>0</v>
      </c>
      <c r="QO25" s="81">
        <v>0</v>
      </c>
      <c r="QP25" s="81">
        <v>0</v>
      </c>
      <c r="QQ25" s="81">
        <v>0</v>
      </c>
      <c r="QR25" s="81">
        <v>1</v>
      </c>
      <c r="QS25" s="81">
        <v>6</v>
      </c>
      <c r="QT25" s="81">
        <v>0</v>
      </c>
      <c r="QU25" s="81">
        <v>0</v>
      </c>
      <c r="QV25" s="81">
        <v>0</v>
      </c>
      <c r="QW25" s="81">
        <v>0</v>
      </c>
      <c r="QX25" s="81">
        <v>55</v>
      </c>
      <c r="QY25" s="81">
        <v>3</v>
      </c>
      <c r="QZ25" s="81">
        <v>0</v>
      </c>
      <c r="RA25" s="81">
        <v>0</v>
      </c>
      <c r="RB25" s="81">
        <v>2</v>
      </c>
      <c r="RC25" s="81">
        <v>0</v>
      </c>
      <c r="RD25" s="81">
        <v>2</v>
      </c>
      <c r="RE25" s="81">
        <v>0</v>
      </c>
      <c r="RF25" s="81">
        <v>0</v>
      </c>
      <c r="RG25" s="81">
        <v>0</v>
      </c>
      <c r="RH25" s="81">
        <v>1</v>
      </c>
      <c r="RI25" s="81">
        <v>2</v>
      </c>
      <c r="RJ25" s="81">
        <v>0</v>
      </c>
      <c r="RK25" s="81">
        <v>5</v>
      </c>
      <c r="RL25" s="81">
        <v>0</v>
      </c>
      <c r="RM25" s="81">
        <v>1</v>
      </c>
      <c r="RN25" s="81">
        <v>6</v>
      </c>
      <c r="RO25" s="81">
        <v>0</v>
      </c>
      <c r="RP25" s="81">
        <v>0</v>
      </c>
      <c r="RQ25" s="81">
        <v>0</v>
      </c>
      <c r="RR25" s="81">
        <v>0</v>
      </c>
      <c r="RS25" s="81">
        <v>56</v>
      </c>
      <c r="RT25" s="81">
        <v>8</v>
      </c>
      <c r="RU25" s="81">
        <v>0</v>
      </c>
      <c r="RV25" s="81">
        <v>0</v>
      </c>
      <c r="RW25" s="81">
        <v>2</v>
      </c>
      <c r="RX25" s="81">
        <v>0</v>
      </c>
      <c r="RY25" s="81">
        <v>2</v>
      </c>
      <c r="RZ25" s="81">
        <v>0</v>
      </c>
      <c r="SA25" s="81">
        <v>0</v>
      </c>
      <c r="SB25" s="81">
        <v>0</v>
      </c>
      <c r="SC25" s="81">
        <v>1</v>
      </c>
      <c r="SD25" s="81">
        <v>2</v>
      </c>
      <c r="SE25" s="81">
        <v>0</v>
      </c>
      <c r="SF25" s="81">
        <v>5</v>
      </c>
      <c r="SG25" s="81">
        <v>0</v>
      </c>
      <c r="SH25" s="81">
        <v>1</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1697</v>
      </c>
      <c r="B10" s="80">
        <v>2</v>
      </c>
      <c r="C10" s="80">
        <v>18</v>
      </c>
      <c r="D10" s="80">
        <v>2</v>
      </c>
      <c r="E10" s="80">
        <v>2022</v>
      </c>
      <c r="F10" s="80" t="s">
        <v>568</v>
      </c>
      <c r="G10" s="182" t="s">
        <v>1694</v>
      </c>
      <c r="H10" s="80" t="s">
        <v>1695</v>
      </c>
      <c r="I10" s="173"/>
      <c r="J10" s="83">
        <v>257492.00000000003</v>
      </c>
      <c r="K10" s="81">
        <v>352597572</v>
      </c>
      <c r="L10" s="81">
        <v>633943</v>
      </c>
      <c r="M10" s="81">
        <v>866034821</v>
      </c>
      <c r="N10" s="81">
        <v>56100</v>
      </c>
      <c r="O10" s="81">
        <v>105501585.99999999</v>
      </c>
      <c r="P10" s="81">
        <v>47</v>
      </c>
      <c r="Q10" s="81">
        <v>264204.99999999994</v>
      </c>
      <c r="R10" s="81">
        <v>0</v>
      </c>
      <c r="S10" s="81">
        <v>0</v>
      </c>
      <c r="T10" s="81">
        <v>0</v>
      </c>
      <c r="U10" s="81">
        <v>0</v>
      </c>
      <c r="V10" s="81">
        <v>0</v>
      </c>
      <c r="W10" s="81">
        <v>0</v>
      </c>
      <c r="X10" s="81">
        <v>0</v>
      </c>
      <c r="Y10" s="81">
        <v>0</v>
      </c>
      <c r="Z10" s="81">
        <v>1324398184</v>
      </c>
      <c r="AA10" s="81">
        <v>567965986</v>
      </c>
      <c r="AB10" s="81">
        <v>2383828424</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1665</v>
      </c>
      <c r="B11" s="80">
        <v>3</v>
      </c>
      <c r="C11" s="80">
        <v>18</v>
      </c>
      <c r="D11" s="80">
        <v>3</v>
      </c>
      <c r="E11" s="80">
        <v>2022</v>
      </c>
      <c r="F11" s="80" t="s">
        <v>568</v>
      </c>
      <c r="G11" s="182" t="s">
        <v>1662</v>
      </c>
      <c r="H11" s="80" t="s">
        <v>1663</v>
      </c>
      <c r="I11" s="173"/>
      <c r="J11" s="83">
        <v>191197</v>
      </c>
      <c r="K11" s="81">
        <v>263868985.99999994</v>
      </c>
      <c r="L11" s="81">
        <v>216055</v>
      </c>
      <c r="M11" s="81">
        <v>297523909</v>
      </c>
      <c r="N11" s="81">
        <v>5000</v>
      </c>
      <c r="O11" s="81">
        <v>9995110</v>
      </c>
      <c r="P11" s="81">
        <v>0</v>
      </c>
      <c r="Q11" s="81">
        <v>0</v>
      </c>
      <c r="R11" s="81">
        <v>0</v>
      </c>
      <c r="S11" s="81">
        <v>0</v>
      </c>
      <c r="T11" s="81">
        <v>0</v>
      </c>
      <c r="U11" s="81">
        <v>0</v>
      </c>
      <c r="V11" s="81">
        <v>0</v>
      </c>
      <c r="W11" s="81">
        <v>0</v>
      </c>
      <c r="X11" s="81">
        <v>0</v>
      </c>
      <c r="Y11" s="81">
        <v>0</v>
      </c>
      <c r="Z11" s="81">
        <v>571388004.99999988</v>
      </c>
      <c r="AA11" s="81">
        <v>494067989</v>
      </c>
      <c r="AB11" s="81">
        <v>2407354476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1677</v>
      </c>
      <c r="B12" s="80">
        <v>4</v>
      </c>
      <c r="C12" s="80">
        <v>18</v>
      </c>
      <c r="D12" s="80">
        <v>4</v>
      </c>
      <c r="E12" s="80">
        <v>2022</v>
      </c>
      <c r="F12" s="80" t="s">
        <v>568</v>
      </c>
      <c r="G12" s="182" t="s">
        <v>1674</v>
      </c>
      <c r="H12" s="80" t="s">
        <v>1675</v>
      </c>
      <c r="I12" s="173"/>
      <c r="J12" s="83">
        <v>298736</v>
      </c>
      <c r="K12" s="81">
        <v>406486713</v>
      </c>
      <c r="L12" s="81">
        <v>614384</v>
      </c>
      <c r="M12" s="81">
        <v>834410896</v>
      </c>
      <c r="N12" s="81">
        <v>23400</v>
      </c>
      <c r="O12" s="81">
        <v>48213368</v>
      </c>
      <c r="P12" s="81">
        <v>534</v>
      </c>
      <c r="Q12" s="81">
        <v>2831118</v>
      </c>
      <c r="R12" s="81">
        <v>0</v>
      </c>
      <c r="S12" s="81">
        <v>0</v>
      </c>
      <c r="T12" s="81">
        <v>0</v>
      </c>
      <c r="U12" s="81">
        <v>0</v>
      </c>
      <c r="V12" s="81">
        <v>0</v>
      </c>
      <c r="W12" s="81">
        <v>0</v>
      </c>
      <c r="X12" s="81">
        <v>0</v>
      </c>
      <c r="Y12" s="81">
        <v>0</v>
      </c>
      <c r="Z12" s="81">
        <v>1291942095.0000002</v>
      </c>
      <c r="AA12" s="81">
        <v>767885798</v>
      </c>
      <c r="AB12" s="81">
        <v>3164214520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1657</v>
      </c>
      <c r="B13" s="80">
        <v>5</v>
      </c>
      <c r="C13" s="80">
        <v>18</v>
      </c>
      <c r="D13" s="80">
        <v>5</v>
      </c>
      <c r="E13" s="80">
        <v>2022</v>
      </c>
      <c r="F13" s="80" t="s">
        <v>568</v>
      </c>
      <c r="G13" s="182" t="s">
        <v>1654</v>
      </c>
      <c r="H13" s="80" t="s">
        <v>1655</v>
      </c>
      <c r="I13" s="173"/>
      <c r="J13" s="83">
        <v>2454775</v>
      </c>
      <c r="K13" s="81">
        <v>3285753817</v>
      </c>
      <c r="L13" s="81">
        <v>2525744</v>
      </c>
      <c r="M13" s="81">
        <v>3368414170</v>
      </c>
      <c r="N13" s="81">
        <v>106400</v>
      </c>
      <c r="O13" s="81">
        <v>197966214</v>
      </c>
      <c r="P13" s="81">
        <v>533</v>
      </c>
      <c r="Q13" s="81">
        <v>2990766.0000000005</v>
      </c>
      <c r="R13" s="81">
        <v>0</v>
      </c>
      <c r="S13" s="81">
        <v>0</v>
      </c>
      <c r="T13" s="81">
        <v>0</v>
      </c>
      <c r="U13" s="81">
        <v>0</v>
      </c>
      <c r="V13" s="81">
        <v>0</v>
      </c>
      <c r="W13" s="81">
        <v>0</v>
      </c>
      <c r="X13" s="81">
        <v>0</v>
      </c>
      <c r="Y13" s="81">
        <v>0</v>
      </c>
      <c r="Z13" s="81">
        <v>6855124967</v>
      </c>
      <c r="AA13" s="81">
        <v>6328188050</v>
      </c>
      <c r="AB13" s="81">
        <v>21119430250</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1757</v>
      </c>
      <c r="B14" s="80">
        <v>6</v>
      </c>
      <c r="C14" s="80">
        <v>18</v>
      </c>
      <c r="D14" s="80">
        <v>6</v>
      </c>
      <c r="E14" s="80">
        <v>2022</v>
      </c>
      <c r="F14" s="80" t="s">
        <v>568</v>
      </c>
      <c r="G14" s="182" t="s">
        <v>1754</v>
      </c>
      <c r="H14" s="80" t="s">
        <v>1755</v>
      </c>
      <c r="I14" s="173"/>
      <c r="J14" s="83">
        <v>119468</v>
      </c>
      <c r="K14" s="81">
        <v>151883149</v>
      </c>
      <c r="L14" s="81">
        <v>547259</v>
      </c>
      <c r="M14" s="81">
        <v>695289195</v>
      </c>
      <c r="N14" s="81">
        <v>763700</v>
      </c>
      <c r="O14" s="81">
        <v>2057370160</v>
      </c>
      <c r="P14" s="81">
        <v>6991</v>
      </c>
      <c r="Q14" s="81">
        <v>43351942</v>
      </c>
      <c r="R14" s="81">
        <v>0</v>
      </c>
      <c r="S14" s="81">
        <v>0</v>
      </c>
      <c r="T14" s="81">
        <v>0</v>
      </c>
      <c r="U14" s="81">
        <v>0</v>
      </c>
      <c r="V14" s="81">
        <v>0</v>
      </c>
      <c r="W14" s="81">
        <v>0</v>
      </c>
      <c r="X14" s="81">
        <v>0</v>
      </c>
      <c r="Y14" s="81">
        <v>0</v>
      </c>
      <c r="Z14" s="81">
        <v>2947894446</v>
      </c>
      <c r="AA14" s="81">
        <v>337950605</v>
      </c>
      <c r="AB14" s="81">
        <v>1278991051</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1685</v>
      </c>
      <c r="B15" s="80">
        <v>7</v>
      </c>
      <c r="C15" s="80">
        <v>18</v>
      </c>
      <c r="D15" s="80">
        <v>7</v>
      </c>
      <c r="E15" s="80">
        <v>2022</v>
      </c>
      <c r="F15" s="80" t="s">
        <v>568</v>
      </c>
      <c r="G15" s="182" t="s">
        <v>1682</v>
      </c>
      <c r="H15" s="80" t="s">
        <v>1683</v>
      </c>
      <c r="I15" s="173"/>
      <c r="J15" s="83">
        <v>308095</v>
      </c>
      <c r="K15" s="81">
        <v>423576652</v>
      </c>
      <c r="L15" s="81">
        <v>633671</v>
      </c>
      <c r="M15" s="81">
        <v>869204261.00000012</v>
      </c>
      <c r="N15" s="81">
        <v>600</v>
      </c>
      <c r="O15" s="81">
        <v>970774</v>
      </c>
      <c r="P15" s="81">
        <v>0</v>
      </c>
      <c r="Q15" s="81">
        <v>0</v>
      </c>
      <c r="R15" s="81">
        <v>0</v>
      </c>
      <c r="S15" s="81">
        <v>0</v>
      </c>
      <c r="T15" s="81">
        <v>0</v>
      </c>
      <c r="U15" s="81">
        <v>0</v>
      </c>
      <c r="V15" s="81">
        <v>0</v>
      </c>
      <c r="W15" s="81">
        <v>0</v>
      </c>
      <c r="X15" s="81">
        <v>0</v>
      </c>
      <c r="Y15" s="81">
        <v>0</v>
      </c>
      <c r="Z15" s="81">
        <v>1293751687</v>
      </c>
      <c r="AA15" s="81">
        <v>762942965</v>
      </c>
      <c r="AB15" s="81">
        <v>2979912512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1733</v>
      </c>
      <c r="B16" s="80">
        <v>8</v>
      </c>
      <c r="C16" s="80">
        <v>18</v>
      </c>
      <c r="D16" s="80">
        <v>8</v>
      </c>
      <c r="E16" s="80">
        <v>2022</v>
      </c>
      <c r="F16" s="80" t="s">
        <v>568</v>
      </c>
      <c r="G16" s="182" t="s">
        <v>1730</v>
      </c>
      <c r="H16" s="80" t="s">
        <v>1731</v>
      </c>
      <c r="I16" s="173"/>
      <c r="J16" s="83">
        <v>131945</v>
      </c>
      <c r="K16" s="81">
        <v>172457321</v>
      </c>
      <c r="L16" s="81">
        <v>779476</v>
      </c>
      <c r="M16" s="81">
        <v>1017391143</v>
      </c>
      <c r="N16" s="81">
        <v>86100</v>
      </c>
      <c r="O16" s="81">
        <v>176386457</v>
      </c>
      <c r="P16" s="81">
        <v>457</v>
      </c>
      <c r="Q16" s="81">
        <v>2565529</v>
      </c>
      <c r="R16" s="81">
        <v>0</v>
      </c>
      <c r="S16" s="81">
        <v>0</v>
      </c>
      <c r="T16" s="81">
        <v>0</v>
      </c>
      <c r="U16" s="81">
        <v>0</v>
      </c>
      <c r="V16" s="81">
        <v>0</v>
      </c>
      <c r="W16" s="81">
        <v>0</v>
      </c>
      <c r="X16" s="81">
        <v>0</v>
      </c>
      <c r="Y16" s="81">
        <v>0</v>
      </c>
      <c r="Z16" s="81">
        <v>1368800450.0000002</v>
      </c>
      <c r="AA16" s="81">
        <v>369422201</v>
      </c>
      <c r="AB16" s="81">
        <v>1328289191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1721</v>
      </c>
      <c r="B17" s="80">
        <v>9</v>
      </c>
      <c r="C17" s="80">
        <v>18</v>
      </c>
      <c r="D17" s="80">
        <v>9</v>
      </c>
      <c r="E17" s="80">
        <v>2022</v>
      </c>
      <c r="F17" s="80" t="s">
        <v>568</v>
      </c>
      <c r="G17" s="182" t="s">
        <v>1718</v>
      </c>
      <c r="H17" s="80" t="s">
        <v>1719</v>
      </c>
      <c r="I17" s="173"/>
      <c r="J17" s="83">
        <v>49419</v>
      </c>
      <c r="K17" s="81">
        <v>64813042.999999993</v>
      </c>
      <c r="L17" s="81">
        <v>292526</v>
      </c>
      <c r="M17" s="81">
        <v>383075719</v>
      </c>
      <c r="N17" s="81">
        <v>8200</v>
      </c>
      <c r="O17" s="81">
        <v>14204963</v>
      </c>
      <c r="P17" s="81">
        <v>0</v>
      </c>
      <c r="Q17" s="81">
        <v>0</v>
      </c>
      <c r="R17" s="81">
        <v>0</v>
      </c>
      <c r="S17" s="81">
        <v>0</v>
      </c>
      <c r="T17" s="81">
        <v>0</v>
      </c>
      <c r="U17" s="81">
        <v>0</v>
      </c>
      <c r="V17" s="81">
        <v>0</v>
      </c>
      <c r="W17" s="81">
        <v>0</v>
      </c>
      <c r="X17" s="81">
        <v>0</v>
      </c>
      <c r="Y17" s="81">
        <v>0</v>
      </c>
      <c r="Z17" s="81">
        <v>462093725.00000006</v>
      </c>
      <c r="AA17" s="81">
        <v>106552339</v>
      </c>
      <c r="AB17" s="81">
        <v>490258954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1988</v>
      </c>
      <c r="B18" s="80">
        <v>10</v>
      </c>
      <c r="C18" s="80">
        <v>18</v>
      </c>
      <c r="D18" s="80">
        <v>10</v>
      </c>
      <c r="E18" s="80">
        <v>2022</v>
      </c>
      <c r="F18" s="80" t="s">
        <v>568</v>
      </c>
      <c r="G18" s="182" t="s">
        <v>1969</v>
      </c>
      <c r="H18" s="80" t="s">
        <v>1970</v>
      </c>
      <c r="I18" s="173"/>
      <c r="J18" s="83">
        <v>2033581</v>
      </c>
      <c r="K18" s="81">
        <v>2797256929</v>
      </c>
      <c r="L18" s="81">
        <v>755177</v>
      </c>
      <c r="M18" s="81">
        <v>1035926379</v>
      </c>
      <c r="N18" s="81">
        <v>12900</v>
      </c>
      <c r="O18" s="81">
        <v>24427376</v>
      </c>
      <c r="P18" s="81">
        <v>0</v>
      </c>
      <c r="Q18" s="81">
        <v>0</v>
      </c>
      <c r="R18" s="81">
        <v>0</v>
      </c>
      <c r="S18" s="81">
        <v>0</v>
      </c>
      <c r="T18" s="81">
        <v>0</v>
      </c>
      <c r="U18" s="81">
        <v>0</v>
      </c>
      <c r="V18" s="81">
        <v>0</v>
      </c>
      <c r="W18" s="81">
        <v>0</v>
      </c>
      <c r="X18" s="81">
        <v>0</v>
      </c>
      <c r="Y18" s="81">
        <v>0</v>
      </c>
      <c r="Z18" s="81">
        <v>3857610684.0000005</v>
      </c>
      <c r="AA18" s="81">
        <v>4763318223</v>
      </c>
      <c r="AB18" s="81">
        <v>10363094028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1737</v>
      </c>
      <c r="B19" s="80">
        <v>11</v>
      </c>
      <c r="C19" s="80">
        <v>18</v>
      </c>
      <c r="D19" s="80">
        <v>11</v>
      </c>
      <c r="E19" s="80">
        <v>2022</v>
      </c>
      <c r="F19" s="80" t="s">
        <v>568</v>
      </c>
      <c r="G19" s="182" t="s">
        <v>1734</v>
      </c>
      <c r="H19" s="80" t="s">
        <v>1735</v>
      </c>
      <c r="I19" s="173"/>
      <c r="J19" s="83">
        <v>57736</v>
      </c>
      <c r="K19" s="81">
        <v>79817670</v>
      </c>
      <c r="L19" s="81">
        <v>41552</v>
      </c>
      <c r="M19" s="81">
        <v>57325559</v>
      </c>
      <c r="N19" s="81">
        <v>0</v>
      </c>
      <c r="O19" s="81">
        <v>0</v>
      </c>
      <c r="P19" s="81">
        <v>0</v>
      </c>
      <c r="Q19" s="81">
        <v>0</v>
      </c>
      <c r="R19" s="81">
        <v>0</v>
      </c>
      <c r="S19" s="81">
        <v>0</v>
      </c>
      <c r="T19" s="81">
        <v>0</v>
      </c>
      <c r="U19" s="81">
        <v>0</v>
      </c>
      <c r="V19" s="81">
        <v>0</v>
      </c>
      <c r="W19" s="81">
        <v>0</v>
      </c>
      <c r="X19" s="81">
        <v>0</v>
      </c>
      <c r="Y19" s="81">
        <v>0</v>
      </c>
      <c r="Z19" s="81">
        <v>137143229</v>
      </c>
      <c r="AA19" s="81">
        <v>137508099</v>
      </c>
      <c r="AB19" s="81">
        <v>726743986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1741</v>
      </c>
      <c r="B20" s="80">
        <v>12</v>
      </c>
      <c r="C20" s="80">
        <v>18</v>
      </c>
      <c r="D20" s="80">
        <v>12</v>
      </c>
      <c r="E20" s="80">
        <v>2022</v>
      </c>
      <c r="F20" s="80" t="s">
        <v>568</v>
      </c>
      <c r="G20" s="182" t="s">
        <v>1738</v>
      </c>
      <c r="H20" s="80" t="s">
        <v>1739</v>
      </c>
      <c r="I20" s="173"/>
      <c r="J20" s="83">
        <v>95192</v>
      </c>
      <c r="K20" s="81">
        <v>122284843.99999999</v>
      </c>
      <c r="L20" s="81">
        <v>433976</v>
      </c>
      <c r="M20" s="81">
        <v>556996662.99999988</v>
      </c>
      <c r="N20" s="81">
        <v>0</v>
      </c>
      <c r="O20" s="81">
        <v>0</v>
      </c>
      <c r="P20" s="81">
        <v>0</v>
      </c>
      <c r="Q20" s="81">
        <v>0</v>
      </c>
      <c r="R20" s="81">
        <v>0</v>
      </c>
      <c r="S20" s="81">
        <v>0</v>
      </c>
      <c r="T20" s="81">
        <v>0</v>
      </c>
      <c r="U20" s="81">
        <v>0</v>
      </c>
      <c r="V20" s="81">
        <v>0</v>
      </c>
      <c r="W20" s="81">
        <v>0</v>
      </c>
      <c r="X20" s="81">
        <v>0</v>
      </c>
      <c r="Y20" s="81">
        <v>0</v>
      </c>
      <c r="Z20" s="81">
        <v>679281506.99999988</v>
      </c>
      <c r="AA20" s="81">
        <v>230622095.00000003</v>
      </c>
      <c r="AB20" s="81">
        <v>966727180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1729</v>
      </c>
      <c r="B21" s="80">
        <v>13</v>
      </c>
      <c r="C21" s="80">
        <v>18</v>
      </c>
      <c r="D21" s="80">
        <v>13</v>
      </c>
      <c r="E21" s="80">
        <v>2022</v>
      </c>
      <c r="F21" s="80" t="s">
        <v>568</v>
      </c>
      <c r="G21" s="182" t="s">
        <v>1726</v>
      </c>
      <c r="H21" s="80" t="s">
        <v>1727</v>
      </c>
      <c r="I21" s="173"/>
      <c r="J21" s="83">
        <v>9387</v>
      </c>
      <c r="K21" s="81">
        <v>11180629.000000002</v>
      </c>
      <c r="L21" s="81">
        <v>54511</v>
      </c>
      <c r="M21" s="81">
        <v>65007387.000000007</v>
      </c>
      <c r="N21" s="81">
        <v>154400</v>
      </c>
      <c r="O21" s="81">
        <v>454464231.00000006</v>
      </c>
      <c r="P21" s="81">
        <v>414</v>
      </c>
      <c r="Q21" s="81">
        <v>2537802</v>
      </c>
      <c r="R21" s="81">
        <v>0</v>
      </c>
      <c r="S21" s="81">
        <v>0</v>
      </c>
      <c r="T21" s="81">
        <v>0</v>
      </c>
      <c r="U21" s="81">
        <v>0</v>
      </c>
      <c r="V21" s="81">
        <v>0</v>
      </c>
      <c r="W21" s="81">
        <v>0</v>
      </c>
      <c r="X21" s="81">
        <v>0</v>
      </c>
      <c r="Y21" s="81">
        <v>0</v>
      </c>
      <c r="Z21" s="81">
        <v>533190049</v>
      </c>
      <c r="AA21" s="81">
        <v>2969375</v>
      </c>
      <c r="AB21" s="81">
        <v>43930709</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1681</v>
      </c>
      <c r="B22" s="80">
        <v>14</v>
      </c>
      <c r="C22" s="80">
        <v>18</v>
      </c>
      <c r="D22" s="80">
        <v>14</v>
      </c>
      <c r="E22" s="80">
        <v>2022</v>
      </c>
      <c r="F22" s="80" t="s">
        <v>568</v>
      </c>
      <c r="G22" s="182" t="s">
        <v>1678</v>
      </c>
      <c r="H22" s="80" t="s">
        <v>1679</v>
      </c>
      <c r="I22" s="173"/>
      <c r="J22" s="83">
        <v>227003</v>
      </c>
      <c r="K22" s="81">
        <v>320240455</v>
      </c>
      <c r="L22" s="81">
        <v>492338</v>
      </c>
      <c r="M22" s="81">
        <v>692515376.00000012</v>
      </c>
      <c r="N22" s="81">
        <v>16000</v>
      </c>
      <c r="O22" s="81">
        <v>27384794.999999996</v>
      </c>
      <c r="P22" s="81">
        <v>0</v>
      </c>
      <c r="Q22" s="81">
        <v>0</v>
      </c>
      <c r="R22" s="81">
        <v>0</v>
      </c>
      <c r="S22" s="81">
        <v>0</v>
      </c>
      <c r="T22" s="81">
        <v>0</v>
      </c>
      <c r="U22" s="81">
        <v>0</v>
      </c>
      <c r="V22" s="81">
        <v>0</v>
      </c>
      <c r="W22" s="81">
        <v>0</v>
      </c>
      <c r="X22" s="81">
        <v>0</v>
      </c>
      <c r="Y22" s="81">
        <v>0</v>
      </c>
      <c r="Z22" s="81">
        <v>1040140626.0000001</v>
      </c>
      <c r="AA22" s="81">
        <v>639216408</v>
      </c>
      <c r="AB22" s="81">
        <v>2155855700</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1689</v>
      </c>
      <c r="B23" s="80">
        <v>15</v>
      </c>
      <c r="C23" s="80">
        <v>18</v>
      </c>
      <c r="D23" s="80">
        <v>15</v>
      </c>
      <c r="E23" s="80">
        <v>2022</v>
      </c>
      <c r="F23" s="80" t="s">
        <v>568</v>
      </c>
      <c r="G23" s="182" t="s">
        <v>1686</v>
      </c>
      <c r="H23" s="80" t="s">
        <v>1687</v>
      </c>
      <c r="I23" s="173"/>
      <c r="J23" s="83">
        <v>339597</v>
      </c>
      <c r="K23" s="81">
        <v>462136961</v>
      </c>
      <c r="L23" s="81">
        <v>511095</v>
      </c>
      <c r="M23" s="81">
        <v>693910660</v>
      </c>
      <c r="N23" s="81">
        <v>99400</v>
      </c>
      <c r="O23" s="81">
        <v>196233112</v>
      </c>
      <c r="P23" s="81">
        <v>459</v>
      </c>
      <c r="Q23" s="81">
        <v>2433909.0000000005</v>
      </c>
      <c r="R23" s="81">
        <v>0</v>
      </c>
      <c r="S23" s="81">
        <v>0</v>
      </c>
      <c r="T23" s="81">
        <v>0</v>
      </c>
      <c r="U23" s="81">
        <v>0</v>
      </c>
      <c r="V23" s="81">
        <v>0</v>
      </c>
      <c r="W23" s="81">
        <v>0</v>
      </c>
      <c r="X23" s="81">
        <v>0</v>
      </c>
      <c r="Y23" s="81">
        <v>0</v>
      </c>
      <c r="Z23" s="81">
        <v>1354714642.0000002</v>
      </c>
      <c r="AA23" s="81">
        <v>762144743</v>
      </c>
      <c r="AB23" s="81">
        <v>3104439194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1705</v>
      </c>
      <c r="B24" s="80">
        <v>16</v>
      </c>
      <c r="C24" s="80">
        <v>18</v>
      </c>
      <c r="D24" s="80">
        <v>16</v>
      </c>
      <c r="E24" s="80">
        <v>2022</v>
      </c>
      <c r="F24" s="80" t="s">
        <v>568</v>
      </c>
      <c r="G24" s="182" t="s">
        <v>1702</v>
      </c>
      <c r="H24" s="80" t="s">
        <v>1703</v>
      </c>
      <c r="I24" s="173"/>
      <c r="J24" s="83">
        <v>283029</v>
      </c>
      <c r="K24" s="81">
        <v>363034006</v>
      </c>
      <c r="L24" s="81">
        <v>696140</v>
      </c>
      <c r="M24" s="81">
        <v>892454137</v>
      </c>
      <c r="N24" s="81">
        <v>240100</v>
      </c>
      <c r="O24" s="81">
        <v>577389025.00000012</v>
      </c>
      <c r="P24" s="81">
        <v>9350</v>
      </c>
      <c r="Q24" s="81">
        <v>49824519</v>
      </c>
      <c r="R24" s="81">
        <v>0</v>
      </c>
      <c r="S24" s="81">
        <v>0</v>
      </c>
      <c r="T24" s="81">
        <v>0</v>
      </c>
      <c r="U24" s="81">
        <v>0</v>
      </c>
      <c r="V24" s="81">
        <v>0</v>
      </c>
      <c r="W24" s="81">
        <v>0</v>
      </c>
      <c r="X24" s="81">
        <v>0</v>
      </c>
      <c r="Y24" s="81">
        <v>0</v>
      </c>
      <c r="Z24" s="81">
        <v>1882701687</v>
      </c>
      <c r="AA24" s="81">
        <v>511447133.99999994</v>
      </c>
      <c r="AB24" s="81">
        <v>2428900466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1693</v>
      </c>
      <c r="B25" s="80">
        <v>17</v>
      </c>
      <c r="C25" s="80">
        <v>18</v>
      </c>
      <c r="D25" s="80">
        <v>17</v>
      </c>
      <c r="E25" s="80">
        <v>2022</v>
      </c>
      <c r="F25" s="80" t="s">
        <v>568</v>
      </c>
      <c r="G25" s="182" t="s">
        <v>1690</v>
      </c>
      <c r="H25" s="80" t="s">
        <v>1691</v>
      </c>
      <c r="I25" s="173"/>
      <c r="J25" s="83">
        <v>294884</v>
      </c>
      <c r="K25" s="81">
        <v>410436036</v>
      </c>
      <c r="L25" s="81">
        <v>286510</v>
      </c>
      <c r="M25" s="81">
        <v>397504249</v>
      </c>
      <c r="N25" s="81">
        <v>19700</v>
      </c>
      <c r="O25" s="81">
        <v>35179586</v>
      </c>
      <c r="P25" s="81">
        <v>0</v>
      </c>
      <c r="Q25" s="81">
        <v>0</v>
      </c>
      <c r="R25" s="81">
        <v>0</v>
      </c>
      <c r="S25" s="81">
        <v>0</v>
      </c>
      <c r="T25" s="81">
        <v>0</v>
      </c>
      <c r="U25" s="81">
        <v>0</v>
      </c>
      <c r="V25" s="81">
        <v>0</v>
      </c>
      <c r="W25" s="81">
        <v>0</v>
      </c>
      <c r="X25" s="81">
        <v>0</v>
      </c>
      <c r="Y25" s="81">
        <v>0</v>
      </c>
      <c r="Z25" s="81">
        <v>843119871</v>
      </c>
      <c r="AA25" s="81">
        <v>694604763</v>
      </c>
      <c r="AB25" s="81">
        <v>2208218295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1661</v>
      </c>
      <c r="B26" s="80">
        <v>18</v>
      </c>
      <c r="C26" s="80">
        <v>18</v>
      </c>
      <c r="D26" s="80">
        <v>18</v>
      </c>
      <c r="E26" s="80">
        <v>2022</v>
      </c>
      <c r="F26" s="80" t="s">
        <v>568</v>
      </c>
      <c r="G26" s="182" t="s">
        <v>1658</v>
      </c>
      <c r="H26" s="80" t="s">
        <v>1659</v>
      </c>
      <c r="I26" s="173"/>
      <c r="J26" s="83">
        <v>606548</v>
      </c>
      <c r="K26" s="81">
        <v>771102659</v>
      </c>
      <c r="L26" s="81">
        <v>1639481</v>
      </c>
      <c r="M26" s="81">
        <v>2082513438.9999998</v>
      </c>
      <c r="N26" s="81">
        <v>526300</v>
      </c>
      <c r="O26" s="81">
        <v>1375440522</v>
      </c>
      <c r="P26" s="81">
        <v>5578</v>
      </c>
      <c r="Q26" s="81">
        <v>31692077</v>
      </c>
      <c r="R26" s="81">
        <v>0</v>
      </c>
      <c r="S26" s="81">
        <v>0</v>
      </c>
      <c r="T26" s="81">
        <v>0</v>
      </c>
      <c r="U26" s="81">
        <v>0</v>
      </c>
      <c r="V26" s="81">
        <v>0</v>
      </c>
      <c r="W26" s="81">
        <v>0</v>
      </c>
      <c r="X26" s="81">
        <v>0</v>
      </c>
      <c r="Y26" s="81">
        <v>0</v>
      </c>
      <c r="Z26" s="81">
        <v>4260748696.9999995</v>
      </c>
      <c r="AA26" s="81">
        <v>1608027100</v>
      </c>
      <c r="AB26" s="81">
        <v>6454359587</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1745</v>
      </c>
      <c r="B27" s="80">
        <v>19</v>
      </c>
      <c r="C27" s="80">
        <v>18</v>
      </c>
      <c r="D27" s="80">
        <v>19</v>
      </c>
      <c r="E27" s="80">
        <v>2022</v>
      </c>
      <c r="F27" s="80" t="s">
        <v>568</v>
      </c>
      <c r="G27" s="182" t="s">
        <v>1742</v>
      </c>
      <c r="H27" s="80" t="s">
        <v>1743</v>
      </c>
      <c r="I27" s="173"/>
      <c r="J27" s="83">
        <v>51783</v>
      </c>
      <c r="K27" s="81">
        <v>65122929</v>
      </c>
      <c r="L27" s="81">
        <v>315814</v>
      </c>
      <c r="M27" s="81">
        <v>396954980</v>
      </c>
      <c r="N27" s="81">
        <v>32600</v>
      </c>
      <c r="O27" s="81">
        <v>82445287</v>
      </c>
      <c r="P27" s="81">
        <v>916</v>
      </c>
      <c r="Q27" s="81">
        <v>5203233</v>
      </c>
      <c r="R27" s="81">
        <v>0</v>
      </c>
      <c r="S27" s="81">
        <v>0</v>
      </c>
      <c r="T27" s="81">
        <v>0</v>
      </c>
      <c r="U27" s="81">
        <v>0</v>
      </c>
      <c r="V27" s="81">
        <v>0</v>
      </c>
      <c r="W27" s="81">
        <v>0</v>
      </c>
      <c r="X27" s="81">
        <v>0</v>
      </c>
      <c r="Y27" s="81">
        <v>0</v>
      </c>
      <c r="Z27" s="81">
        <v>549726428.99999988</v>
      </c>
      <c r="AA27" s="81">
        <v>137808072</v>
      </c>
      <c r="AB27" s="81">
        <v>530261007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1709</v>
      </c>
      <c r="B28" s="80">
        <v>20</v>
      </c>
      <c r="C28" s="80">
        <v>18</v>
      </c>
      <c r="D28" s="80">
        <v>20</v>
      </c>
      <c r="E28" s="80">
        <v>2022</v>
      </c>
      <c r="F28" s="80" t="s">
        <v>568</v>
      </c>
      <c r="G28" s="182" t="s">
        <v>1706</v>
      </c>
      <c r="H28" s="80" t="s">
        <v>1707</v>
      </c>
      <c r="I28" s="173"/>
      <c r="J28" s="83">
        <v>256630.99999999997</v>
      </c>
      <c r="K28" s="81">
        <v>320820060</v>
      </c>
      <c r="L28" s="81">
        <v>836937</v>
      </c>
      <c r="M28" s="81">
        <v>1046342470</v>
      </c>
      <c r="N28" s="81">
        <v>994500</v>
      </c>
      <c r="O28" s="81">
        <v>2790026473.0000005</v>
      </c>
      <c r="P28" s="81">
        <v>13099</v>
      </c>
      <c r="Q28" s="81">
        <v>73456005</v>
      </c>
      <c r="R28" s="81">
        <v>0</v>
      </c>
      <c r="S28" s="81">
        <v>0</v>
      </c>
      <c r="T28" s="81">
        <v>0</v>
      </c>
      <c r="U28" s="81">
        <v>0</v>
      </c>
      <c r="V28" s="81">
        <v>0</v>
      </c>
      <c r="W28" s="81">
        <v>0</v>
      </c>
      <c r="X28" s="81">
        <v>0</v>
      </c>
      <c r="Y28" s="81">
        <v>0</v>
      </c>
      <c r="Z28" s="81">
        <v>4230645008.0000005</v>
      </c>
      <c r="AA28" s="81">
        <v>436692443</v>
      </c>
      <c r="AB28" s="81">
        <v>2034094998.9999998</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1725</v>
      </c>
      <c r="B29" s="80">
        <v>21</v>
      </c>
      <c r="C29" s="80">
        <v>18</v>
      </c>
      <c r="D29" s="80">
        <v>21</v>
      </c>
      <c r="E29" s="80">
        <v>2022</v>
      </c>
      <c r="F29" s="80" t="s">
        <v>568</v>
      </c>
      <c r="G29" s="182" t="s">
        <v>1722</v>
      </c>
      <c r="H29" s="80" t="s">
        <v>1723</v>
      </c>
      <c r="I29" s="173"/>
      <c r="J29" s="83">
        <v>12969</v>
      </c>
      <c r="K29" s="81">
        <v>15868838</v>
      </c>
      <c r="L29" s="81">
        <v>33938</v>
      </c>
      <c r="M29" s="81">
        <v>41518080.999999993</v>
      </c>
      <c r="N29" s="81">
        <v>86200</v>
      </c>
      <c r="O29" s="81">
        <v>220250690</v>
      </c>
      <c r="P29" s="81">
        <v>2020</v>
      </c>
      <c r="Q29" s="81">
        <v>11477000</v>
      </c>
      <c r="R29" s="81">
        <v>0</v>
      </c>
      <c r="S29" s="81">
        <v>0</v>
      </c>
      <c r="T29" s="81">
        <v>0</v>
      </c>
      <c r="U29" s="81">
        <v>0</v>
      </c>
      <c r="V29" s="81">
        <v>0</v>
      </c>
      <c r="W29" s="81">
        <v>0</v>
      </c>
      <c r="X29" s="81">
        <v>0</v>
      </c>
      <c r="Y29" s="81">
        <v>0</v>
      </c>
      <c r="Z29" s="81">
        <v>289114609</v>
      </c>
      <c r="AA29" s="81">
        <v>36239023</v>
      </c>
      <c r="AB29" s="81">
        <v>137748416</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1753</v>
      </c>
      <c r="B30" s="80">
        <v>22</v>
      </c>
      <c r="C30" s="80">
        <v>18</v>
      </c>
      <c r="D30" s="80">
        <v>22</v>
      </c>
      <c r="E30" s="80">
        <v>2022</v>
      </c>
      <c r="F30" s="80" t="s">
        <v>568</v>
      </c>
      <c r="G30" s="182" t="s">
        <v>1750</v>
      </c>
      <c r="H30" s="80" t="s">
        <v>1751</v>
      </c>
      <c r="I30" s="173"/>
      <c r="J30" s="83">
        <v>59879</v>
      </c>
      <c r="K30" s="81">
        <v>83522864</v>
      </c>
      <c r="L30" s="81">
        <v>28612</v>
      </c>
      <c r="M30" s="81">
        <v>39833402</v>
      </c>
      <c r="N30" s="81">
        <v>0</v>
      </c>
      <c r="O30" s="81">
        <v>0</v>
      </c>
      <c r="P30" s="81">
        <v>0</v>
      </c>
      <c r="Q30" s="81">
        <v>0</v>
      </c>
      <c r="R30" s="81">
        <v>0</v>
      </c>
      <c r="S30" s="81">
        <v>0</v>
      </c>
      <c r="T30" s="81">
        <v>0</v>
      </c>
      <c r="U30" s="81">
        <v>0</v>
      </c>
      <c r="V30" s="81">
        <v>0</v>
      </c>
      <c r="W30" s="81">
        <v>0</v>
      </c>
      <c r="X30" s="81">
        <v>0</v>
      </c>
      <c r="Y30" s="81">
        <v>0</v>
      </c>
      <c r="Z30" s="81">
        <v>123356266</v>
      </c>
      <c r="AA30" s="81">
        <v>135455198</v>
      </c>
      <c r="AB30" s="81">
        <v>471226157</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1669</v>
      </c>
      <c r="B31" s="80">
        <v>23</v>
      </c>
      <c r="C31" s="80">
        <v>18</v>
      </c>
      <c r="D31" s="80">
        <v>23</v>
      </c>
      <c r="E31" s="80">
        <v>2022</v>
      </c>
      <c r="F31" s="80" t="s">
        <v>568</v>
      </c>
      <c r="G31" s="182" t="s">
        <v>1666</v>
      </c>
      <c r="H31" s="80" t="s">
        <v>1667</v>
      </c>
      <c r="I31" s="173"/>
      <c r="J31" s="83">
        <v>272280</v>
      </c>
      <c r="K31" s="81">
        <v>372968049</v>
      </c>
      <c r="L31" s="81">
        <v>200730</v>
      </c>
      <c r="M31" s="81">
        <v>274411406</v>
      </c>
      <c r="N31" s="81">
        <v>130800.00000000001</v>
      </c>
      <c r="O31" s="81">
        <v>228837618</v>
      </c>
      <c r="P31" s="81">
        <v>0</v>
      </c>
      <c r="Q31" s="81">
        <v>0</v>
      </c>
      <c r="R31" s="81">
        <v>0</v>
      </c>
      <c r="S31" s="81">
        <v>0</v>
      </c>
      <c r="T31" s="81">
        <v>0</v>
      </c>
      <c r="U31" s="81">
        <v>0</v>
      </c>
      <c r="V31" s="81">
        <v>0</v>
      </c>
      <c r="W31" s="81">
        <v>0</v>
      </c>
      <c r="X31" s="81">
        <v>0</v>
      </c>
      <c r="Y31" s="81">
        <v>0</v>
      </c>
      <c r="Z31" s="81">
        <v>876217073</v>
      </c>
      <c r="AA31" s="81">
        <v>616169129</v>
      </c>
      <c r="AB31" s="81">
        <v>2347824702</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1701</v>
      </c>
      <c r="B32" s="80">
        <v>24</v>
      </c>
      <c r="C32" s="80">
        <v>18</v>
      </c>
      <c r="D32" s="80">
        <v>24</v>
      </c>
      <c r="E32" s="80">
        <v>2022</v>
      </c>
      <c r="F32" s="80" t="s">
        <v>568</v>
      </c>
      <c r="G32" s="182" t="s">
        <v>1698</v>
      </c>
      <c r="H32" s="80" t="s">
        <v>1699</v>
      </c>
      <c r="I32" s="173"/>
      <c r="J32" s="83">
        <v>382241</v>
      </c>
      <c r="K32" s="81">
        <v>475001626</v>
      </c>
      <c r="L32" s="81">
        <v>1704745</v>
      </c>
      <c r="M32" s="81">
        <v>2118580833</v>
      </c>
      <c r="N32" s="81">
        <v>938900</v>
      </c>
      <c r="O32" s="81">
        <v>2348234066</v>
      </c>
      <c r="P32" s="81">
        <v>7212</v>
      </c>
      <c r="Q32" s="81">
        <v>44189646.999999993</v>
      </c>
      <c r="R32" s="81">
        <v>0</v>
      </c>
      <c r="S32" s="81">
        <v>0</v>
      </c>
      <c r="T32" s="81">
        <v>0</v>
      </c>
      <c r="U32" s="81">
        <v>0</v>
      </c>
      <c r="V32" s="81">
        <v>2</v>
      </c>
      <c r="W32" s="81">
        <v>0</v>
      </c>
      <c r="X32" s="81">
        <v>0</v>
      </c>
      <c r="Y32" s="81">
        <v>9566.0000000000018</v>
      </c>
      <c r="Z32" s="81">
        <v>4986015738</v>
      </c>
      <c r="AA32" s="81">
        <v>1067489131</v>
      </c>
      <c r="AB32" s="81">
        <v>3901611960.9999995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1749</v>
      </c>
      <c r="B33" s="80">
        <v>25</v>
      </c>
      <c r="C33" s="80">
        <v>18</v>
      </c>
      <c r="D33" s="80">
        <v>25</v>
      </c>
      <c r="E33" s="80">
        <v>2022</v>
      </c>
      <c r="F33" s="80" t="s">
        <v>568</v>
      </c>
      <c r="G33" s="182" t="s">
        <v>1746</v>
      </c>
      <c r="H33" s="80" t="s">
        <v>1747</v>
      </c>
      <c r="I33" s="173"/>
      <c r="J33" s="83">
        <v>143314</v>
      </c>
      <c r="K33" s="81">
        <v>186761206.99999997</v>
      </c>
      <c r="L33" s="81">
        <v>542500</v>
      </c>
      <c r="M33" s="81">
        <v>706103012</v>
      </c>
      <c r="N33" s="81">
        <v>20400</v>
      </c>
      <c r="O33" s="81">
        <v>38709561</v>
      </c>
      <c r="P33" s="81">
        <v>781</v>
      </c>
      <c r="Q33" s="81">
        <v>4461957</v>
      </c>
      <c r="R33" s="81">
        <v>0</v>
      </c>
      <c r="S33" s="81">
        <v>0</v>
      </c>
      <c r="T33" s="81">
        <v>0</v>
      </c>
      <c r="U33" s="81">
        <v>0</v>
      </c>
      <c r="V33" s="81">
        <v>0</v>
      </c>
      <c r="W33" s="81">
        <v>0</v>
      </c>
      <c r="X33" s="81">
        <v>0</v>
      </c>
      <c r="Y33" s="81">
        <v>0</v>
      </c>
      <c r="Z33" s="81">
        <v>936035737.00000012</v>
      </c>
      <c r="AA33" s="81">
        <v>367509290</v>
      </c>
      <c r="AB33" s="81">
        <v>1605314466</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1673</v>
      </c>
      <c r="B34" s="80">
        <v>26</v>
      </c>
      <c r="C34" s="80">
        <v>18</v>
      </c>
      <c r="D34" s="80">
        <v>26</v>
      </c>
      <c r="E34" s="80">
        <v>2022</v>
      </c>
      <c r="F34" s="80" t="s">
        <v>568</v>
      </c>
      <c r="G34" s="182" t="s">
        <v>1670</v>
      </c>
      <c r="H34" s="80" t="s">
        <v>1671</v>
      </c>
      <c r="I34" s="173"/>
      <c r="J34" s="83">
        <v>267944</v>
      </c>
      <c r="K34" s="81">
        <v>346369022</v>
      </c>
      <c r="L34" s="81">
        <v>838394</v>
      </c>
      <c r="M34" s="81">
        <v>1082506348</v>
      </c>
      <c r="N34" s="81">
        <v>120100</v>
      </c>
      <c r="O34" s="81">
        <v>249922826</v>
      </c>
      <c r="P34" s="81">
        <v>1607</v>
      </c>
      <c r="Q34" s="81">
        <v>8857861.0000000019</v>
      </c>
      <c r="R34" s="81">
        <v>0</v>
      </c>
      <c r="S34" s="81">
        <v>0</v>
      </c>
      <c r="T34" s="81">
        <v>0</v>
      </c>
      <c r="U34" s="81">
        <v>0</v>
      </c>
      <c r="V34" s="81">
        <v>0</v>
      </c>
      <c r="W34" s="81">
        <v>0</v>
      </c>
      <c r="X34" s="81">
        <v>0</v>
      </c>
      <c r="Y34" s="81">
        <v>0</v>
      </c>
      <c r="Z34" s="81">
        <v>1687656056.9999998</v>
      </c>
      <c r="AA34" s="81">
        <v>677823622</v>
      </c>
      <c r="AB34" s="81">
        <v>2689501210</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1713</v>
      </c>
      <c r="B35" s="80">
        <v>27</v>
      </c>
      <c r="C35" s="80">
        <v>18</v>
      </c>
      <c r="D35" s="80">
        <v>27</v>
      </c>
      <c r="E35" s="80">
        <v>2022</v>
      </c>
      <c r="F35" s="80" t="s">
        <v>568</v>
      </c>
      <c r="G35" s="182" t="s">
        <v>1710</v>
      </c>
      <c r="H35" s="80" t="s">
        <v>1711</v>
      </c>
      <c r="I35" s="173"/>
      <c r="J35" s="83">
        <v>116176</v>
      </c>
      <c r="K35" s="81">
        <v>159248891</v>
      </c>
      <c r="L35" s="81">
        <v>248977</v>
      </c>
      <c r="M35" s="81">
        <v>340589812</v>
      </c>
      <c r="N35" s="81">
        <v>51700</v>
      </c>
      <c r="O35" s="81">
        <v>102043070</v>
      </c>
      <c r="P35" s="81">
        <v>189</v>
      </c>
      <c r="Q35" s="81">
        <v>1000945</v>
      </c>
      <c r="R35" s="81">
        <v>0</v>
      </c>
      <c r="S35" s="81">
        <v>0</v>
      </c>
      <c r="T35" s="81">
        <v>0</v>
      </c>
      <c r="U35" s="81">
        <v>0</v>
      </c>
      <c r="V35" s="81">
        <v>0</v>
      </c>
      <c r="W35" s="81">
        <v>0</v>
      </c>
      <c r="X35" s="81">
        <v>0</v>
      </c>
      <c r="Y35" s="81">
        <v>0</v>
      </c>
      <c r="Z35" s="81">
        <v>602882718.00000012</v>
      </c>
      <c r="AA35" s="81">
        <v>294729238</v>
      </c>
      <c r="AB35" s="81">
        <v>1172030646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1717</v>
      </c>
      <c r="B36" s="80">
        <v>28</v>
      </c>
      <c r="C36" s="80">
        <v>18</v>
      </c>
      <c r="D36" s="80">
        <v>28</v>
      </c>
      <c r="E36" s="80">
        <v>2022</v>
      </c>
      <c r="F36" s="80" t="s">
        <v>568</v>
      </c>
      <c r="G36" s="182" t="s">
        <v>1714</v>
      </c>
      <c r="H36" s="80" t="s">
        <v>1715</v>
      </c>
      <c r="I36" s="173"/>
      <c r="J36" s="83">
        <v>110457</v>
      </c>
      <c r="K36" s="81">
        <v>148046900</v>
      </c>
      <c r="L36" s="81">
        <v>218832</v>
      </c>
      <c r="M36" s="81">
        <v>292755321</v>
      </c>
      <c r="N36" s="81">
        <v>44600</v>
      </c>
      <c r="O36" s="81">
        <v>79536650</v>
      </c>
      <c r="P36" s="81">
        <v>0</v>
      </c>
      <c r="Q36" s="81">
        <v>0</v>
      </c>
      <c r="R36" s="81">
        <v>0</v>
      </c>
      <c r="S36" s="81">
        <v>0</v>
      </c>
      <c r="T36" s="81">
        <v>0</v>
      </c>
      <c r="U36" s="81">
        <v>0</v>
      </c>
      <c r="V36" s="81">
        <v>0</v>
      </c>
      <c r="W36" s="81">
        <v>0</v>
      </c>
      <c r="X36" s="81">
        <v>0</v>
      </c>
      <c r="Y36" s="81">
        <v>0</v>
      </c>
      <c r="Z36" s="81">
        <v>520338870.99999994</v>
      </c>
      <c r="AA36" s="81">
        <v>273545519</v>
      </c>
      <c r="AB36" s="81">
        <v>1113197460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1696</v>
      </c>
      <c r="B190" s="80">
        <v>182</v>
      </c>
      <c r="C190" s="80">
        <v>16</v>
      </c>
      <c r="D190" s="80">
        <v>2</v>
      </c>
      <c r="E190" s="80">
        <v>2021</v>
      </c>
      <c r="F190" s="80" t="s">
        <v>75</v>
      </c>
      <c r="G190" s="182" t="s">
        <v>1694</v>
      </c>
      <c r="H190" s="80" t="s">
        <v>1695</v>
      </c>
      <c r="I190" s="173"/>
      <c r="J190" s="83"/>
      <c r="K190" s="81"/>
      <c r="L190" s="81"/>
      <c r="M190" s="81"/>
      <c r="N190" s="81"/>
      <c r="O190" s="81"/>
      <c r="P190" s="81"/>
      <c r="Q190" s="81"/>
      <c r="R190" s="81"/>
      <c r="S190" s="81"/>
      <c r="T190" s="81"/>
      <c r="U190" s="81"/>
      <c r="V190" s="81"/>
      <c r="W190" s="81"/>
      <c r="X190" s="81"/>
      <c r="Y190" s="81"/>
      <c r="Z190" s="81"/>
      <c r="AA190" s="81"/>
      <c r="AB190" s="81"/>
      <c r="AC190" s="82"/>
      <c r="AD190" s="81">
        <v>134638264.88669869</v>
      </c>
      <c r="AE190" s="81">
        <v>1589630.59696461</v>
      </c>
      <c r="AF190" s="81">
        <v>1481741.4208164304</v>
      </c>
      <c r="AG190" s="81">
        <v>58143619.661942407</v>
      </c>
      <c r="AH190" s="81">
        <v>81619035.249398813</v>
      </c>
      <c r="AI190" s="81">
        <v>0</v>
      </c>
      <c r="AJ190" s="81">
        <v>0</v>
      </c>
      <c r="AK190" s="81">
        <v>5723368.036195823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1664</v>
      </c>
      <c r="B191" s="80">
        <v>183</v>
      </c>
      <c r="C191" s="80">
        <v>16</v>
      </c>
      <c r="D191" s="80">
        <v>3</v>
      </c>
      <c r="E191" s="80">
        <v>2021</v>
      </c>
      <c r="F191" s="80" t="s">
        <v>75</v>
      </c>
      <c r="G191" s="182" t="s">
        <v>1662</v>
      </c>
      <c r="H191" s="80" t="s">
        <v>1663</v>
      </c>
      <c r="I191" s="173"/>
      <c r="J191" s="83"/>
      <c r="K191" s="81"/>
      <c r="L191" s="81"/>
      <c r="M191" s="81"/>
      <c r="N191" s="81"/>
      <c r="O191" s="81"/>
      <c r="P191" s="81"/>
      <c r="Q191" s="81"/>
      <c r="R191" s="81"/>
      <c r="S191" s="81"/>
      <c r="T191" s="81"/>
      <c r="U191" s="81"/>
      <c r="V191" s="81"/>
      <c r="W191" s="81"/>
      <c r="X191" s="81"/>
      <c r="Y191" s="81"/>
      <c r="Z191" s="81"/>
      <c r="AA191" s="81"/>
      <c r="AB191" s="81"/>
      <c r="AC191" s="82"/>
      <c r="AD191" s="81">
        <v>69907420.311251625</v>
      </c>
      <c r="AE191" s="81">
        <v>876288.39285976219</v>
      </c>
      <c r="AF191" s="81">
        <v>128847.08007099394</v>
      </c>
      <c r="AG191" s="81">
        <v>42085905.206568427</v>
      </c>
      <c r="AH191" s="81">
        <v>62634403.886830859</v>
      </c>
      <c r="AI191" s="81">
        <v>0</v>
      </c>
      <c r="AJ191" s="81">
        <v>0</v>
      </c>
      <c r="AK191" s="81">
        <v>4411385.4775568321</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1676</v>
      </c>
      <c r="B192" s="80">
        <v>184</v>
      </c>
      <c r="C192" s="80">
        <v>16</v>
      </c>
      <c r="D192" s="80">
        <v>4</v>
      </c>
      <c r="E192" s="80">
        <v>2021</v>
      </c>
      <c r="F192" s="80" t="s">
        <v>75</v>
      </c>
      <c r="G192" s="182" t="s">
        <v>1674</v>
      </c>
      <c r="H192" s="80" t="s">
        <v>1675</v>
      </c>
      <c r="I192" s="173"/>
      <c r="J192" s="83"/>
      <c r="K192" s="81"/>
      <c r="L192" s="81"/>
      <c r="M192" s="81"/>
      <c r="N192" s="81"/>
      <c r="O192" s="81"/>
      <c r="P192" s="81"/>
      <c r="Q192" s="81"/>
      <c r="R192" s="81"/>
      <c r="S192" s="81"/>
      <c r="T192" s="81"/>
      <c r="U192" s="81"/>
      <c r="V192" s="81"/>
      <c r="W192" s="81"/>
      <c r="X192" s="81"/>
      <c r="Y192" s="81"/>
      <c r="Z192" s="81"/>
      <c r="AA192" s="81"/>
      <c r="AB192" s="81"/>
      <c r="AC192" s="82"/>
      <c r="AD192" s="81">
        <v>167984169.4955458</v>
      </c>
      <c r="AE192" s="81">
        <v>1538936.2271297479</v>
      </c>
      <c r="AF192" s="81">
        <v>565495.5180893623</v>
      </c>
      <c r="AG192" s="81">
        <v>57612684.082103059</v>
      </c>
      <c r="AH192" s="81">
        <v>73286453.849138469</v>
      </c>
      <c r="AI192" s="81">
        <v>0</v>
      </c>
      <c r="AJ192" s="81">
        <v>0</v>
      </c>
      <c r="AK192" s="81">
        <v>5095401.5969232935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1656</v>
      </c>
      <c r="B193" s="80">
        <v>185</v>
      </c>
      <c r="C193" s="80">
        <v>16</v>
      </c>
      <c r="D193" s="80">
        <v>5</v>
      </c>
      <c r="E193" s="80">
        <v>2021</v>
      </c>
      <c r="F193" s="80" t="s">
        <v>75</v>
      </c>
      <c r="G193" s="182" t="s">
        <v>1654</v>
      </c>
      <c r="H193" s="80" t="s">
        <v>1655</v>
      </c>
      <c r="I193" s="173"/>
      <c r="J193" s="83"/>
      <c r="K193" s="81"/>
      <c r="L193" s="81"/>
      <c r="M193" s="81"/>
      <c r="N193" s="81"/>
      <c r="O193" s="81"/>
      <c r="P193" s="81"/>
      <c r="Q193" s="81"/>
      <c r="R193" s="81"/>
      <c r="S193" s="81"/>
      <c r="T193" s="81"/>
      <c r="U193" s="81"/>
      <c r="V193" s="81"/>
      <c r="W193" s="81"/>
      <c r="X193" s="81"/>
      <c r="Y193" s="81"/>
      <c r="Z193" s="81"/>
      <c r="AA193" s="81"/>
      <c r="AB193" s="81"/>
      <c r="AC193" s="82"/>
      <c r="AD193" s="81">
        <v>1243857946.1879683</v>
      </c>
      <c r="AE193" s="81">
        <v>45543459.756998591</v>
      </c>
      <c r="AF193" s="81">
        <v>10257659.207874129</v>
      </c>
      <c r="AG193" s="81">
        <v>1948410104.6197734</v>
      </c>
      <c r="AH193" s="81">
        <v>1465969776.5505288</v>
      </c>
      <c r="AI193" s="81">
        <v>0</v>
      </c>
      <c r="AJ193" s="81">
        <v>0</v>
      </c>
      <c r="AK193" s="81">
        <v>92473702.530055657</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1756</v>
      </c>
      <c r="B194" s="80">
        <v>186</v>
      </c>
      <c r="C194" s="80">
        <v>16</v>
      </c>
      <c r="D194" s="80">
        <v>6</v>
      </c>
      <c r="E194" s="80">
        <v>2021</v>
      </c>
      <c r="F194" s="80" t="s">
        <v>75</v>
      </c>
      <c r="G194" s="182" t="s">
        <v>1754</v>
      </c>
      <c r="H194" s="80" t="s">
        <v>1755</v>
      </c>
      <c r="I194" s="173"/>
      <c r="J194" s="83"/>
      <c r="K194" s="81"/>
      <c r="L194" s="81"/>
      <c r="M194" s="81"/>
      <c r="N194" s="81"/>
      <c r="O194" s="81"/>
      <c r="P194" s="81"/>
      <c r="Q194" s="81"/>
      <c r="R194" s="81"/>
      <c r="S194" s="81"/>
      <c r="T194" s="81"/>
      <c r="U194" s="81"/>
      <c r="V194" s="81"/>
      <c r="W194" s="81"/>
      <c r="X194" s="81"/>
      <c r="Y194" s="81"/>
      <c r="Z194" s="81"/>
      <c r="AA194" s="81"/>
      <c r="AB194" s="81"/>
      <c r="AC194" s="82"/>
      <c r="AD194" s="81">
        <v>32855157.331341557</v>
      </c>
      <c r="AE194" s="81">
        <v>778520.67960681359</v>
      </c>
      <c r="AF194" s="81">
        <v>2276298.4145875596</v>
      </c>
      <c r="AG194" s="81">
        <v>25336739.763496675</v>
      </c>
      <c r="AH194" s="81">
        <v>24717657.431024369</v>
      </c>
      <c r="AI194" s="81">
        <v>0</v>
      </c>
      <c r="AJ194" s="81">
        <v>0</v>
      </c>
      <c r="AK194" s="81">
        <v>1655237.6252563947</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1684</v>
      </c>
      <c r="B195" s="80">
        <v>187</v>
      </c>
      <c r="C195" s="80">
        <v>16</v>
      </c>
      <c r="D195" s="80">
        <v>7</v>
      </c>
      <c r="E195" s="80">
        <v>2021</v>
      </c>
      <c r="F195" s="80" t="s">
        <v>75</v>
      </c>
      <c r="G195" s="182" t="s">
        <v>1682</v>
      </c>
      <c r="H195" s="80" t="s">
        <v>1683</v>
      </c>
      <c r="I195" s="173"/>
      <c r="J195" s="83"/>
      <c r="K195" s="81"/>
      <c r="L195" s="81"/>
      <c r="M195" s="81"/>
      <c r="N195" s="81"/>
      <c r="O195" s="81"/>
      <c r="P195" s="81"/>
      <c r="Q195" s="81"/>
      <c r="R195" s="81"/>
      <c r="S195" s="81"/>
      <c r="T195" s="81"/>
      <c r="U195" s="81"/>
      <c r="V195" s="81"/>
      <c r="W195" s="81"/>
      <c r="X195" s="81"/>
      <c r="Y195" s="81"/>
      <c r="Z195" s="81"/>
      <c r="AA195" s="81"/>
      <c r="AB195" s="81"/>
      <c r="AC195" s="82"/>
      <c r="AD195" s="81">
        <v>224786453.63187355</v>
      </c>
      <c r="AE195" s="81">
        <v>1953543.7518505857</v>
      </c>
      <c r="AF195" s="81">
        <v>5518949.9297075737</v>
      </c>
      <c r="AG195" s="81">
        <v>85017603.139160022</v>
      </c>
      <c r="AH195" s="81">
        <v>96201052.699854404</v>
      </c>
      <c r="AI195" s="81">
        <v>0</v>
      </c>
      <c r="AJ195" s="81">
        <v>0</v>
      </c>
      <c r="AK195" s="81">
        <v>6073580.0888670413</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1732</v>
      </c>
      <c r="B196" s="80">
        <v>188</v>
      </c>
      <c r="C196" s="80">
        <v>16</v>
      </c>
      <c r="D196" s="80">
        <v>8</v>
      </c>
      <c r="E196" s="80">
        <v>2021</v>
      </c>
      <c r="F196" s="80" t="s">
        <v>75</v>
      </c>
      <c r="G196" s="182" t="s">
        <v>1730</v>
      </c>
      <c r="H196" s="80" t="s">
        <v>1731</v>
      </c>
      <c r="I196" s="173"/>
      <c r="J196" s="83"/>
      <c r="K196" s="81"/>
      <c r="L196" s="81"/>
      <c r="M196" s="81"/>
      <c r="N196" s="81"/>
      <c r="O196" s="81"/>
      <c r="P196" s="81"/>
      <c r="Q196" s="81"/>
      <c r="R196" s="81"/>
      <c r="S196" s="81"/>
      <c r="T196" s="81"/>
      <c r="U196" s="81"/>
      <c r="V196" s="81"/>
      <c r="W196" s="81"/>
      <c r="X196" s="81"/>
      <c r="Y196" s="81"/>
      <c r="Z196" s="81"/>
      <c r="AA196" s="81"/>
      <c r="AB196" s="81"/>
      <c r="AC196" s="82"/>
      <c r="AD196" s="81">
        <v>63199590.670773409</v>
      </c>
      <c r="AE196" s="81">
        <v>461680.8681389243</v>
      </c>
      <c r="AF196" s="81">
        <v>1517532.2763917064</v>
      </c>
      <c r="AG196" s="81">
        <v>18372840.530254897</v>
      </c>
      <c r="AH196" s="81">
        <v>22875211.648718901</v>
      </c>
      <c r="AI196" s="81">
        <v>0</v>
      </c>
      <c r="AJ196" s="81">
        <v>0</v>
      </c>
      <c r="AK196" s="81">
        <v>1401898.321787335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1720</v>
      </c>
      <c r="B197" s="80">
        <v>189</v>
      </c>
      <c r="C197" s="80">
        <v>16</v>
      </c>
      <c r="D197" s="80">
        <v>9</v>
      </c>
      <c r="E197" s="80">
        <v>2021</v>
      </c>
      <c r="F197" s="80" t="s">
        <v>75</v>
      </c>
      <c r="G197" s="182" t="s">
        <v>1718</v>
      </c>
      <c r="H197" s="80" t="s">
        <v>1719</v>
      </c>
      <c r="I197" s="173"/>
      <c r="J197" s="83"/>
      <c r="K197" s="81"/>
      <c r="L197" s="81"/>
      <c r="M197" s="81"/>
      <c r="N197" s="81"/>
      <c r="O197" s="81"/>
      <c r="P197" s="81"/>
      <c r="Q197" s="81"/>
      <c r="R197" s="81"/>
      <c r="S197" s="81"/>
      <c r="T197" s="81"/>
      <c r="U197" s="81"/>
      <c r="V197" s="81"/>
      <c r="W197" s="81"/>
      <c r="X197" s="81"/>
      <c r="Y197" s="81"/>
      <c r="Z197" s="81"/>
      <c r="AA197" s="81"/>
      <c r="AB197" s="81"/>
      <c r="AC197" s="82"/>
      <c r="AD197" s="81">
        <v>13808312.950347779</v>
      </c>
      <c r="AE197" s="81">
        <v>124925.41137876775</v>
      </c>
      <c r="AF197" s="81">
        <v>493913.80693881016</v>
      </c>
      <c r="AG197" s="81">
        <v>6074890.8204875067</v>
      </c>
      <c r="AH197" s="81">
        <v>9741767.9605984837</v>
      </c>
      <c r="AI197" s="81">
        <v>0</v>
      </c>
      <c r="AJ197" s="81">
        <v>0</v>
      </c>
      <c r="AK197" s="81">
        <v>604470.20335493237</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1987</v>
      </c>
      <c r="B198" s="80">
        <v>190</v>
      </c>
      <c r="C198" s="80">
        <v>16</v>
      </c>
      <c r="D198" s="80">
        <v>10</v>
      </c>
      <c r="E198" s="80">
        <v>2021</v>
      </c>
      <c r="F198" s="80" t="s">
        <v>75</v>
      </c>
      <c r="G198" s="182" t="s">
        <v>1969</v>
      </c>
      <c r="H198" s="80" t="s">
        <v>1970</v>
      </c>
      <c r="I198" s="173"/>
      <c r="J198" s="83"/>
      <c r="K198" s="81"/>
      <c r="L198" s="81"/>
      <c r="M198" s="81"/>
      <c r="N198" s="81"/>
      <c r="O198" s="81"/>
      <c r="P198" s="81"/>
      <c r="Q198" s="81"/>
      <c r="R198" s="81"/>
      <c r="S198" s="81"/>
      <c r="T198" s="81"/>
      <c r="U198" s="81"/>
      <c r="V198" s="81"/>
      <c r="W198" s="81"/>
      <c r="X198" s="81"/>
      <c r="Y198" s="81"/>
      <c r="Z198" s="81"/>
      <c r="AA198" s="81"/>
      <c r="AB198" s="81"/>
      <c r="AC198" s="82"/>
      <c r="AD198" s="81">
        <v>5373570377.2639494</v>
      </c>
      <c r="AE198" s="81">
        <v>31184279.501273852</v>
      </c>
      <c r="AF198" s="81">
        <v>2920533.8149425294</v>
      </c>
      <c r="AG198" s="81">
        <v>979082251.24096906</v>
      </c>
      <c r="AH198" s="81">
        <v>946474463.98860478</v>
      </c>
      <c r="AI198" s="81">
        <v>0</v>
      </c>
      <c r="AJ198" s="81">
        <v>0</v>
      </c>
      <c r="AK198" s="81">
        <v>62988420.467340119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1736</v>
      </c>
      <c r="B199" s="80">
        <v>191</v>
      </c>
      <c r="C199" s="80">
        <v>16</v>
      </c>
      <c r="D199" s="80">
        <v>11</v>
      </c>
      <c r="E199" s="80">
        <v>2021</v>
      </c>
      <c r="F199" s="80" t="s">
        <v>75</v>
      </c>
      <c r="G199" s="182" t="s">
        <v>1734</v>
      </c>
      <c r="H199" s="80" t="s">
        <v>1735</v>
      </c>
      <c r="I199" s="173"/>
      <c r="J199" s="83"/>
      <c r="K199" s="81"/>
      <c r="L199" s="81"/>
      <c r="M199" s="81"/>
      <c r="N199" s="81"/>
      <c r="O199" s="81"/>
      <c r="P199" s="81"/>
      <c r="Q199" s="81"/>
      <c r="R199" s="81"/>
      <c r="S199" s="81"/>
      <c r="T199" s="81"/>
      <c r="U199" s="81"/>
      <c r="V199" s="81"/>
      <c r="W199" s="81"/>
      <c r="X199" s="81"/>
      <c r="Y199" s="81"/>
      <c r="Z199" s="81"/>
      <c r="AA199" s="81"/>
      <c r="AB199" s="81"/>
      <c r="AC199" s="82"/>
      <c r="AD199" s="81">
        <v>112994854.42618206</v>
      </c>
      <c r="AE199" s="81">
        <v>191914.40008912148</v>
      </c>
      <c r="AF199" s="81">
        <v>0</v>
      </c>
      <c r="AG199" s="81">
        <v>13761109.389092125</v>
      </c>
      <c r="AH199" s="81">
        <v>20131236.576259222</v>
      </c>
      <c r="AI199" s="81">
        <v>0</v>
      </c>
      <c r="AJ199" s="81">
        <v>0</v>
      </c>
      <c r="AK199" s="81">
        <v>1452041.1269299157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1740</v>
      </c>
      <c r="B200" s="80">
        <v>192</v>
      </c>
      <c r="C200" s="80">
        <v>16</v>
      </c>
      <c r="D200" s="80">
        <v>12</v>
      </c>
      <c r="E200" s="80">
        <v>2021</v>
      </c>
      <c r="F200" s="80" t="s">
        <v>75</v>
      </c>
      <c r="G200" s="182" t="s">
        <v>1738</v>
      </c>
      <c r="H200" s="80" t="s">
        <v>1739</v>
      </c>
      <c r="I200" s="173"/>
      <c r="J200" s="83"/>
      <c r="K200" s="81"/>
      <c r="L200" s="81"/>
      <c r="M200" s="81"/>
      <c r="N200" s="81"/>
      <c r="O200" s="81"/>
      <c r="P200" s="81"/>
      <c r="Q200" s="81"/>
      <c r="R200" s="81"/>
      <c r="S200" s="81"/>
      <c r="T200" s="81"/>
      <c r="U200" s="81"/>
      <c r="V200" s="81"/>
      <c r="W200" s="81"/>
      <c r="X200" s="81"/>
      <c r="Y200" s="81"/>
      <c r="Z200" s="81"/>
      <c r="AA200" s="81"/>
      <c r="AB200" s="81"/>
      <c r="AC200" s="82"/>
      <c r="AD200" s="81">
        <v>197565355.21402022</v>
      </c>
      <c r="AE200" s="81">
        <v>684373.99277064076</v>
      </c>
      <c r="AF200" s="81">
        <v>465281.12247858924</v>
      </c>
      <c r="AG200" s="81">
        <v>18502487.590448231</v>
      </c>
      <c r="AH200" s="81">
        <v>20332548.942021813</v>
      </c>
      <c r="AI200" s="81">
        <v>0</v>
      </c>
      <c r="AJ200" s="81">
        <v>0</v>
      </c>
      <c r="AK200" s="81">
        <v>1441408.7520174838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1728</v>
      </c>
      <c r="B201" s="80">
        <v>193</v>
      </c>
      <c r="C201" s="80">
        <v>16</v>
      </c>
      <c r="D201" s="80">
        <v>13</v>
      </c>
      <c r="E201" s="80">
        <v>2021</v>
      </c>
      <c r="F201" s="80" t="s">
        <v>75</v>
      </c>
      <c r="G201" s="182" t="s">
        <v>1726</v>
      </c>
      <c r="H201" s="80" t="s">
        <v>1727</v>
      </c>
      <c r="I201" s="173"/>
      <c r="J201" s="83"/>
      <c r="K201" s="81"/>
      <c r="L201" s="81"/>
      <c r="M201" s="81"/>
      <c r="N201" s="81"/>
      <c r="O201" s="81"/>
      <c r="P201" s="81"/>
      <c r="Q201" s="81"/>
      <c r="R201" s="81"/>
      <c r="S201" s="81"/>
      <c r="T201" s="81"/>
      <c r="U201" s="81"/>
      <c r="V201" s="81"/>
      <c r="W201" s="81"/>
      <c r="X201" s="81"/>
      <c r="Y201" s="81"/>
      <c r="Z201" s="81"/>
      <c r="AA201" s="81"/>
      <c r="AB201" s="81"/>
      <c r="AC201" s="82"/>
      <c r="AD201" s="81">
        <v>0</v>
      </c>
      <c r="AE201" s="81">
        <v>45262.830209698463</v>
      </c>
      <c r="AF201" s="81">
        <v>100214.39561077306</v>
      </c>
      <c r="AG201" s="81">
        <v>1543417.3832539397</v>
      </c>
      <c r="AH201" s="81">
        <v>1698026.0416496908</v>
      </c>
      <c r="AI201" s="81">
        <v>0</v>
      </c>
      <c r="AJ201" s="81">
        <v>0</v>
      </c>
      <c r="AK201" s="81">
        <v>114593.37405621195</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1680</v>
      </c>
      <c r="B202" s="80">
        <v>194</v>
      </c>
      <c r="C202" s="80">
        <v>16</v>
      </c>
      <c r="D202" s="80">
        <v>14</v>
      </c>
      <c r="E202" s="80">
        <v>2021</v>
      </c>
      <c r="F202" s="80" t="s">
        <v>75</v>
      </c>
      <c r="G202" s="182" t="s">
        <v>1678</v>
      </c>
      <c r="H202" s="80" t="s">
        <v>1679</v>
      </c>
      <c r="I202" s="173"/>
      <c r="J202" s="83"/>
      <c r="K202" s="81"/>
      <c r="L202" s="81"/>
      <c r="M202" s="81"/>
      <c r="N202" s="81"/>
      <c r="O202" s="81"/>
      <c r="P202" s="81"/>
      <c r="Q202" s="81"/>
      <c r="R202" s="81"/>
      <c r="S202" s="81"/>
      <c r="T202" s="81"/>
      <c r="U202" s="81"/>
      <c r="V202" s="81"/>
      <c r="W202" s="81"/>
      <c r="X202" s="81"/>
      <c r="Y202" s="81"/>
      <c r="Z202" s="81"/>
      <c r="AA202" s="81"/>
      <c r="AB202" s="81"/>
      <c r="AC202" s="82"/>
      <c r="AD202" s="81">
        <v>223519590.56467915</v>
      </c>
      <c r="AE202" s="81">
        <v>1022939.9627391853</v>
      </c>
      <c r="AF202" s="81">
        <v>3972784.9688556469</v>
      </c>
      <c r="AG202" s="81">
        <v>68249916.687489197</v>
      </c>
      <c r="AH202" s="81">
        <v>68879463.581248671</v>
      </c>
      <c r="AI202" s="81">
        <v>0</v>
      </c>
      <c r="AJ202" s="81">
        <v>0</v>
      </c>
      <c r="AK202" s="81">
        <v>4813052.9742487101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1688</v>
      </c>
      <c r="B203" s="80">
        <v>195</v>
      </c>
      <c r="C203" s="80">
        <v>16</v>
      </c>
      <c r="D203" s="80">
        <v>15</v>
      </c>
      <c r="E203" s="80">
        <v>2021</v>
      </c>
      <c r="F203" s="80" t="s">
        <v>75</v>
      </c>
      <c r="G203" s="182" t="s">
        <v>1686</v>
      </c>
      <c r="H203" s="80" t="s">
        <v>1687</v>
      </c>
      <c r="I203" s="173"/>
      <c r="J203" s="83"/>
      <c r="K203" s="81"/>
      <c r="L203" s="81"/>
      <c r="M203" s="81"/>
      <c r="N203" s="81"/>
      <c r="O203" s="81"/>
      <c r="P203" s="81"/>
      <c r="Q203" s="81"/>
      <c r="R203" s="81"/>
      <c r="S203" s="81"/>
      <c r="T203" s="81"/>
      <c r="U203" s="81"/>
      <c r="V203" s="81"/>
      <c r="W203" s="81"/>
      <c r="X203" s="81"/>
      <c r="Y203" s="81"/>
      <c r="Z203" s="81"/>
      <c r="AA203" s="81"/>
      <c r="AB203" s="81"/>
      <c r="AC203" s="82"/>
      <c r="AD203" s="81">
        <v>287569015.57584852</v>
      </c>
      <c r="AE203" s="81">
        <v>2263141.5104849227</v>
      </c>
      <c r="AF203" s="81">
        <v>1503215.934161596</v>
      </c>
      <c r="AG203" s="81">
        <v>103853468.88439108</v>
      </c>
      <c r="AH203" s="81">
        <v>127150640.75796422</v>
      </c>
      <c r="AI203" s="81">
        <v>0</v>
      </c>
      <c r="AJ203" s="81">
        <v>0</v>
      </c>
      <c r="AK203" s="81">
        <v>9167076.132833533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1704</v>
      </c>
      <c r="B204" s="80">
        <v>196</v>
      </c>
      <c r="C204" s="80">
        <v>16</v>
      </c>
      <c r="D204" s="80">
        <v>16</v>
      </c>
      <c r="E204" s="80">
        <v>2021</v>
      </c>
      <c r="F204" s="80" t="s">
        <v>75</v>
      </c>
      <c r="G204" s="182" t="s">
        <v>1702</v>
      </c>
      <c r="H204" s="80" t="s">
        <v>1703</v>
      </c>
      <c r="I204" s="173"/>
      <c r="J204" s="83"/>
      <c r="K204" s="81"/>
      <c r="L204" s="81"/>
      <c r="M204" s="81"/>
      <c r="N204" s="81"/>
      <c r="O204" s="81"/>
      <c r="P204" s="81"/>
      <c r="Q204" s="81"/>
      <c r="R204" s="81"/>
      <c r="S204" s="81"/>
      <c r="T204" s="81"/>
      <c r="U204" s="81"/>
      <c r="V204" s="81"/>
      <c r="W204" s="81"/>
      <c r="X204" s="81"/>
      <c r="Y204" s="81"/>
      <c r="Z204" s="81"/>
      <c r="AA204" s="81"/>
      <c r="AB204" s="81"/>
      <c r="AC204" s="82"/>
      <c r="AD204" s="81">
        <v>145001701.5853951</v>
      </c>
      <c r="AE204" s="81">
        <v>2071227.1103958017</v>
      </c>
      <c r="AF204" s="81">
        <v>1968497.0566401854</v>
      </c>
      <c r="AG204" s="81">
        <v>61397143.505841717</v>
      </c>
      <c r="AH204" s="81">
        <v>61203335.547605485</v>
      </c>
      <c r="AI204" s="81">
        <v>0</v>
      </c>
      <c r="AJ204" s="81">
        <v>0</v>
      </c>
      <c r="AK204" s="81">
        <v>3736557.8303369177</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1692</v>
      </c>
      <c r="B205" s="80">
        <v>197</v>
      </c>
      <c r="C205" s="80">
        <v>16</v>
      </c>
      <c r="D205" s="80">
        <v>17</v>
      </c>
      <c r="E205" s="80">
        <v>2021</v>
      </c>
      <c r="F205" s="80" t="s">
        <v>75</v>
      </c>
      <c r="G205" s="182" t="s">
        <v>1690</v>
      </c>
      <c r="H205" s="80" t="s">
        <v>1691</v>
      </c>
      <c r="I205" s="173"/>
      <c r="J205" s="83"/>
      <c r="K205" s="81"/>
      <c r="L205" s="81"/>
      <c r="M205" s="81"/>
      <c r="N205" s="81"/>
      <c r="O205" s="81"/>
      <c r="P205" s="81"/>
      <c r="Q205" s="81"/>
      <c r="R205" s="81"/>
      <c r="S205" s="81"/>
      <c r="T205" s="81"/>
      <c r="U205" s="81"/>
      <c r="V205" s="81"/>
      <c r="W205" s="81"/>
      <c r="X205" s="81"/>
      <c r="Y205" s="81"/>
      <c r="Z205" s="81"/>
      <c r="AA205" s="81"/>
      <c r="AB205" s="81"/>
      <c r="AC205" s="82"/>
      <c r="AD205" s="81">
        <v>349018267.6970911</v>
      </c>
      <c r="AE205" s="81">
        <v>2301162.2878610701</v>
      </c>
      <c r="AF205" s="81">
        <v>422332.0957882579</v>
      </c>
      <c r="AG205" s="81">
        <v>88913188.614492968</v>
      </c>
      <c r="AH205" s="81">
        <v>119006242.65613413</v>
      </c>
      <c r="AI205" s="81">
        <v>0</v>
      </c>
      <c r="AJ205" s="81">
        <v>0</v>
      </c>
      <c r="AK205" s="81">
        <v>7455657.5635953983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1660</v>
      </c>
      <c r="B206" s="80">
        <v>198</v>
      </c>
      <c r="C206" s="80">
        <v>16</v>
      </c>
      <c r="D206" s="80">
        <v>18</v>
      </c>
      <c r="E206" s="80">
        <v>2021</v>
      </c>
      <c r="F206" s="80" t="s">
        <v>75</v>
      </c>
      <c r="G206" s="182" t="s">
        <v>1658</v>
      </c>
      <c r="H206" s="80" t="s">
        <v>1659</v>
      </c>
      <c r="I206" s="173"/>
      <c r="J206" s="83"/>
      <c r="K206" s="81"/>
      <c r="L206" s="81"/>
      <c r="M206" s="81"/>
      <c r="N206" s="81"/>
      <c r="O206" s="81"/>
      <c r="P206" s="81"/>
      <c r="Q206" s="81"/>
      <c r="R206" s="81"/>
      <c r="S206" s="81"/>
      <c r="T206" s="81"/>
      <c r="U206" s="81"/>
      <c r="V206" s="81"/>
      <c r="W206" s="81"/>
      <c r="X206" s="81"/>
      <c r="Y206" s="81"/>
      <c r="Z206" s="81"/>
      <c r="AA206" s="81"/>
      <c r="AB206" s="81"/>
      <c r="AC206" s="82"/>
      <c r="AD206" s="81">
        <v>239798906.05300447</v>
      </c>
      <c r="AE206" s="81">
        <v>5426108.0855386509</v>
      </c>
      <c r="AF206" s="81">
        <v>3285600.5418103458</v>
      </c>
      <c r="AG206" s="81">
        <v>229413559.84686559</v>
      </c>
      <c r="AH206" s="81">
        <v>199750006.75004339</v>
      </c>
      <c r="AI206" s="81">
        <v>0</v>
      </c>
      <c r="AJ206" s="81">
        <v>0</v>
      </c>
      <c r="AK206" s="81">
        <v>12970316.018176815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1744</v>
      </c>
      <c r="B207" s="80">
        <v>199</v>
      </c>
      <c r="C207" s="80">
        <v>16</v>
      </c>
      <c r="D207" s="80">
        <v>19</v>
      </c>
      <c r="E207" s="80">
        <v>2021</v>
      </c>
      <c r="F207" s="80" t="s">
        <v>75</v>
      </c>
      <c r="G207" s="182" t="s">
        <v>1742</v>
      </c>
      <c r="H207" s="80" t="s">
        <v>1743</v>
      </c>
      <c r="I207" s="173"/>
      <c r="J207" s="83"/>
      <c r="K207" s="81"/>
      <c r="L207" s="81"/>
      <c r="M207" s="81"/>
      <c r="N207" s="81"/>
      <c r="O207" s="81"/>
      <c r="P207" s="81"/>
      <c r="Q207" s="81"/>
      <c r="R207" s="81"/>
      <c r="S207" s="81"/>
      <c r="T207" s="81"/>
      <c r="U207" s="81"/>
      <c r="V207" s="81"/>
      <c r="W207" s="81"/>
      <c r="X207" s="81"/>
      <c r="Y207" s="81"/>
      <c r="Z207" s="81"/>
      <c r="AA207" s="81"/>
      <c r="AB207" s="81"/>
      <c r="AC207" s="82"/>
      <c r="AD207" s="81">
        <v>38636001.793396831</v>
      </c>
      <c r="AE207" s="81">
        <v>521427.80401572632</v>
      </c>
      <c r="AF207" s="81">
        <v>1539006.7897368723</v>
      </c>
      <c r="AG207" s="81">
        <v>10124818.034145845</v>
      </c>
      <c r="AH207" s="81">
        <v>11010911.136058304</v>
      </c>
      <c r="AI207" s="81">
        <v>0</v>
      </c>
      <c r="AJ207" s="81">
        <v>0</v>
      </c>
      <c r="AK207" s="81">
        <v>757130.10487540718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1708</v>
      </c>
      <c r="B208" s="80">
        <v>200</v>
      </c>
      <c r="C208" s="80">
        <v>16</v>
      </c>
      <c r="D208" s="80">
        <v>20</v>
      </c>
      <c r="E208" s="80">
        <v>2021</v>
      </c>
      <c r="F208" s="80" t="s">
        <v>75</v>
      </c>
      <c r="G208" s="182" t="s">
        <v>1706</v>
      </c>
      <c r="H208" s="80" t="s">
        <v>1707</v>
      </c>
      <c r="I208" s="173"/>
      <c r="J208" s="83"/>
      <c r="K208" s="81"/>
      <c r="L208" s="81"/>
      <c r="M208" s="81"/>
      <c r="N208" s="81"/>
      <c r="O208" s="81"/>
      <c r="P208" s="81"/>
      <c r="Q208" s="81"/>
      <c r="R208" s="81"/>
      <c r="S208" s="81"/>
      <c r="T208" s="81"/>
      <c r="U208" s="81"/>
      <c r="V208" s="81"/>
      <c r="W208" s="81"/>
      <c r="X208" s="81"/>
      <c r="Y208" s="81"/>
      <c r="Z208" s="81"/>
      <c r="AA208" s="81"/>
      <c r="AB208" s="81"/>
      <c r="AC208" s="82"/>
      <c r="AD208" s="81">
        <v>98131723.955773219</v>
      </c>
      <c r="AE208" s="81">
        <v>1915522.9744744389</v>
      </c>
      <c r="AF208" s="81">
        <v>2748737.7081812043</v>
      </c>
      <c r="AG208" s="81">
        <v>52297154.614176489</v>
      </c>
      <c r="AH208" s="81">
        <v>55535954.815810762</v>
      </c>
      <c r="AI208" s="81">
        <v>0</v>
      </c>
      <c r="AJ208" s="81">
        <v>0</v>
      </c>
      <c r="AK208" s="81">
        <v>3653467.7893545786</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1724</v>
      </c>
      <c r="B209" s="80">
        <v>201</v>
      </c>
      <c r="C209" s="80">
        <v>16</v>
      </c>
      <c r="D209" s="80">
        <v>21</v>
      </c>
      <c r="E209" s="80">
        <v>2021</v>
      </c>
      <c r="F209" s="80" t="s">
        <v>75</v>
      </c>
      <c r="G209" s="182" t="s">
        <v>1722</v>
      </c>
      <c r="H209" s="80" t="s">
        <v>1723</v>
      </c>
      <c r="I209" s="173"/>
      <c r="J209" s="83"/>
      <c r="K209" s="81"/>
      <c r="L209" s="81"/>
      <c r="M209" s="81"/>
      <c r="N209" s="81"/>
      <c r="O209" s="81"/>
      <c r="P209" s="81"/>
      <c r="Q209" s="81"/>
      <c r="R209" s="81"/>
      <c r="S209" s="81"/>
      <c r="T209" s="81"/>
      <c r="U209" s="81"/>
      <c r="V209" s="81"/>
      <c r="W209" s="81"/>
      <c r="X209" s="81"/>
      <c r="Y209" s="81"/>
      <c r="Z209" s="81"/>
      <c r="AA209" s="81"/>
      <c r="AB209" s="81"/>
      <c r="AC209" s="82"/>
      <c r="AD209" s="81">
        <v>0</v>
      </c>
      <c r="AE209" s="81">
        <v>90525.660419396925</v>
      </c>
      <c r="AF209" s="81">
        <v>128847.08007099394</v>
      </c>
      <c r="AG209" s="81">
        <v>1969400.5810320268</v>
      </c>
      <c r="AH209" s="81">
        <v>2630189.8222460421</v>
      </c>
      <c r="AI209" s="81">
        <v>0</v>
      </c>
      <c r="AJ209" s="81">
        <v>0</v>
      </c>
      <c r="AK209" s="81">
        <v>183113.12349188508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1752</v>
      </c>
      <c r="B210" s="80">
        <v>202</v>
      </c>
      <c r="C210" s="80">
        <v>16</v>
      </c>
      <c r="D210" s="80">
        <v>22</v>
      </c>
      <c r="E210" s="80">
        <v>2021</v>
      </c>
      <c r="F210" s="80" t="s">
        <v>75</v>
      </c>
      <c r="G210" s="182" t="s">
        <v>1750</v>
      </c>
      <c r="H210" s="80" t="s">
        <v>1751</v>
      </c>
      <c r="I210" s="173"/>
      <c r="J210" s="83"/>
      <c r="K210" s="81"/>
      <c r="L210" s="81"/>
      <c r="M210" s="81"/>
      <c r="N210" s="81"/>
      <c r="O210" s="81"/>
      <c r="P210" s="81"/>
      <c r="Q210" s="81"/>
      <c r="R210" s="81"/>
      <c r="S210" s="81"/>
      <c r="T210" s="81"/>
      <c r="U210" s="81"/>
      <c r="V210" s="81"/>
      <c r="W210" s="81"/>
      <c r="X210" s="81"/>
      <c r="Y210" s="81"/>
      <c r="Z210" s="81"/>
      <c r="AA210" s="81"/>
      <c r="AB210" s="81"/>
      <c r="AC210" s="82"/>
      <c r="AD210" s="81">
        <v>16906144.231908929</v>
      </c>
      <c r="AE210" s="81">
        <v>671700.4003119251</v>
      </c>
      <c r="AF210" s="81">
        <v>0</v>
      </c>
      <c r="AG210" s="81">
        <v>46172874.437424853</v>
      </c>
      <c r="AH210" s="81">
        <v>22406941.580532003</v>
      </c>
      <c r="AI210" s="81">
        <v>0</v>
      </c>
      <c r="AJ210" s="81">
        <v>0</v>
      </c>
      <c r="AK210" s="81">
        <v>1670464.2362421001</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1668</v>
      </c>
      <c r="B211" s="80">
        <v>203</v>
      </c>
      <c r="C211" s="80">
        <v>16</v>
      </c>
      <c r="D211" s="80">
        <v>23</v>
      </c>
      <c r="E211" s="80">
        <v>2021</v>
      </c>
      <c r="F211" s="80" t="s">
        <v>75</v>
      </c>
      <c r="G211" s="182" t="s">
        <v>1666</v>
      </c>
      <c r="H211" s="80" t="s">
        <v>1667</v>
      </c>
      <c r="I211" s="173"/>
      <c r="J211" s="83"/>
      <c r="K211" s="81"/>
      <c r="L211" s="81"/>
      <c r="M211" s="81"/>
      <c r="N211" s="81"/>
      <c r="O211" s="81"/>
      <c r="P211" s="81"/>
      <c r="Q211" s="81"/>
      <c r="R211" s="81"/>
      <c r="S211" s="81"/>
      <c r="T211" s="81"/>
      <c r="U211" s="81"/>
      <c r="V211" s="81"/>
      <c r="W211" s="81"/>
      <c r="X211" s="81"/>
      <c r="Y211" s="81"/>
      <c r="Z211" s="81"/>
      <c r="AA211" s="81"/>
      <c r="AB211" s="81"/>
      <c r="AC211" s="82"/>
      <c r="AD211" s="81">
        <v>320018883.76651275</v>
      </c>
      <c r="AE211" s="81">
        <v>1289085.4043722122</v>
      </c>
      <c r="AF211" s="81">
        <v>808873.33600123983</v>
      </c>
      <c r="AG211" s="81">
        <v>65897748.595410205</v>
      </c>
      <c r="AH211" s="81">
        <v>67527169.646017358</v>
      </c>
      <c r="AI211" s="81">
        <v>0</v>
      </c>
      <c r="AJ211" s="81">
        <v>0</v>
      </c>
      <c r="AK211" s="81">
        <v>4287997.4230174981</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1700</v>
      </c>
      <c r="B212" s="80">
        <v>204</v>
      </c>
      <c r="C212" s="80">
        <v>16</v>
      </c>
      <c r="D212" s="80">
        <v>24</v>
      </c>
      <c r="E212" s="80">
        <v>2021</v>
      </c>
      <c r="F212" s="80" t="s">
        <v>75</v>
      </c>
      <c r="G212" s="182" t="s">
        <v>1698</v>
      </c>
      <c r="H212" s="80" t="s">
        <v>1699</v>
      </c>
      <c r="I212" s="173"/>
      <c r="J212" s="83"/>
      <c r="K212" s="81"/>
      <c r="L212" s="81"/>
      <c r="M212" s="81"/>
      <c r="N212" s="81"/>
      <c r="O212" s="81"/>
      <c r="P212" s="81"/>
      <c r="Q212" s="81"/>
      <c r="R212" s="81"/>
      <c r="S212" s="81"/>
      <c r="T212" s="81"/>
      <c r="U212" s="81"/>
      <c r="V212" s="81"/>
      <c r="W212" s="81"/>
      <c r="X212" s="81"/>
      <c r="Y212" s="81"/>
      <c r="Z212" s="81"/>
      <c r="AA212" s="81"/>
      <c r="AB212" s="81"/>
      <c r="AC212" s="82"/>
      <c r="AD212" s="81">
        <v>165886681.26207432</v>
      </c>
      <c r="AE212" s="81">
        <v>2840695.2239606753</v>
      </c>
      <c r="AF212" s="81">
        <v>2269140.2434725044</v>
      </c>
      <c r="AG212" s="81">
        <v>79158790.752328053</v>
      </c>
      <c r="AH212" s="81">
        <v>77198915.914176673</v>
      </c>
      <c r="AI212" s="81">
        <v>0</v>
      </c>
      <c r="AJ212" s="81">
        <v>0</v>
      </c>
      <c r="AK212" s="81">
        <v>5700003.0641660336</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1748</v>
      </c>
      <c r="B213" s="80">
        <v>205</v>
      </c>
      <c r="C213" s="80">
        <v>16</v>
      </c>
      <c r="D213" s="80">
        <v>25</v>
      </c>
      <c r="E213" s="80">
        <v>2021</v>
      </c>
      <c r="F213" s="80" t="s">
        <v>75</v>
      </c>
      <c r="G213" s="182" t="s">
        <v>1746</v>
      </c>
      <c r="H213" s="80" t="s">
        <v>1747</v>
      </c>
      <c r="I213" s="173"/>
      <c r="J213" s="83"/>
      <c r="K213" s="81"/>
      <c r="L213" s="81"/>
      <c r="M213" s="81"/>
      <c r="N213" s="81"/>
      <c r="O213" s="81"/>
      <c r="P213" s="81"/>
      <c r="Q213" s="81"/>
      <c r="R213" s="81"/>
      <c r="S213" s="81"/>
      <c r="T213" s="81"/>
      <c r="U213" s="81"/>
      <c r="V213" s="81"/>
      <c r="W213" s="81"/>
      <c r="X213" s="81"/>
      <c r="Y213" s="81"/>
      <c r="Z213" s="81"/>
      <c r="AA213" s="81"/>
      <c r="AB213" s="81"/>
      <c r="AC213" s="82"/>
      <c r="AD213" s="81">
        <v>46580897.593184233</v>
      </c>
      <c r="AE213" s="81">
        <v>856372.74756749498</v>
      </c>
      <c r="AF213" s="81">
        <v>2004287.9122154615</v>
      </c>
      <c r="AG213" s="81">
        <v>18144414.757533316</v>
      </c>
      <c r="AH213" s="81">
        <v>26507586.944000456</v>
      </c>
      <c r="AI213" s="81">
        <v>0</v>
      </c>
      <c r="AJ213" s="81">
        <v>0</v>
      </c>
      <c r="AK213" s="81">
        <v>1773768.9159468408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1672</v>
      </c>
      <c r="B214" s="80">
        <v>206</v>
      </c>
      <c r="C214" s="80">
        <v>16</v>
      </c>
      <c r="D214" s="80">
        <v>26</v>
      </c>
      <c r="E214" s="80">
        <v>2021</v>
      </c>
      <c r="F214" s="80" t="s">
        <v>75</v>
      </c>
      <c r="G214" s="182" t="s">
        <v>1670</v>
      </c>
      <c r="H214" s="80" t="s">
        <v>1671</v>
      </c>
      <c r="I214" s="173"/>
      <c r="J214" s="83"/>
      <c r="K214" s="81"/>
      <c r="L214" s="81"/>
      <c r="M214" s="81"/>
      <c r="N214" s="81"/>
      <c r="O214" s="81"/>
      <c r="P214" s="81"/>
      <c r="Q214" s="81"/>
      <c r="R214" s="81"/>
      <c r="S214" s="81"/>
      <c r="T214" s="81"/>
      <c r="U214" s="81"/>
      <c r="V214" s="81"/>
      <c r="W214" s="81"/>
      <c r="X214" s="81"/>
      <c r="Y214" s="81"/>
      <c r="Z214" s="81"/>
      <c r="AA214" s="81"/>
      <c r="AB214" s="81"/>
      <c r="AC214" s="82"/>
      <c r="AD214" s="81">
        <v>64129868.51804895</v>
      </c>
      <c r="AE214" s="81">
        <v>1676535.2309672311</v>
      </c>
      <c r="AF214" s="81">
        <v>1710802.8964981972</v>
      </c>
      <c r="AG214" s="81">
        <v>45796280.595910892</v>
      </c>
      <c r="AH214" s="81">
        <v>53969219.447484501</v>
      </c>
      <c r="AI214" s="81">
        <v>0</v>
      </c>
      <c r="AJ214" s="81">
        <v>0</v>
      </c>
      <c r="AK214" s="81">
        <v>3482562.207428819</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1712</v>
      </c>
      <c r="B215" s="80">
        <v>207</v>
      </c>
      <c r="C215" s="80">
        <v>16</v>
      </c>
      <c r="D215" s="80">
        <v>27</v>
      </c>
      <c r="E215" s="80">
        <v>2021</v>
      </c>
      <c r="F215" s="80" t="s">
        <v>75</v>
      </c>
      <c r="G215" s="182" t="s">
        <v>1710</v>
      </c>
      <c r="H215" s="80" t="s">
        <v>1711</v>
      </c>
      <c r="I215" s="173"/>
      <c r="J215" s="83"/>
      <c r="K215" s="81"/>
      <c r="L215" s="81"/>
      <c r="M215" s="81"/>
      <c r="N215" s="81"/>
      <c r="O215" s="81"/>
      <c r="P215" s="81"/>
      <c r="Q215" s="81"/>
      <c r="R215" s="81"/>
      <c r="S215" s="81"/>
      <c r="T215" s="81"/>
      <c r="U215" s="81"/>
      <c r="V215" s="81"/>
      <c r="W215" s="81"/>
      <c r="X215" s="81"/>
      <c r="Y215" s="81"/>
      <c r="Z215" s="81"/>
      <c r="AA215" s="81"/>
      <c r="AB215" s="81"/>
      <c r="AC215" s="82"/>
      <c r="AD215" s="81">
        <v>56981135.392872825</v>
      </c>
      <c r="AE215" s="81">
        <v>827404.53623328777</v>
      </c>
      <c r="AF215" s="81">
        <v>2383670.9813133883</v>
      </c>
      <c r="AG215" s="81">
        <v>18045636.045005061</v>
      </c>
      <c r="AH215" s="81">
        <v>23811751.785092704</v>
      </c>
      <c r="AI215" s="81">
        <v>0</v>
      </c>
      <c r="AJ215" s="81">
        <v>0</v>
      </c>
      <c r="AK215" s="81">
        <v>1798052.7351912844</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1716</v>
      </c>
      <c r="B216" s="80">
        <v>208</v>
      </c>
      <c r="C216" s="80">
        <v>16</v>
      </c>
      <c r="D216" s="80">
        <v>28</v>
      </c>
      <c r="E216" s="80">
        <v>2021</v>
      </c>
      <c r="F216" s="80" t="s">
        <v>75</v>
      </c>
      <c r="G216" s="182" t="s">
        <v>1714</v>
      </c>
      <c r="H216" s="80" t="s">
        <v>1715</v>
      </c>
      <c r="I216" s="173"/>
      <c r="J216" s="83"/>
      <c r="K216" s="81"/>
      <c r="L216" s="81"/>
      <c r="M216" s="81"/>
      <c r="N216" s="81"/>
      <c r="O216" s="81"/>
      <c r="P216" s="81"/>
      <c r="Q216" s="81"/>
      <c r="R216" s="81"/>
      <c r="S216" s="81"/>
      <c r="T216" s="81"/>
      <c r="U216" s="81"/>
      <c r="V216" s="81"/>
      <c r="W216" s="81"/>
      <c r="X216" s="81"/>
      <c r="Y216" s="81"/>
      <c r="Z216" s="81"/>
      <c r="AA216" s="81"/>
      <c r="AB216" s="81"/>
      <c r="AC216" s="82"/>
      <c r="AD216" s="81">
        <v>43608269.172128014</v>
      </c>
      <c r="AE216" s="81">
        <v>456249.32851376053</v>
      </c>
      <c r="AF216" s="81">
        <v>959194.92941739934</v>
      </c>
      <c r="AG216" s="81">
        <v>21453501.627229761</v>
      </c>
      <c r="AH216" s="81">
        <v>27750471.984795596</v>
      </c>
      <c r="AI216" s="81">
        <v>0</v>
      </c>
      <c r="AJ216" s="81">
        <v>0</v>
      </c>
      <c r="AK216" s="81">
        <v>1796871.3602010142</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1969</v>
      </c>
      <c r="H6" s="87" t="s">
        <v>1970</v>
      </c>
      <c r="I6" s="87" t="s">
        <v>2368</v>
      </c>
      <c r="J6" s="87" t="s">
        <v>2369</v>
      </c>
      <c r="K6" s="87">
        <v>2</v>
      </c>
      <c r="L6" s="87">
        <v>36</v>
      </c>
      <c r="M6" s="18"/>
      <c r="N6" s="87">
        <v>1</v>
      </c>
      <c r="O6" s="87" t="s">
        <v>1759</v>
      </c>
      <c r="P6" s="87" t="s">
        <v>1760</v>
      </c>
      <c r="Q6" s="87" t="s">
        <v>1247</v>
      </c>
      <c r="R6" s="18"/>
      <c r="S6" s="87">
        <v>1</v>
      </c>
      <c r="T6" s="87" t="s">
        <v>1969</v>
      </c>
      <c r="U6" s="87" t="s">
        <v>1970</v>
      </c>
      <c r="V6" s="87" t="s">
        <v>1247</v>
      </c>
      <c r="W6" s="18"/>
      <c r="X6" s="87">
        <v>1</v>
      </c>
      <c r="Y6" s="769" t="s">
        <v>1759</v>
      </c>
      <c r="Z6" s="87" t="s">
        <v>1760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1780</v>
      </c>
      <c r="P7" s="87" t="s">
        <v>1781</v>
      </c>
      <c r="Q7" s="87" t="s">
        <v>1247</v>
      </c>
      <c r="R7" s="18"/>
      <c r="S7" s="87">
        <v>2</v>
      </c>
      <c r="T7" s="86" t="s">
        <v>570</v>
      </c>
      <c r="U7" s="87" t="s">
        <v>1592</v>
      </c>
      <c r="V7" s="87" t="s">
        <v>1592</v>
      </c>
      <c r="W7" s="18"/>
      <c r="X7" s="87">
        <v>2</v>
      </c>
      <c r="Y7" s="769" t="s">
        <v>1780</v>
      </c>
      <c r="Z7" s="87" t="s">
        <v>1781</v>
      </c>
      <c r="AA7" s="87" t="s">
        <v>1247</v>
      </c>
      <c r="AB7" s="18"/>
      <c r="AC7" s="87">
        <v>2</v>
      </c>
      <c r="AD7" s="87" t="s">
        <v>1694</v>
      </c>
      <c r="AE7" s="87" t="s">
        <v>1695</v>
      </c>
      <c r="AF7" s="87" t="s">
        <v>1247</v>
      </c>
    </row>
    <row r="8" spans="1:32" ht="12">
      <c r="A8" s="18"/>
      <c r="B8" s="18"/>
      <c r="C8" s="18"/>
      <c r="D8" s="18"/>
      <c r="F8" s="18"/>
      <c r="G8" s="18"/>
      <c r="H8" s="18"/>
      <c r="I8" s="18"/>
      <c r="J8" s="18"/>
      <c r="K8" s="18"/>
      <c r="L8" s="18"/>
      <c r="M8" s="18"/>
      <c r="N8" s="87">
        <v>3</v>
      </c>
      <c r="O8" s="87" t="s">
        <v>1801</v>
      </c>
      <c r="P8" s="87" t="s">
        <v>1802</v>
      </c>
      <c r="Q8" s="87" t="s">
        <v>1247</v>
      </c>
      <c r="R8" s="18"/>
      <c r="S8" s="18"/>
      <c r="T8" s="18"/>
      <c r="U8" s="18"/>
      <c r="V8" s="18"/>
      <c r="W8" s="18"/>
      <c r="X8" s="87">
        <v>3</v>
      </c>
      <c r="Y8" s="769" t="s">
        <v>1801</v>
      </c>
      <c r="Z8" s="87" t="s">
        <v>1802</v>
      </c>
      <c r="AA8" s="87" t="s">
        <v>1247</v>
      </c>
      <c r="AB8" s="18"/>
      <c r="AC8" s="87">
        <v>3</v>
      </c>
      <c r="AD8" s="87" t="s">
        <v>1662</v>
      </c>
      <c r="AE8" s="87" t="s">
        <v>1663</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1822</v>
      </c>
      <c r="P9" s="87" t="s">
        <v>1823</v>
      </c>
      <c r="Q9" s="87" t="s">
        <v>1247</v>
      </c>
      <c r="R9" s="18"/>
      <c r="S9" s="18"/>
      <c r="T9" s="18"/>
      <c r="U9" s="18"/>
      <c r="V9" s="18"/>
      <c r="W9" s="18"/>
      <c r="X9" s="87">
        <v>4</v>
      </c>
      <c r="Y9" s="769" t="s">
        <v>1822</v>
      </c>
      <c r="Z9" s="87" t="s">
        <v>1823</v>
      </c>
      <c r="AA9" s="87" t="s">
        <v>1247</v>
      </c>
      <c r="AB9" s="18"/>
      <c r="AC9" s="87">
        <v>4</v>
      </c>
      <c r="AD9" s="87" t="s">
        <v>1674</v>
      </c>
      <c r="AE9" s="87" t="s">
        <v>1675</v>
      </c>
      <c r="AF9" s="87" t="s">
        <v>1247</v>
      </c>
    </row>
    <row r="10" spans="1:32" ht="12">
      <c r="A10" s="18"/>
      <c r="B10" s="18"/>
      <c r="C10" s="18"/>
      <c r="D10" s="18"/>
      <c r="F10" s="85" t="s">
        <v>1247</v>
      </c>
      <c r="G10" s="86" t="s">
        <v>1969</v>
      </c>
      <c r="H10" s="87" t="s">
        <v>1970</v>
      </c>
      <c r="I10" s="87" t="s">
        <v>2368</v>
      </c>
      <c r="J10" s="87" t="s">
        <v>2369</v>
      </c>
      <c r="K10" s="85">
        <v>2</v>
      </c>
      <c r="L10" s="85">
        <v>36</v>
      </c>
      <c r="M10" s="18"/>
      <c r="N10" s="87">
        <v>5</v>
      </c>
      <c r="O10" s="87" t="s">
        <v>1843</v>
      </c>
      <c r="P10" s="87" t="s">
        <v>1844</v>
      </c>
      <c r="Q10" s="87" t="s">
        <v>1247</v>
      </c>
      <c r="R10" s="18"/>
      <c r="S10" s="18"/>
      <c r="T10" s="18"/>
      <c r="U10" s="18"/>
      <c r="V10" s="18"/>
      <c r="W10" s="18"/>
      <c r="X10" s="87">
        <v>5</v>
      </c>
      <c r="Y10" s="769" t="s">
        <v>1843</v>
      </c>
      <c r="Z10" s="87" t="s">
        <v>1844</v>
      </c>
      <c r="AA10" s="87" t="s">
        <v>1247</v>
      </c>
      <c r="AB10" s="18"/>
      <c r="AC10" s="87">
        <v>5</v>
      </c>
      <c r="AD10" s="87" t="s">
        <v>1654</v>
      </c>
      <c r="AE10" s="87" t="s">
        <v>1655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1864</v>
      </c>
      <c r="P11" s="87" t="s">
        <v>1865</v>
      </c>
      <c r="Q11" s="87" t="s">
        <v>1247</v>
      </c>
      <c r="R11" s="18"/>
      <c r="S11" s="18"/>
      <c r="T11" s="18"/>
      <c r="U11" s="18"/>
      <c r="V11" s="18"/>
      <c r="W11" s="18"/>
      <c r="X11" s="87">
        <v>6</v>
      </c>
      <c r="Y11" s="769" t="s">
        <v>1864</v>
      </c>
      <c r="Z11" s="87" t="s">
        <v>1865</v>
      </c>
      <c r="AA11" s="87" t="s">
        <v>1247</v>
      </c>
      <c r="AB11" s="18"/>
      <c r="AC11" s="87">
        <v>6</v>
      </c>
      <c r="AD11" s="87" t="s">
        <v>1754</v>
      </c>
      <c r="AE11" s="87" t="s">
        <v>1755</v>
      </c>
      <c r="AF11" s="87" t="s">
        <v>1247</v>
      </c>
    </row>
    <row r="12" spans="1:32" ht="12">
      <c r="A12" s="18"/>
      <c r="B12" s="18"/>
      <c r="C12" s="18"/>
      <c r="D12" s="18"/>
      <c r="F12" s="85" t="s">
        <v>1636</v>
      </c>
      <c r="G12" s="86" t="s">
        <v>1969</v>
      </c>
      <c r="H12" s="87"/>
      <c r="I12" s="87" t="s">
        <v>1969</v>
      </c>
      <c r="J12" s="87"/>
      <c r="K12" s="85" t="s">
        <v>1244</v>
      </c>
      <c r="L12" s="85"/>
      <c r="M12" s="18"/>
      <c r="N12" s="87">
        <v>7</v>
      </c>
      <c r="O12" s="87" t="s">
        <v>1885</v>
      </c>
      <c r="P12" s="87" t="s">
        <v>1886</v>
      </c>
      <c r="Q12" s="87" t="s">
        <v>1247</v>
      </c>
      <c r="R12" s="18"/>
      <c r="S12" s="18"/>
      <c r="T12" s="18"/>
      <c r="U12" s="18"/>
      <c r="V12" s="18"/>
      <c r="W12" s="18"/>
      <c r="X12" s="87">
        <v>7</v>
      </c>
      <c r="Y12" s="769" t="s">
        <v>1885</v>
      </c>
      <c r="Z12" s="87" t="s">
        <v>1886</v>
      </c>
      <c r="AA12" s="87" t="s">
        <v>1247</v>
      </c>
      <c r="AB12" s="18"/>
      <c r="AC12" s="87">
        <v>7</v>
      </c>
      <c r="AD12" s="87" t="s">
        <v>1682</v>
      </c>
      <c r="AE12" s="87" t="s">
        <v>1683</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1906</v>
      </c>
      <c r="P13" s="87" t="s">
        <v>1907</v>
      </c>
      <c r="Q13" s="87" t="s">
        <v>1247</v>
      </c>
      <c r="R13" s="18"/>
      <c r="S13" s="18"/>
      <c r="T13" s="18"/>
      <c r="U13" s="18"/>
      <c r="V13" s="18"/>
      <c r="W13" s="18"/>
      <c r="X13" s="87">
        <v>8</v>
      </c>
      <c r="Y13" s="769" t="s">
        <v>1906</v>
      </c>
      <c r="Z13" s="87" t="s">
        <v>1907</v>
      </c>
      <c r="AA13" s="87" t="s">
        <v>1247</v>
      </c>
      <c r="AB13" s="18"/>
      <c r="AC13" s="87">
        <v>8</v>
      </c>
      <c r="AD13" s="87" t="s">
        <v>1730</v>
      </c>
      <c r="AE13" s="87" t="s">
        <v>1731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1927</v>
      </c>
      <c r="P14" s="87" t="s">
        <v>1928</v>
      </c>
      <c r="Q14" s="87" t="s">
        <v>1247</v>
      </c>
      <c r="R14" s="18"/>
      <c r="S14" s="18"/>
      <c r="T14" s="18"/>
      <c r="U14" s="18"/>
      <c r="V14" s="18"/>
      <c r="W14" s="18"/>
      <c r="X14" s="87">
        <v>9</v>
      </c>
      <c r="Y14" s="769" t="s">
        <v>1927</v>
      </c>
      <c r="Z14" s="87" t="s">
        <v>1928</v>
      </c>
      <c r="AA14" s="87" t="s">
        <v>1247</v>
      </c>
      <c r="AB14" s="18"/>
      <c r="AC14" s="87">
        <v>9</v>
      </c>
      <c r="AD14" s="87" t="s">
        <v>1718</v>
      </c>
      <c r="AE14" s="87" t="s">
        <v>1719</v>
      </c>
      <c r="AF14" s="87" t="s">
        <v>1247</v>
      </c>
    </row>
    <row r="15" spans="1:32" ht="12">
      <c r="A15" s="18"/>
      <c r="B15" s="18"/>
      <c r="C15" s="18"/>
      <c r="D15" s="18"/>
      <c r="E15" s="18"/>
      <c r="F15" s="18"/>
      <c r="G15" s="18"/>
      <c r="H15" s="18"/>
      <c r="I15" s="18"/>
      <c r="J15" s="18"/>
      <c r="K15" s="18"/>
      <c r="L15" s="18"/>
      <c r="M15" s="18"/>
      <c r="N15" s="87">
        <v>10</v>
      </c>
      <c r="O15" s="87" t="s">
        <v>1948</v>
      </c>
      <c r="P15" s="87" t="s">
        <v>1949</v>
      </c>
      <c r="Q15" s="87" t="s">
        <v>1247</v>
      </c>
      <c r="R15" s="18"/>
      <c r="S15" s="18"/>
      <c r="T15" s="18"/>
      <c r="U15" s="18"/>
      <c r="V15" s="18"/>
      <c r="W15" s="18"/>
      <c r="X15" s="87">
        <v>10</v>
      </c>
      <c r="Y15" s="769" t="s">
        <v>1948</v>
      </c>
      <c r="Z15" s="87" t="s">
        <v>1949</v>
      </c>
      <c r="AA15" s="87" t="s">
        <v>1247</v>
      </c>
      <c r="AB15" s="18"/>
      <c r="AC15" s="87">
        <v>10</v>
      </c>
      <c r="AD15" s="87" t="s">
        <v>1969</v>
      </c>
      <c r="AE15" s="87" t="s">
        <v>1970</v>
      </c>
      <c r="AF15" s="87" t="s">
        <v>1247</v>
      </c>
    </row>
    <row r="16" spans="1:32" ht="12">
      <c r="A16" s="18"/>
      <c r="B16" s="18"/>
      <c r="C16" s="18"/>
      <c r="D16" s="18"/>
      <c r="E16" s="18"/>
      <c r="F16" s="18"/>
      <c r="G16" s="18"/>
      <c r="H16" s="18"/>
      <c r="I16" s="18"/>
      <c r="J16" s="18"/>
      <c r="K16" s="18"/>
      <c r="L16" s="18"/>
      <c r="M16" s="18"/>
      <c r="N16" s="87">
        <v>11</v>
      </c>
      <c r="O16" s="87" t="s">
        <v>1969</v>
      </c>
      <c r="P16" s="87" t="s">
        <v>1970</v>
      </c>
      <c r="Q16" s="87" t="s">
        <v>1247</v>
      </c>
      <c r="R16" s="18"/>
      <c r="S16" s="18"/>
      <c r="T16" s="18"/>
      <c r="U16" s="18"/>
      <c r="V16" s="18"/>
      <c r="W16" s="18"/>
      <c r="X16" s="87">
        <v>11</v>
      </c>
      <c r="Y16" s="769" t="s">
        <v>1969</v>
      </c>
      <c r="Z16" s="87" t="s">
        <v>1970</v>
      </c>
      <c r="AA16" s="87" t="s">
        <v>1247</v>
      </c>
      <c r="AB16" s="18"/>
      <c r="AC16" s="87">
        <v>11</v>
      </c>
      <c r="AD16" s="87" t="s">
        <v>1734</v>
      </c>
      <c r="AE16" s="87" t="s">
        <v>1735</v>
      </c>
      <c r="AF16" s="87" t="s">
        <v>1247</v>
      </c>
    </row>
    <row r="17" spans="1:32" ht="12">
      <c r="A17" s="18"/>
      <c r="B17" s="18"/>
      <c r="C17" s="18"/>
      <c r="D17" s="18"/>
      <c r="E17" s="18"/>
      <c r="F17" s="18"/>
      <c r="G17" s="18"/>
      <c r="H17" s="18"/>
      <c r="I17" s="18"/>
      <c r="J17" s="18"/>
      <c r="K17" s="18"/>
      <c r="L17" s="18"/>
      <c r="M17" s="18"/>
      <c r="N17" s="87">
        <v>12</v>
      </c>
      <c r="O17" s="87" t="s">
        <v>1990</v>
      </c>
      <c r="P17" s="87" t="s">
        <v>1991</v>
      </c>
      <c r="Q17" s="87" t="s">
        <v>1247</v>
      </c>
      <c r="R17" s="18"/>
      <c r="S17" s="18"/>
      <c r="T17" s="18"/>
      <c r="U17" s="18"/>
      <c r="V17" s="18"/>
      <c r="W17" s="18"/>
      <c r="X17" s="87">
        <v>12</v>
      </c>
      <c r="Y17" s="769" t="s">
        <v>1990</v>
      </c>
      <c r="Z17" s="87" t="s">
        <v>1991</v>
      </c>
      <c r="AA17" s="87" t="s">
        <v>1247</v>
      </c>
      <c r="AB17" s="18"/>
      <c r="AC17" s="87">
        <v>12</v>
      </c>
      <c r="AD17" s="87" t="s">
        <v>1738</v>
      </c>
      <c r="AE17" s="87" t="s">
        <v>1739</v>
      </c>
      <c r="AF17" s="87" t="s">
        <v>1247</v>
      </c>
    </row>
    <row r="18" spans="1:32" ht="12">
      <c r="A18" s="18"/>
      <c r="B18" s="18"/>
      <c r="C18" s="18"/>
      <c r="D18" s="18"/>
      <c r="E18" s="18"/>
      <c r="F18" s="18"/>
      <c r="G18" s="18"/>
      <c r="H18" s="18"/>
      <c r="I18" s="18"/>
      <c r="J18" s="18"/>
      <c r="K18" s="18"/>
      <c r="L18" s="18"/>
      <c r="M18" s="18"/>
      <c r="N18" s="87">
        <v>13</v>
      </c>
      <c r="O18" s="87" t="s">
        <v>2011</v>
      </c>
      <c r="P18" s="87" t="s">
        <v>2012</v>
      </c>
      <c r="Q18" s="87" t="s">
        <v>1247</v>
      </c>
      <c r="R18" s="18"/>
      <c r="S18" s="18"/>
      <c r="T18" s="18"/>
      <c r="U18" s="18"/>
      <c r="V18" s="18"/>
      <c r="W18" s="18"/>
      <c r="X18" s="87">
        <v>13</v>
      </c>
      <c r="Y18" s="769" t="s">
        <v>2011</v>
      </c>
      <c r="Z18" s="87" t="s">
        <v>2012</v>
      </c>
      <c r="AA18" s="87" t="s">
        <v>1247</v>
      </c>
      <c r="AB18" s="18"/>
      <c r="AC18" s="87">
        <v>13</v>
      </c>
      <c r="AD18" s="87" t="s">
        <v>1726</v>
      </c>
      <c r="AE18" s="87" t="s">
        <v>1727</v>
      </c>
      <c r="AF18" s="87" t="s">
        <v>1247</v>
      </c>
    </row>
    <row r="19" spans="1:32" ht="12">
      <c r="A19" s="18"/>
      <c r="B19" s="18"/>
      <c r="C19" s="18"/>
      <c r="D19" s="18"/>
      <c r="E19" s="18"/>
      <c r="F19" s="18"/>
      <c r="G19" s="18"/>
      <c r="H19" s="18"/>
      <c r="I19" s="18"/>
      <c r="J19" s="18"/>
      <c r="K19" s="18"/>
      <c r="L19" s="18"/>
      <c r="M19" s="18"/>
      <c r="N19" s="87">
        <v>14</v>
      </c>
      <c r="O19" s="87" t="s">
        <v>2032</v>
      </c>
      <c r="P19" s="87" t="s">
        <v>2033</v>
      </c>
      <c r="Q19" s="87" t="s">
        <v>1247</v>
      </c>
      <c r="R19" s="18"/>
      <c r="S19" s="18"/>
      <c r="T19" s="18"/>
      <c r="U19" s="18"/>
      <c r="V19" s="18"/>
      <c r="W19" s="18"/>
      <c r="X19" s="87">
        <v>14</v>
      </c>
      <c r="Y19" s="769" t="s">
        <v>2032</v>
      </c>
      <c r="Z19" s="87" t="s">
        <v>2033</v>
      </c>
      <c r="AA19" s="87" t="s">
        <v>1247</v>
      </c>
      <c r="AB19" s="18"/>
      <c r="AC19" s="87">
        <v>14</v>
      </c>
      <c r="AD19" s="87" t="s">
        <v>1678</v>
      </c>
      <c r="AE19" s="87" t="s">
        <v>1679</v>
      </c>
      <c r="AF19" s="87" t="s">
        <v>1247</v>
      </c>
    </row>
    <row r="20" spans="1:32" ht="12">
      <c r="A20" s="18"/>
      <c r="B20" s="18"/>
      <c r="C20" s="18"/>
      <c r="D20" s="18"/>
      <c r="E20" s="18"/>
      <c r="F20" s="18"/>
      <c r="G20" s="18"/>
      <c r="H20" s="18"/>
      <c r="I20" s="18"/>
      <c r="J20" s="18"/>
      <c r="K20" s="18"/>
      <c r="L20" s="18"/>
      <c r="M20" s="18"/>
      <c r="N20" s="87">
        <v>15</v>
      </c>
      <c r="O20" s="87" t="s">
        <v>2053</v>
      </c>
      <c r="P20" s="87" t="s">
        <v>2054</v>
      </c>
      <c r="Q20" s="87" t="s">
        <v>1247</v>
      </c>
      <c r="R20" s="18"/>
      <c r="S20" s="18"/>
      <c r="T20" s="18"/>
      <c r="U20" s="18"/>
      <c r="V20" s="18"/>
      <c r="W20" s="18"/>
      <c r="X20" s="87">
        <v>15</v>
      </c>
      <c r="Y20" s="769" t="s">
        <v>2053</v>
      </c>
      <c r="Z20" s="87" t="s">
        <v>2054</v>
      </c>
      <c r="AA20" s="87" t="s">
        <v>1247</v>
      </c>
      <c r="AB20" s="18"/>
      <c r="AC20" s="87">
        <v>15</v>
      </c>
      <c r="AD20" s="87" t="s">
        <v>1686</v>
      </c>
      <c r="AE20" s="87" t="s">
        <v>1687</v>
      </c>
      <c r="AF20" s="87" t="s">
        <v>1247</v>
      </c>
    </row>
    <row r="21" spans="1:32" ht="12">
      <c r="A21" s="18"/>
      <c r="B21" s="18"/>
      <c r="C21" s="18"/>
      <c r="D21" s="18"/>
      <c r="E21" s="18"/>
      <c r="F21" s="18"/>
      <c r="G21" s="18"/>
      <c r="H21" s="18"/>
      <c r="I21" s="18"/>
      <c r="J21" s="18"/>
      <c r="K21" s="18"/>
      <c r="L21" s="18"/>
      <c r="M21" s="18"/>
      <c r="N21" s="87">
        <v>16</v>
      </c>
      <c r="O21" s="87" t="s">
        <v>2074</v>
      </c>
      <c r="P21" s="87" t="s">
        <v>2075</v>
      </c>
      <c r="Q21" s="87" t="s">
        <v>1247</v>
      </c>
      <c r="R21" s="18"/>
      <c r="S21" s="18"/>
      <c r="T21" s="18"/>
      <c r="U21" s="18"/>
      <c r="V21" s="18"/>
      <c r="W21" s="18"/>
      <c r="X21" s="87">
        <v>16</v>
      </c>
      <c r="Y21" s="769" t="s">
        <v>2074</v>
      </c>
      <c r="Z21" s="87" t="s">
        <v>2075</v>
      </c>
      <c r="AA21" s="87" t="s">
        <v>1247</v>
      </c>
      <c r="AB21" s="18"/>
      <c r="AC21" s="87">
        <v>16</v>
      </c>
      <c r="AD21" s="87" t="s">
        <v>1702</v>
      </c>
      <c r="AE21" s="87" t="s">
        <v>1703</v>
      </c>
      <c r="AF21" s="87" t="s">
        <v>1247</v>
      </c>
    </row>
    <row r="22" spans="1:32" ht="12">
      <c r="A22" s="18"/>
      <c r="B22" s="18"/>
      <c r="C22" s="18"/>
      <c r="D22" s="18"/>
      <c r="E22" s="18"/>
      <c r="F22" s="18"/>
      <c r="G22" s="18"/>
      <c r="H22" s="18"/>
      <c r="I22" s="18"/>
      <c r="J22" s="18"/>
      <c r="K22" s="18"/>
      <c r="L22" s="18"/>
      <c r="M22" s="18"/>
      <c r="N22" s="87">
        <v>17</v>
      </c>
      <c r="O22" s="87" t="s">
        <v>2095</v>
      </c>
      <c r="P22" s="87" t="s">
        <v>2096</v>
      </c>
      <c r="Q22" s="87" t="s">
        <v>1247</v>
      </c>
      <c r="R22" s="18"/>
      <c r="S22" s="18"/>
      <c r="T22" s="18"/>
      <c r="U22" s="18"/>
      <c r="V22" s="18"/>
      <c r="W22" s="18"/>
      <c r="X22" s="87">
        <v>17</v>
      </c>
      <c r="Y22" s="769" t="s">
        <v>2095</v>
      </c>
      <c r="Z22" s="87" t="s">
        <v>2096</v>
      </c>
      <c r="AA22" s="87" t="s">
        <v>1247</v>
      </c>
      <c r="AB22" s="18"/>
      <c r="AC22" s="87">
        <v>17</v>
      </c>
      <c r="AD22" s="87" t="s">
        <v>1690</v>
      </c>
      <c r="AE22" s="87" t="s">
        <v>1691</v>
      </c>
      <c r="AF22" s="87" t="s">
        <v>1247</v>
      </c>
    </row>
    <row r="23" spans="1:32" ht="12">
      <c r="A23" s="18"/>
      <c r="B23" s="18"/>
      <c r="C23" s="18"/>
      <c r="D23" s="18"/>
      <c r="E23" s="18"/>
      <c r="F23" s="18"/>
      <c r="G23" s="18"/>
      <c r="H23" s="18"/>
      <c r="I23" s="18"/>
      <c r="J23" s="18"/>
      <c r="K23" s="18"/>
      <c r="L23" s="18"/>
      <c r="M23" s="18"/>
      <c r="N23" s="87">
        <v>18</v>
      </c>
      <c r="O23" s="87" t="s">
        <v>2116</v>
      </c>
      <c r="P23" s="87" t="s">
        <v>2117</v>
      </c>
      <c r="Q23" s="87" t="s">
        <v>1247</v>
      </c>
      <c r="R23" s="18"/>
      <c r="S23" s="18"/>
      <c r="T23" s="18"/>
      <c r="U23" s="18"/>
      <c r="V23" s="18"/>
      <c r="W23" s="18"/>
      <c r="X23" s="87">
        <v>18</v>
      </c>
      <c r="Y23" s="769" t="s">
        <v>2116</v>
      </c>
      <c r="Z23" s="87" t="s">
        <v>2117</v>
      </c>
      <c r="AA23" s="87" t="s">
        <v>1247</v>
      </c>
      <c r="AB23" s="18"/>
      <c r="AC23" s="87">
        <v>18</v>
      </c>
      <c r="AD23" s="87" t="s">
        <v>1658</v>
      </c>
      <c r="AE23" s="87" t="s">
        <v>1659</v>
      </c>
      <c r="AF23" s="87" t="s">
        <v>1247</v>
      </c>
    </row>
    <row r="24" spans="1:32" ht="12">
      <c r="A24" s="18"/>
      <c r="B24" s="18"/>
      <c r="C24" s="18"/>
      <c r="D24" s="18"/>
      <c r="E24" s="18"/>
      <c r="F24" s="18"/>
      <c r="G24" s="18"/>
      <c r="H24" s="18"/>
      <c r="I24" s="18"/>
      <c r="J24" s="18"/>
      <c r="K24" s="18"/>
      <c r="L24" s="18"/>
      <c r="M24" s="18"/>
      <c r="N24" s="87">
        <v>19</v>
      </c>
      <c r="O24" s="87" t="s">
        <v>2137</v>
      </c>
      <c r="P24" s="87" t="s">
        <v>2138</v>
      </c>
      <c r="Q24" s="87" t="s">
        <v>1247</v>
      </c>
      <c r="R24" s="18"/>
      <c r="S24" s="18"/>
      <c r="T24" s="18"/>
      <c r="U24" s="18"/>
      <c r="V24" s="18"/>
      <c r="W24" s="18"/>
      <c r="X24" s="87">
        <v>19</v>
      </c>
      <c r="Y24" s="769" t="s">
        <v>2137</v>
      </c>
      <c r="Z24" s="87" t="s">
        <v>2138</v>
      </c>
      <c r="AA24" s="87" t="s">
        <v>1247</v>
      </c>
      <c r="AB24" s="18"/>
      <c r="AC24" s="87">
        <v>19</v>
      </c>
      <c r="AD24" s="87" t="s">
        <v>1742</v>
      </c>
      <c r="AE24" s="87" t="s">
        <v>1743</v>
      </c>
      <c r="AF24" s="87" t="s">
        <v>1247</v>
      </c>
    </row>
    <row r="25" spans="1:32" ht="12">
      <c r="A25" s="18"/>
      <c r="B25" s="18"/>
      <c r="C25" s="18"/>
      <c r="D25" s="18"/>
      <c r="E25" s="18"/>
      <c r="F25" s="18"/>
      <c r="G25" s="18"/>
      <c r="H25" s="18"/>
      <c r="I25" s="18"/>
      <c r="J25" s="18"/>
      <c r="K25" s="18"/>
      <c r="L25" s="18"/>
      <c r="M25" s="18"/>
      <c r="N25" s="87">
        <v>20</v>
      </c>
      <c r="O25" s="87" t="s">
        <v>2158</v>
      </c>
      <c r="P25" s="87" t="s">
        <v>2159</v>
      </c>
      <c r="Q25" s="87" t="s">
        <v>1247</v>
      </c>
      <c r="R25" s="18"/>
      <c r="S25" s="18"/>
      <c r="T25" s="18"/>
      <c r="U25" s="18"/>
      <c r="V25" s="18"/>
      <c r="W25" s="18"/>
      <c r="X25" s="87">
        <v>20</v>
      </c>
      <c r="Y25" s="769" t="s">
        <v>2158</v>
      </c>
      <c r="Z25" s="87" t="s">
        <v>2159</v>
      </c>
      <c r="AA25" s="87" t="s">
        <v>1247</v>
      </c>
      <c r="AB25" s="18"/>
      <c r="AC25" s="87">
        <v>20</v>
      </c>
      <c r="AD25" s="87" t="s">
        <v>1706</v>
      </c>
      <c r="AE25" s="87" t="s">
        <v>1707</v>
      </c>
      <c r="AF25" s="87" t="s">
        <v>1247</v>
      </c>
    </row>
    <row r="26" spans="1:32" ht="12">
      <c r="A26" s="18"/>
      <c r="B26" s="18"/>
      <c r="C26" s="18"/>
      <c r="D26" s="18"/>
      <c r="E26" s="18"/>
      <c r="F26" s="18"/>
      <c r="G26" s="18"/>
      <c r="H26" s="18"/>
      <c r="I26" s="18"/>
      <c r="J26" s="18"/>
      <c r="K26" s="18"/>
      <c r="L26" s="18"/>
      <c r="M26" s="18"/>
      <c r="N26" s="87">
        <v>21</v>
      </c>
      <c r="O26" s="87" t="s">
        <v>2179</v>
      </c>
      <c r="P26" s="87" t="s">
        <v>2180</v>
      </c>
      <c r="Q26" s="87" t="s">
        <v>1247</v>
      </c>
      <c r="R26" s="18"/>
      <c r="S26" s="18"/>
      <c r="T26" s="18"/>
      <c r="U26" s="18"/>
      <c r="V26" s="18"/>
      <c r="W26" s="18"/>
      <c r="X26" s="87">
        <v>21</v>
      </c>
      <c r="Y26" s="769" t="s">
        <v>2179</v>
      </c>
      <c r="Z26" s="87" t="s">
        <v>2180</v>
      </c>
      <c r="AA26" s="87" t="s">
        <v>1247</v>
      </c>
      <c r="AB26" s="18"/>
      <c r="AC26" s="87">
        <v>21</v>
      </c>
      <c r="AD26" s="87" t="s">
        <v>1722</v>
      </c>
      <c r="AE26" s="87" t="s">
        <v>1723</v>
      </c>
      <c r="AF26" s="87" t="s">
        <v>1247</v>
      </c>
    </row>
    <row r="27" spans="1:32" ht="12">
      <c r="A27" s="18"/>
      <c r="B27" s="18"/>
      <c r="C27" s="18"/>
      <c r="D27" s="18"/>
      <c r="E27" s="18"/>
      <c r="F27" s="18"/>
      <c r="G27" s="18"/>
      <c r="H27" s="18"/>
      <c r="I27" s="18"/>
      <c r="J27" s="18"/>
      <c r="K27" s="18"/>
      <c r="L27" s="18"/>
      <c r="M27" s="18"/>
      <c r="N27" s="87">
        <v>22</v>
      </c>
      <c r="O27" s="87" t="s">
        <v>2200</v>
      </c>
      <c r="P27" s="87" t="s">
        <v>2201</v>
      </c>
      <c r="Q27" s="87" t="s">
        <v>1247</v>
      </c>
      <c r="R27" s="18"/>
      <c r="S27" s="18"/>
      <c r="T27" s="18"/>
      <c r="U27" s="18"/>
      <c r="V27" s="18"/>
      <c r="W27" s="18"/>
      <c r="X27" s="87">
        <v>22</v>
      </c>
      <c r="Y27" s="769" t="s">
        <v>2200</v>
      </c>
      <c r="Z27" s="87" t="s">
        <v>2201</v>
      </c>
      <c r="AA27" s="87" t="s">
        <v>1247</v>
      </c>
      <c r="AB27" s="18"/>
      <c r="AC27" s="87">
        <v>22</v>
      </c>
      <c r="AD27" s="87" t="s">
        <v>1750</v>
      </c>
      <c r="AE27" s="87" t="s">
        <v>1751</v>
      </c>
      <c r="AF27" s="87" t="s">
        <v>1247</v>
      </c>
    </row>
    <row r="28" spans="1:32" ht="12">
      <c r="A28" s="18"/>
      <c r="B28" s="18"/>
      <c r="C28" s="18"/>
      <c r="D28" s="18"/>
      <c r="E28" s="18"/>
      <c r="F28" s="18"/>
      <c r="G28" s="18"/>
      <c r="H28" s="18"/>
      <c r="I28" s="18"/>
      <c r="J28" s="18"/>
      <c r="K28" s="18"/>
      <c r="L28" s="18"/>
      <c r="M28" s="18"/>
      <c r="N28" s="87">
        <v>23</v>
      </c>
      <c r="O28" s="87" t="s">
        <v>2221</v>
      </c>
      <c r="P28" s="87" t="s">
        <v>2222</v>
      </c>
      <c r="Q28" s="87" t="s">
        <v>1247</v>
      </c>
      <c r="R28" s="18"/>
      <c r="S28" s="18"/>
      <c r="T28" s="18"/>
      <c r="U28" s="18"/>
      <c r="V28" s="18"/>
      <c r="W28" s="18"/>
      <c r="X28" s="87">
        <v>23</v>
      </c>
      <c r="Y28" s="769" t="s">
        <v>2221</v>
      </c>
      <c r="Z28" s="87" t="s">
        <v>2222</v>
      </c>
      <c r="AA28" s="87" t="s">
        <v>1247</v>
      </c>
      <c r="AB28" s="18"/>
      <c r="AC28" s="87">
        <v>23</v>
      </c>
      <c r="AD28" s="87" t="s">
        <v>1666</v>
      </c>
      <c r="AE28" s="87" t="s">
        <v>1667</v>
      </c>
      <c r="AF28" s="87" t="s">
        <v>1247</v>
      </c>
    </row>
    <row r="29" spans="1:32" ht="12">
      <c r="A29" s="18"/>
      <c r="B29" s="18"/>
      <c r="C29" s="18"/>
      <c r="D29" s="18"/>
      <c r="E29" s="18"/>
      <c r="F29" s="18"/>
      <c r="G29" s="18"/>
      <c r="H29" s="18"/>
      <c r="I29" s="18"/>
      <c r="J29" s="18"/>
      <c r="K29" s="18"/>
      <c r="L29" s="18"/>
      <c r="M29" s="18"/>
      <c r="N29" s="87">
        <v>24</v>
      </c>
      <c r="O29" s="87" t="s">
        <v>2242</v>
      </c>
      <c r="P29" s="87" t="s">
        <v>2243</v>
      </c>
      <c r="Q29" s="87" t="s">
        <v>1247</v>
      </c>
      <c r="R29" s="18"/>
      <c r="S29" s="18"/>
      <c r="T29" s="18"/>
      <c r="U29" s="18"/>
      <c r="V29" s="18"/>
      <c r="W29" s="18"/>
      <c r="X29" s="87">
        <v>24</v>
      </c>
      <c r="Y29" s="769" t="s">
        <v>2242</v>
      </c>
      <c r="Z29" s="87" t="s">
        <v>2243</v>
      </c>
      <c r="AA29" s="87" t="s">
        <v>1247</v>
      </c>
      <c r="AB29" s="18"/>
      <c r="AC29" s="87">
        <v>24</v>
      </c>
      <c r="AD29" s="87" t="s">
        <v>1698</v>
      </c>
      <c r="AE29" s="87" t="s">
        <v>1699</v>
      </c>
      <c r="AF29" s="87" t="s">
        <v>1247</v>
      </c>
    </row>
    <row r="30" spans="1:32" ht="12">
      <c r="A30" s="18"/>
      <c r="B30" s="18"/>
      <c r="C30" s="18"/>
      <c r="D30" s="18"/>
      <c r="E30" s="18"/>
      <c r="F30" s="18"/>
      <c r="G30" s="18"/>
      <c r="H30" s="18"/>
      <c r="I30" s="18"/>
      <c r="J30" s="18"/>
      <c r="K30" s="18"/>
      <c r="L30" s="18"/>
      <c r="M30" s="18"/>
      <c r="N30" s="87">
        <v>25</v>
      </c>
      <c r="O30" s="87" t="s">
        <v>2263</v>
      </c>
      <c r="P30" s="87" t="s">
        <v>2264</v>
      </c>
      <c r="Q30" s="87" t="s">
        <v>1247</v>
      </c>
      <c r="R30" s="18"/>
      <c r="S30" s="18"/>
      <c r="T30" s="18"/>
      <c r="U30" s="18"/>
      <c r="V30" s="18"/>
      <c r="W30" s="18"/>
      <c r="X30" s="87">
        <v>25</v>
      </c>
      <c r="Y30" s="769" t="s">
        <v>2263</v>
      </c>
      <c r="Z30" s="87" t="s">
        <v>2264</v>
      </c>
      <c r="AA30" s="87" t="s">
        <v>1247</v>
      </c>
      <c r="AB30" s="18"/>
      <c r="AC30" s="87">
        <v>25</v>
      </c>
      <c r="AD30" s="87" t="s">
        <v>1746</v>
      </c>
      <c r="AE30" s="87" t="s">
        <v>1747</v>
      </c>
      <c r="AF30" s="87" t="s">
        <v>1247</v>
      </c>
    </row>
    <row r="31" spans="1:32" ht="12">
      <c r="A31" s="18"/>
      <c r="B31" s="18"/>
      <c r="C31" s="18"/>
      <c r="D31" s="18"/>
      <c r="E31" s="18"/>
      <c r="F31" s="18"/>
      <c r="G31" s="18"/>
      <c r="H31" s="18"/>
      <c r="I31" s="18"/>
      <c r="J31" s="18"/>
      <c r="K31" s="18"/>
      <c r="L31" s="18"/>
      <c r="M31" s="18"/>
      <c r="N31" s="87">
        <v>26</v>
      </c>
      <c r="O31" s="87" t="s">
        <v>2284</v>
      </c>
      <c r="P31" s="87" t="s">
        <v>2285</v>
      </c>
      <c r="Q31" s="87" t="s">
        <v>1247</v>
      </c>
      <c r="R31" s="18"/>
      <c r="S31" s="18"/>
      <c r="T31" s="18"/>
      <c r="U31" s="18"/>
      <c r="V31" s="18"/>
      <c r="W31" s="18"/>
      <c r="X31" s="87">
        <v>26</v>
      </c>
      <c r="Y31" s="769" t="s">
        <v>2284</v>
      </c>
      <c r="Z31" s="87" t="s">
        <v>2285</v>
      </c>
      <c r="AA31" s="87" t="s">
        <v>1247</v>
      </c>
      <c r="AB31" s="18"/>
      <c r="AC31" s="87">
        <v>26</v>
      </c>
      <c r="AD31" s="87" t="s">
        <v>1670</v>
      </c>
      <c r="AE31" s="87" t="s">
        <v>1671</v>
      </c>
      <c r="AF31" s="87" t="s">
        <v>1247</v>
      </c>
    </row>
    <row r="32" spans="1:32" ht="12">
      <c r="A32" s="18"/>
      <c r="B32" s="18"/>
      <c r="C32" s="18"/>
      <c r="D32" s="18"/>
      <c r="E32" s="18"/>
      <c r="F32" s="18"/>
      <c r="G32" s="18"/>
      <c r="H32" s="18"/>
      <c r="I32" s="18"/>
      <c r="J32" s="18"/>
      <c r="K32" s="18"/>
      <c r="L32" s="18"/>
      <c r="M32" s="18"/>
      <c r="N32" s="87">
        <v>27</v>
      </c>
      <c r="O32" s="87" t="s">
        <v>2305</v>
      </c>
      <c r="P32" s="87" t="s">
        <v>2306</v>
      </c>
      <c r="Q32" s="87" t="s">
        <v>1247</v>
      </c>
      <c r="R32" s="18"/>
      <c r="S32" s="18"/>
      <c r="T32" s="18"/>
      <c r="U32" s="18"/>
      <c r="V32" s="18"/>
      <c r="W32" s="18"/>
      <c r="X32" s="87">
        <v>27</v>
      </c>
      <c r="Y32" s="769" t="s">
        <v>2305</v>
      </c>
      <c r="Z32" s="87" t="s">
        <v>2306</v>
      </c>
      <c r="AA32" s="87" t="s">
        <v>1247</v>
      </c>
      <c r="AB32" s="18"/>
      <c r="AC32" s="87">
        <v>27</v>
      </c>
      <c r="AD32" s="87" t="s">
        <v>1710</v>
      </c>
      <c r="AE32" s="87" t="s">
        <v>1711</v>
      </c>
      <c r="AF32" s="87" t="s">
        <v>1247</v>
      </c>
    </row>
    <row r="33" spans="1:32" ht="12">
      <c r="A33" s="18"/>
      <c r="B33" s="18"/>
      <c r="C33" s="18"/>
      <c r="D33" s="18"/>
      <c r="E33" s="18"/>
      <c r="F33" s="18"/>
      <c r="G33" s="18"/>
      <c r="H33" s="18"/>
      <c r="I33" s="18"/>
      <c r="J33" s="18"/>
      <c r="K33" s="18"/>
      <c r="L33" s="18"/>
      <c r="M33" s="18"/>
      <c r="N33" s="87">
        <v>28</v>
      </c>
      <c r="O33" s="87" t="s">
        <v>2326</v>
      </c>
      <c r="P33" s="87" t="s">
        <v>2327</v>
      </c>
      <c r="Q33" s="87" t="s">
        <v>1247</v>
      </c>
      <c r="R33" s="18"/>
      <c r="S33" s="18"/>
      <c r="T33" s="18"/>
      <c r="U33" s="18"/>
      <c r="V33" s="18"/>
      <c r="W33" s="18"/>
      <c r="X33" s="87">
        <v>28</v>
      </c>
      <c r="Y33" s="769" t="s">
        <v>2326</v>
      </c>
      <c r="Z33" s="87" t="s">
        <v>2327</v>
      </c>
      <c r="AA33" s="87" t="s">
        <v>1247</v>
      </c>
      <c r="AB33" s="18"/>
      <c r="AC33" s="87">
        <v>28</v>
      </c>
      <c r="AD33" s="87" t="s">
        <v>1714</v>
      </c>
      <c r="AE33" s="87" t="s">
        <v>1715</v>
      </c>
      <c r="AF33" s="87" t="s">
        <v>1247</v>
      </c>
    </row>
    <row r="34" spans="1:32" ht="12">
      <c r="A34" s="18"/>
      <c r="B34" s="18"/>
      <c r="C34" s="18"/>
      <c r="D34" s="18"/>
      <c r="E34" s="18"/>
      <c r="F34" s="18"/>
      <c r="G34" s="18"/>
      <c r="H34" s="18"/>
      <c r="I34" s="18"/>
      <c r="J34" s="18"/>
      <c r="K34" s="18"/>
      <c r="L34" s="18"/>
      <c r="M34" s="18"/>
      <c r="N34" s="87">
        <v>29</v>
      </c>
      <c r="O34" s="87" t="s">
        <v>2347</v>
      </c>
      <c r="P34" s="87" t="s">
        <v>2348</v>
      </c>
      <c r="Q34" s="87" t="s">
        <v>1247</v>
      </c>
      <c r="R34" s="18"/>
      <c r="S34" s="18"/>
      <c r="T34" s="18"/>
      <c r="U34" s="18"/>
      <c r="V34" s="18"/>
      <c r="W34" s="18"/>
      <c r="X34" s="87">
        <v>29</v>
      </c>
      <c r="Y34" s="769" t="s">
        <v>2347</v>
      </c>
      <c r="Z34" s="87" t="s">
        <v>2348</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2368</v>
      </c>
      <c r="P36" s="87" t="s">
        <v>2369</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33</v>
      </c>
      <c r="I4" s="80" t="str">
        <f>HLOOKUP(I3,比較地域マスタ!$E$5:$L$6,2,0)</f>
        <v>岡山県</v>
      </c>
      <c r="J4" s="80" t="str">
        <f>HLOOKUP(J3,比較地域マスタ!$E$5:$L$6,2,0)</f>
        <v>倉敷市</v>
      </c>
      <c r="K4" s="80" t="str">
        <f>HLOOKUP(K3,比較地域マスタ!$E$5:$L$6,2,0)</f>
        <v>33202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倉敷市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19409.708552388605</v>
      </c>
      <c r="BB5" s="34"/>
      <c r="BC5" s="19"/>
      <c r="BD5" s="364">
        <f>AC35</f>
        <v>20121.985173674217</v>
      </c>
      <c r="BE5" s="34"/>
      <c r="BF5" s="19"/>
      <c r="BG5" s="364">
        <f>AK35</f>
        <v>15221.692470330534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19338.063122873609</v>
      </c>
      <c r="BA6" s="19"/>
      <c r="BB6" s="34"/>
      <c r="BC6" s="364">
        <f>AC36</f>
        <v>20060.503118088909</v>
      </c>
      <c r="BD6" s="19"/>
      <c r="BE6" s="34"/>
      <c r="BF6" s="364">
        <f>AK36</f>
        <v>15166.319430701858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59.026668025565385</v>
      </c>
      <c r="BA7" s="19"/>
      <c r="BB7" s="34"/>
      <c r="BC7" s="364">
        <f>AC37</f>
        <v>47.784852114752425</v>
      </c>
      <c r="BD7" s="19"/>
      <c r="BE7" s="34"/>
      <c r="BF7" s="364">
        <f t="shared" ref="BF7:BF8" si="0">AK37</f>
        <v>43.79821131859763</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12.618761489430444</v>
      </c>
      <c r="BA8" s="19"/>
      <c r="BB8" s="34"/>
      <c r="BC8" s="364">
        <f>AC38</f>
        <v>13.697203470553781</v>
      </c>
      <c r="BD8" s="19"/>
      <c r="BE8" s="34"/>
      <c r="BF8" s="364">
        <f t="shared" si="0"/>
        <v>11.57482831007748</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22404.479538802734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838.0234809127553</v>
      </c>
      <c r="BA9" s="364">
        <f>AZ9</f>
        <v>838.0234809127553</v>
      </c>
      <c r="BB9" s="34"/>
      <c r="BC9" s="364">
        <f>AC39</f>
        <v>882.6490894314145</v>
      </c>
      <c r="BD9" s="364">
        <f>AC39</f>
        <v>882.6490894314145</v>
      </c>
      <c r="BE9" s="34"/>
      <c r="BF9" s="364">
        <f>AK39</f>
        <v>665.51664628824585</v>
      </c>
      <c r="BG9" s="364">
        <f>AK39</f>
        <v>665.51664628824585</v>
      </c>
      <c r="BH9" s="34"/>
    </row>
    <row r="10" spans="1:62" ht="17.100000000000001" customHeight="1" thickBot="1">
      <c r="B10" s="366"/>
      <c r="C10" s="367"/>
      <c r="D10" s="369"/>
      <c r="E10" s="369"/>
      <c r="F10" s="369"/>
      <c r="G10" s="368"/>
      <c r="H10" s="368"/>
      <c r="I10" s="369"/>
      <c r="J10" s="370"/>
      <c r="K10" s="377"/>
      <c r="L10" s="286" t="s">
        <v>31</v>
      </c>
      <c r="M10" s="286"/>
      <c r="N10" s="622"/>
      <c r="O10" s="1025">
        <f>SUM(O11:O13)</f>
        <v>19409.708552388605</v>
      </c>
      <c r="P10" s="501">
        <f t="shared" ref="P10:P22" si="1">O10/$O$9</f>
        <v>0.86633159760629885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970.20613321833514</v>
      </c>
      <c r="BA10" s="364">
        <f>AZ10</f>
        <v>970.20613321833514</v>
      </c>
      <c r="BB10" s="34"/>
      <c r="BC10" s="364">
        <f>AC40</f>
        <v>947.12229302460707</v>
      </c>
      <c r="BD10" s="364">
        <f>AC40</f>
        <v>947.12229302460707</v>
      </c>
      <c r="BE10" s="34"/>
      <c r="BF10" s="364">
        <f>AK40</f>
        <v>643.49218876235648</v>
      </c>
      <c r="BG10" s="364">
        <f>AK40</f>
        <v>643.49218876235648</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19338.063122873609</v>
      </c>
      <c r="P11" s="502">
        <f t="shared" si="1"/>
        <v>0.86313378042911726</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1120.5762136840672</v>
      </c>
      <c r="BB11" s="34"/>
      <c r="BC11" s="364"/>
      <c r="BD11" s="364">
        <f>AC41</f>
        <v>1055.3443077425002</v>
      </c>
      <c r="BE11" s="34"/>
      <c r="BF11" s="19"/>
      <c r="BG11" s="364">
        <f>AK41</f>
        <v>911.74276548098123</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59.026668025565385</v>
      </c>
      <c r="P12" s="502">
        <f t="shared" si="1"/>
        <v>2.6345922440794041E-3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940.18600155689114</v>
      </c>
      <c r="BA12" s="19"/>
      <c r="BB12" s="34"/>
      <c r="BC12" s="364">
        <f>AC42</f>
        <v>870.8364689666646</v>
      </c>
      <c r="BD12" s="19"/>
      <c r="BE12" s="34"/>
      <c r="BF12" s="364">
        <f>AK42</f>
        <v>737.73395660012739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12.618761489430444</v>
      </c>
      <c r="P13" s="502">
        <f t="shared" si="1"/>
        <v>5.6322493310214045E-4</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27.698735665606918</v>
      </c>
      <c r="BA13" s="19"/>
      <c r="BB13" s="34"/>
      <c r="BC13" s="364">
        <f>AC45</f>
        <v>37.389972112731456</v>
      </c>
      <c r="BD13" s="19"/>
      <c r="BE13" s="34"/>
      <c r="BF13" s="364">
        <f>AK45</f>
        <v>28.633678682612583</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838.0234809127553</v>
      </c>
      <c r="P14" s="501">
        <f t="shared" si="1"/>
        <v>3.7404282454380024E-2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152.6914764615691</v>
      </c>
      <c r="BA14" s="19"/>
      <c r="BB14" s="34"/>
      <c r="BC14" s="364">
        <f>AC46</f>
        <v>147.11786666310402</v>
      </c>
      <c r="BD14" s="19"/>
      <c r="BE14" s="34"/>
      <c r="BF14" s="364">
        <f t="shared" ref="BF14" si="2">AK46</f>
        <v>145.37513019824129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970.20613321833514</v>
      </c>
      <c r="P15" s="501">
        <f t="shared" si="1"/>
        <v>4.3304113873210807E-2</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65.965158598971982</v>
      </c>
      <c r="BA15" s="364">
        <f>AZ15</f>
        <v>65.965158598971982</v>
      </c>
      <c r="BB15" s="34"/>
      <c r="BC15" s="364">
        <f>AC47</f>
        <v>42.61826937937203</v>
      </c>
      <c r="BD15" s="364">
        <f>AC47</f>
        <v>42.61826937937203</v>
      </c>
      <c r="BE15" s="34"/>
      <c r="BF15" s="364">
        <f>AK47</f>
        <v>57.982142541529377</v>
      </c>
      <c r="BG15" s="364">
        <f>AK47</f>
        <v>57.982142541529377</v>
      </c>
      <c r="BH15" s="34"/>
    </row>
    <row r="16" spans="1:62" ht="17.100000000000001" customHeight="1" thickBot="1">
      <c r="B16" s="366"/>
      <c r="C16" s="367"/>
      <c r="D16" s="369"/>
      <c r="E16" s="369"/>
      <c r="F16" s="369"/>
      <c r="G16" s="368"/>
      <c r="H16" s="368"/>
      <c r="I16" s="369"/>
      <c r="J16" s="370"/>
      <c r="K16" s="378"/>
      <c r="L16" s="286" t="s">
        <v>44</v>
      </c>
      <c r="M16" s="387"/>
      <c r="N16" s="388"/>
      <c r="O16" s="1025">
        <f>SUM(O18:O21)</f>
        <v>1120.5762136840672</v>
      </c>
      <c r="P16" s="501">
        <f t="shared" si="1"/>
        <v>5.0015721710621325E-2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940.18600155689114</v>
      </c>
      <c r="P17" s="502">
        <f t="shared" si="1"/>
        <v>4.1964197379750129E-2</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556.66995045315321</v>
      </c>
      <c r="P18" s="502">
        <f t="shared" si="1"/>
        <v>2.4846368311705086E-2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383.51605110373788</v>
      </c>
      <c r="P19" s="502">
        <f t="shared" si="1"/>
        <v>1.7117829068045046E-2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27.698735665606918</v>
      </c>
      <c r="P20" s="502">
        <f t="shared" si="1"/>
        <v>1.2363034641190822E-3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152.6914764615691</v>
      </c>
      <c r="P21" s="502">
        <f t="shared" si="1"/>
        <v>6.8152208667521105E-3</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65.965158598971982</v>
      </c>
      <c r="P22" s="679">
        <f t="shared" si="1"/>
        <v>2.9442843554890754E-3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19061.853919661658</v>
      </c>
      <c r="AZ22" s="364">
        <f t="shared" si="3"/>
        <v>15452.038740177768</v>
      </c>
      <c r="BA22" s="364">
        <f t="shared" si="3"/>
        <v>19360.416170758857</v>
      </c>
      <c r="BB22" s="364">
        <f t="shared" si="3"/>
        <v>19541.708861300012</v>
      </c>
      <c r="BC22" s="364">
        <f t="shared" si="3"/>
        <v>18549.392865149068</v>
      </c>
      <c r="BD22" s="364">
        <f t="shared" si="3"/>
        <v>20121.985173674217</v>
      </c>
      <c r="BE22" s="364">
        <f t="shared" si="3"/>
        <v>20394.342238193709</v>
      </c>
      <c r="BF22" s="364">
        <f t="shared" si="3"/>
        <v>17979.905972854216</v>
      </c>
      <c r="BG22" s="364">
        <f t="shared" si="3"/>
        <v>15764.552084760904</v>
      </c>
      <c r="BH22" s="364">
        <f t="shared" si="3"/>
        <v>15607.289811351218</v>
      </c>
      <c r="BI22" s="364">
        <f t="shared" si="3"/>
        <v>16134.099066717412</v>
      </c>
      <c r="BJ22" s="364">
        <f t="shared" si="3"/>
        <v>14639.673642799082</v>
      </c>
      <c r="BK22" s="364">
        <f t="shared" si="3"/>
        <v>12552.378719160944</v>
      </c>
      <c r="BL22" s="364">
        <f t="shared" si="3"/>
        <v>15221.692470330534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891.68700718686773</v>
      </c>
      <c r="AZ23" s="399">
        <f t="shared" ref="AZ23:BL23" si="4">Y39</f>
        <v>860.15452274560596</v>
      </c>
      <c r="BA23" s="399">
        <f t="shared" si="4"/>
        <v>972.2617419319015</v>
      </c>
      <c r="BB23" s="399">
        <f t="shared" si="4"/>
        <v>924.48482994631684</v>
      </c>
      <c r="BC23" s="399">
        <f t="shared" si="4"/>
        <v>893.08973855378395</v>
      </c>
      <c r="BD23" s="399">
        <f t="shared" si="4"/>
        <v>882.6490894314145</v>
      </c>
      <c r="BE23" s="399">
        <f t="shared" si="4"/>
        <v>887.75966844681102</v>
      </c>
      <c r="BF23" s="399">
        <f t="shared" si="4"/>
        <v>807.6510675603173</v>
      </c>
      <c r="BG23" s="399">
        <f t="shared" si="4"/>
        <v>806.89732572804121</v>
      </c>
      <c r="BH23" s="399">
        <f t="shared" si="4"/>
        <v>763.31808441946191</v>
      </c>
      <c r="BI23" s="399">
        <f t="shared" si="4"/>
        <v>709.775593696084</v>
      </c>
      <c r="BJ23" s="399">
        <f t="shared" si="4"/>
        <v>644.58988964712842</v>
      </c>
      <c r="BK23" s="399">
        <f t="shared" si="4"/>
        <v>589.79714724820815</v>
      </c>
      <c r="BL23" s="399">
        <f t="shared" si="4"/>
        <v>665.51664628824585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916.5412487053253</v>
      </c>
      <c r="AZ24" s="364">
        <f t="shared" ref="AZ24:BL24" si="5">Y40</f>
        <v>851.93379670938714</v>
      </c>
      <c r="BA24" s="364">
        <f t="shared" si="5"/>
        <v>927.04652878498155</v>
      </c>
      <c r="BB24" s="364">
        <f t="shared" si="5"/>
        <v>824.30717586907156</v>
      </c>
      <c r="BC24" s="364">
        <f t="shared" si="5"/>
        <v>936.66914614122754</v>
      </c>
      <c r="BD24" s="364">
        <f t="shared" si="5"/>
        <v>947.12229302460707</v>
      </c>
      <c r="BE24" s="364">
        <f t="shared" si="5"/>
        <v>877.98882859700302</v>
      </c>
      <c r="BF24" s="364">
        <f t="shared" si="5"/>
        <v>941.60465781072241</v>
      </c>
      <c r="BG24" s="364">
        <f t="shared" si="5"/>
        <v>824.07320826355226</v>
      </c>
      <c r="BH24" s="364">
        <f t="shared" si="5"/>
        <v>833.61311310561484</v>
      </c>
      <c r="BI24" s="364">
        <f t="shared" si="5"/>
        <v>673.82639676177189</v>
      </c>
      <c r="BJ24" s="364">
        <f t="shared" si="5"/>
        <v>593.47923821710151</v>
      </c>
      <c r="BK24" s="364">
        <f t="shared" si="5"/>
        <v>666.03472331611204</v>
      </c>
      <c r="BL24" s="364">
        <f t="shared" si="5"/>
        <v>643.49218876235648</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1079.975873671053</v>
      </c>
      <c r="AZ25" s="364">
        <f t="shared" ref="AZ25:BL25" si="6">Y41</f>
        <v>1057.5792683864679</v>
      </c>
      <c r="BA25" s="364">
        <f t="shared" si="6"/>
        <v>1083.1966905292597</v>
      </c>
      <c r="BB25" s="364">
        <f t="shared" si="6"/>
        <v>1066.3263973370888</v>
      </c>
      <c r="BC25" s="364">
        <f t="shared" si="6"/>
        <v>1057.7269684753176</v>
      </c>
      <c r="BD25" s="364">
        <f t="shared" si="6"/>
        <v>1055.3443077425002</v>
      </c>
      <c r="BE25" s="364">
        <f t="shared" si="6"/>
        <v>1052.4229268996394</v>
      </c>
      <c r="BF25" s="364">
        <f t="shared" si="6"/>
        <v>1034.439251640224</v>
      </c>
      <c r="BG25" s="364">
        <f t="shared" si="6"/>
        <v>1025.813977141846</v>
      </c>
      <c r="BH25" s="364">
        <f t="shared" si="6"/>
        <v>1010.7780516874693</v>
      </c>
      <c r="BI25" s="364">
        <f t="shared" si="6"/>
        <v>1008.8788450404182</v>
      </c>
      <c r="BJ25" s="364">
        <f t="shared" si="6"/>
        <v>996.16939963877451</v>
      </c>
      <c r="BK25" s="364">
        <f t="shared" si="6"/>
        <v>908.98039189787289</v>
      </c>
      <c r="BL25" s="364">
        <f t="shared" si="6"/>
        <v>911.74276548098123</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55.648767506766902</v>
      </c>
      <c r="AZ26" s="364">
        <f t="shared" si="7"/>
        <v>44.106532631487852</v>
      </c>
      <c r="BA26" s="364">
        <f t="shared" si="7"/>
        <v>51.266601849347992</v>
      </c>
      <c r="BB26" s="364">
        <f t="shared" si="7"/>
        <v>48.197252442859678</v>
      </c>
      <c r="BC26" s="364">
        <f t="shared" si="7"/>
        <v>49.035095884439031</v>
      </c>
      <c r="BD26" s="364">
        <f t="shared" si="7"/>
        <v>42.61826937937203</v>
      </c>
      <c r="BE26" s="364">
        <f t="shared" si="7"/>
        <v>57.915641608336436</v>
      </c>
      <c r="BF26" s="364">
        <f t="shared" si="7"/>
        <v>55.686685813100254</v>
      </c>
      <c r="BG26" s="364">
        <f t="shared" si="7"/>
        <v>58.260926523658902</v>
      </c>
      <c r="BH26" s="364">
        <f t="shared" si="7"/>
        <v>55.99942242573038</v>
      </c>
      <c r="BI26" s="364">
        <f t="shared" si="7"/>
        <v>66.013713575096816</v>
      </c>
      <c r="BJ26" s="364">
        <f t="shared" si="7"/>
        <v>67.86275300227075</v>
      </c>
      <c r="BK26" s="364">
        <f t="shared" si="7"/>
        <v>56.851053489203437</v>
      </c>
      <c r="BL26" s="364">
        <f t="shared" si="7"/>
        <v>57.982142541529377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22005.706816731672</v>
      </c>
      <c r="AZ27" s="364">
        <f t="shared" si="8"/>
        <v>18265.81286065072</v>
      </c>
      <c r="BA27" s="364">
        <f t="shared" si="8"/>
        <v>22394.187733854349</v>
      </c>
      <c r="BB27" s="364">
        <f t="shared" si="8"/>
        <v>22405.024516895348</v>
      </c>
      <c r="BC27" s="364">
        <f t="shared" si="8"/>
        <v>21485.913814203835</v>
      </c>
      <c r="BD27" s="364">
        <f t="shared" si="8"/>
        <v>23049.719133252111</v>
      </c>
      <c r="BE27" s="364">
        <f t="shared" si="8"/>
        <v>23270.429303745499</v>
      </c>
      <c r="BF27" s="364">
        <f t="shared" si="8"/>
        <v>20819.287635678582</v>
      </c>
      <c r="BG27" s="364">
        <f t="shared" si="8"/>
        <v>18479.597522418004</v>
      </c>
      <c r="BH27" s="364">
        <f t="shared" si="8"/>
        <v>18270.998482989497</v>
      </c>
      <c r="BI27" s="364">
        <f t="shared" si="8"/>
        <v>18592.593615790782</v>
      </c>
      <c r="BJ27" s="364">
        <f t="shared" si="8"/>
        <v>16941.774923304358</v>
      </c>
      <c r="BK27" s="364">
        <f t="shared" si="8"/>
        <v>14774.042035112339</v>
      </c>
      <c r="BL27" s="364">
        <f t="shared" si="8"/>
        <v>17500.426213403643</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23049.719133252111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20121.985173674217</v>
      </c>
      <c r="P31" s="501">
        <f t="shared" ref="P31:P43" si="9">O31/$O$30</f>
        <v>0.87298179458706415</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20060.503118088909</v>
      </c>
      <c r="P32" s="502">
        <f t="shared" si="9"/>
        <v>0.87031442778619883</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47.784852114752425</v>
      </c>
      <c r="P33" s="502">
        <f t="shared" si="9"/>
        <v>2.0731207976333551E-3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13.697203470553781</v>
      </c>
      <c r="P34" s="502">
        <f t="shared" si="9"/>
        <v>5.9424600323193728E-4</v>
      </c>
      <c r="Q34" s="371"/>
      <c r="R34" s="15"/>
      <c r="S34" s="366"/>
      <c r="T34" s="622" t="s">
        <v>29</v>
      </c>
      <c r="U34" s="375"/>
      <c r="V34" s="375"/>
      <c r="W34" s="375"/>
      <c r="X34" s="1012">
        <f>X35+X39+X40+X41+X47</f>
        <v>22005.706816731672</v>
      </c>
      <c r="Y34" s="1013">
        <f t="shared" ref="Y34:AK34" si="10">Y35+Y39+Y40+Y41+Y47</f>
        <v>18265.81286065072</v>
      </c>
      <c r="Z34" s="1013">
        <f t="shared" si="10"/>
        <v>22394.187733854349</v>
      </c>
      <c r="AA34" s="1013">
        <f t="shared" si="10"/>
        <v>22405.024516895348</v>
      </c>
      <c r="AB34" s="1013">
        <f t="shared" si="10"/>
        <v>21485.913814203835</v>
      </c>
      <c r="AC34" s="1013">
        <f t="shared" si="10"/>
        <v>23049.719133252111</v>
      </c>
      <c r="AD34" s="1013">
        <f t="shared" si="10"/>
        <v>23270.429303745499</v>
      </c>
      <c r="AE34" s="1013">
        <f t="shared" si="10"/>
        <v>20819.287635678582</v>
      </c>
      <c r="AF34" s="1013">
        <f t="shared" si="10"/>
        <v>18479.597522418004</v>
      </c>
      <c r="AG34" s="1013">
        <f t="shared" si="10"/>
        <v>18270.998482989497</v>
      </c>
      <c r="AH34" s="1013">
        <f t="shared" si="10"/>
        <v>18592.593615790782</v>
      </c>
      <c r="AI34" s="1013">
        <f t="shared" si="10"/>
        <v>16941.774923304358</v>
      </c>
      <c r="AJ34" s="1013">
        <f t="shared" si="10"/>
        <v>14774.042035112339</v>
      </c>
      <c r="AK34" s="1014">
        <f t="shared" si="10"/>
        <v>17500.426213403643</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882.6490894314145</v>
      </c>
      <c r="P35" s="501">
        <f t="shared" si="9"/>
        <v>3.8293268752159437E-2</v>
      </c>
      <c r="Q35" s="371"/>
      <c r="R35" s="15"/>
      <c r="S35" s="366"/>
      <c r="T35" s="377"/>
      <c r="U35" s="286" t="s">
        <v>31</v>
      </c>
      <c r="V35" s="387"/>
      <c r="W35" s="387"/>
      <c r="X35" s="1015">
        <f>SUM(X36:X38)</f>
        <v>19061.853919661658</v>
      </c>
      <c r="Y35" s="1016">
        <f t="shared" ref="Y35:AK35" si="11">SUM(Y36:Y38)</f>
        <v>15452.038740177768</v>
      </c>
      <c r="Z35" s="1016">
        <f t="shared" si="11"/>
        <v>19360.416170758857</v>
      </c>
      <c r="AA35" s="1016">
        <f t="shared" si="11"/>
        <v>19541.708861300012</v>
      </c>
      <c r="AB35" s="1016">
        <f t="shared" si="11"/>
        <v>18549.392865149068</v>
      </c>
      <c r="AC35" s="1016">
        <f t="shared" si="11"/>
        <v>20121.985173674217</v>
      </c>
      <c r="AD35" s="1016">
        <f t="shared" si="11"/>
        <v>20394.342238193709</v>
      </c>
      <c r="AE35" s="1016">
        <f t="shared" si="11"/>
        <v>17979.905972854216</v>
      </c>
      <c r="AF35" s="1016">
        <f t="shared" si="11"/>
        <v>15764.552084760904</v>
      </c>
      <c r="AG35" s="1016">
        <f t="shared" si="11"/>
        <v>15607.289811351218</v>
      </c>
      <c r="AH35" s="1016">
        <f t="shared" si="11"/>
        <v>16134.099066717412</v>
      </c>
      <c r="AI35" s="1016">
        <f t="shared" si="11"/>
        <v>14639.673642799082</v>
      </c>
      <c r="AJ35" s="1016">
        <f t="shared" si="11"/>
        <v>12552.378719160944</v>
      </c>
      <c r="AK35" s="1017">
        <f t="shared" si="11"/>
        <v>15221.692470330534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947.12229302460707</v>
      </c>
      <c r="P36" s="501">
        <f t="shared" si="9"/>
        <v>4.109040494373159E-2</v>
      </c>
      <c r="Q36" s="371"/>
      <c r="R36" s="15"/>
      <c r="S36" s="401" t="s">
        <v>98</v>
      </c>
      <c r="T36" s="378"/>
      <c r="U36" s="389"/>
      <c r="V36" s="379" t="s">
        <v>98</v>
      </c>
      <c r="W36" s="402"/>
      <c r="X36" s="1018">
        <f>VLOOKUP(年度マスタ!$K$4&amp;"_"&amp;X$33,データシート1!$A:$BS,MATCH("aa_"&amp;$S36,データシート1!$A$1:$BS$1,0),0)</f>
        <v>19011.735264230691</v>
      </c>
      <c r="Y36" s="1019">
        <f>VLOOKUP(年度マスタ!$K$4&amp;"_"&amp;Y$33,データシート1!$A:$BS,MATCH("aa_"&amp;$S36,データシート1!$A$1:$BS$1,0),0)</f>
        <v>15391.816273307477</v>
      </c>
      <c r="Z36" s="1019">
        <f>VLOOKUP(年度マスタ!$K$4&amp;"_"&amp;Z$33,データシート1!$A:$BS,MATCH("aa_"&amp;$S36,データシート1!$A$1:$BS$1,0),0)</f>
        <v>19296.324235688135</v>
      </c>
      <c r="AA36" s="1019">
        <f>VLOOKUP(年度マスタ!$K$4&amp;"_"&amp;AA$33,データシート1!$A:$BS,MATCH("aa_"&amp;$S36,データシート1!$A$1:$BS$1,0),0)</f>
        <v>19463.830417244466</v>
      </c>
      <c r="AB36" s="1019">
        <f>VLOOKUP(年度マスタ!$K$4&amp;"_"&amp;AB$33,データシート1!$A:$BS,MATCH("aa_"&amp;$S36,データシート1!$A$1:$BS$1,0),0)</f>
        <v>18477.646658569091</v>
      </c>
      <c r="AC36" s="1019">
        <f>VLOOKUP(年度マスタ!$K$4&amp;"_"&amp;AC$33,データシート1!$A:$BS,MATCH("aa_"&amp;$S36,データシート1!$A$1:$BS$1,0),0)</f>
        <v>20060.503118088909</v>
      </c>
      <c r="AD36" s="1019">
        <f>VLOOKUP(年度マスタ!$K$4&amp;"_"&amp;AD$33,データシート1!$A:$BS,MATCH("aa_"&amp;$S36,データシート1!$A$1:$BS$1,0),0)</f>
        <v>20338.906820901786</v>
      </c>
      <c r="AE36" s="1019">
        <f>VLOOKUP(年度マスタ!$K$4&amp;"_"&amp;AE$33,データシート1!$A:$BS,MATCH("aa_"&amp;$S36,データシート1!$A$1:$BS$1,0),0)</f>
        <v>17924.743820397362</v>
      </c>
      <c r="AF36" s="1019">
        <f>VLOOKUP(年度マスタ!$K$4&amp;"_"&amp;AF$33,データシート1!$A:$BS,MATCH("aa_"&amp;$S36,データシート1!$A$1:$BS$1,0),0)</f>
        <v>15712.432417696988</v>
      </c>
      <c r="AG36" s="1019">
        <f>VLOOKUP(年度マスタ!$K$4&amp;"_"&amp;AG$33,データシート1!$A:$BS,MATCH("aa_"&amp;$S36,データシート1!$A$1:$BS$1,0),0)</f>
        <v>15553.973056663095</v>
      </c>
      <c r="AH36" s="1019">
        <f>VLOOKUP(年度マスタ!$K$4&amp;"_"&amp;AH$33,データシート1!$A:$BS,MATCH("aa_"&amp;$S36,データシート1!$A$1:$BS$1,0),0)</f>
        <v>16084.779532987117</v>
      </c>
      <c r="AI36" s="1019">
        <f>VLOOKUP(年度マスタ!$K$4&amp;"_"&amp;AI$33,データシート1!$A:$BS,MATCH("aa_"&amp;$S36,データシート1!$A$1:$BS$1,0),0)</f>
        <v>14594.850963536806</v>
      </c>
      <c r="AJ36" s="1019">
        <f>VLOOKUP(年度マスタ!$K$4&amp;"_"&amp;AJ$33,データシート1!$A:$BS,MATCH("aa_"&amp;$S36,データシート1!$A$1:$BS$1,0),0)</f>
        <v>12499.635720434861</v>
      </c>
      <c r="AK36" s="1020">
        <f>VLOOKUP(年度マスタ!$K$4&amp;"_"&amp;AK$33,データシート1!$A:$BS,MATCH("aa_"&amp;$S36,データシート1!$A$1:$BS$1,0),0)</f>
        <v>15166.319430701858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1055.3443077425002</v>
      </c>
      <c r="P37" s="501">
        <f t="shared" si="9"/>
        <v>4.5785560407112888E-2</v>
      </c>
      <c r="Q37" s="371"/>
      <c r="R37" s="15"/>
      <c r="S37" s="401" t="s">
        <v>100</v>
      </c>
      <c r="T37" s="378"/>
      <c r="U37" s="389"/>
      <c r="V37" s="379" t="s">
        <v>107</v>
      </c>
      <c r="W37" s="402"/>
      <c r="X37" s="1018">
        <f>VLOOKUP(年度マスタ!$K$4&amp;"_"&amp;X$33,データシート1!$A:$BS,MATCH("aa_"&amp;$S37,データシート1!$A$1:$BS$1,0),0)</f>
        <v>42.991246483287412</v>
      </c>
      <c r="Y37" s="1019">
        <f>VLOOKUP(年度マスタ!$K$4&amp;"_"&amp;Y$33,データシート1!$A:$BS,MATCH("aa_"&amp;$S37,データシート1!$A$1:$BS$1,0),0)</f>
        <v>48.53030957060367</v>
      </c>
      <c r="Z37" s="1019">
        <f>VLOOKUP(年度マスタ!$K$4&amp;"_"&amp;Z$33,データシート1!$A:$BS,MATCH("aa_"&amp;$S37,データシート1!$A$1:$BS$1,0),0)</f>
        <v>53.014677409159965</v>
      </c>
      <c r="AA37" s="1019">
        <f>VLOOKUP(年度マスタ!$K$4&amp;"_"&amp;AA$33,データシート1!$A:$BS,MATCH("aa_"&amp;$S37,データシート1!$A$1:$BS$1,0),0)</f>
        <v>63.016245792965464</v>
      </c>
      <c r="AB37" s="1019">
        <f>VLOOKUP(年度マスタ!$K$4&amp;"_"&amp;AB$33,データシート1!$A:$BS,MATCH("aa_"&amp;$S37,データシート1!$A$1:$BS$1,0),0)</f>
        <v>56.998171646731976</v>
      </c>
      <c r="AC37" s="1019">
        <f>VLOOKUP(年度マスタ!$K$4&amp;"_"&amp;AC$33,データシート1!$A:$BS,MATCH("aa_"&amp;$S37,データシート1!$A$1:$BS$1,0),0)</f>
        <v>47.784852114752425</v>
      </c>
      <c r="AD37" s="1019">
        <f>VLOOKUP(年度マスタ!$K$4&amp;"_"&amp;AD$33,データシート1!$A:$BS,MATCH("aa_"&amp;$S37,データシート1!$A$1:$BS$1,0),0)</f>
        <v>47.325163870911481</v>
      </c>
      <c r="AE37" s="1019">
        <f>VLOOKUP(年度マスタ!$K$4&amp;"_"&amp;AE$33,データシート1!$A:$BS,MATCH("aa_"&amp;$S37,データシート1!$A$1:$BS$1,0),0)</f>
        <v>42.812404665606692</v>
      </c>
      <c r="AF37" s="1019">
        <f>VLOOKUP(年度マスタ!$K$4&amp;"_"&amp;AF$33,データシート1!$A:$BS,MATCH("aa_"&amp;$S37,データシート1!$A$1:$BS$1,0),0)</f>
        <v>42.469531092070703</v>
      </c>
      <c r="AG37" s="1019">
        <f>VLOOKUP(年度マスタ!$K$4&amp;"_"&amp;AG$33,データシート1!$A:$BS,MATCH("aa_"&amp;$S37,データシート1!$A$1:$BS$1,0),0)</f>
        <v>44.177655072055948</v>
      </c>
      <c r="AH37" s="1019">
        <f>VLOOKUP(年度マスタ!$K$4&amp;"_"&amp;AH$33,データシート1!$A:$BS,MATCH("aa_"&amp;$S37,データシート1!$A$1:$BS$1,0),0)</f>
        <v>40.993638357374941</v>
      </c>
      <c r="AI37" s="1019">
        <f>VLOOKUP(年度マスタ!$K$4&amp;"_"&amp;AI$33,データシート1!$A:$BS,MATCH("aa_"&amp;$S37,データシート1!$A$1:$BS$1,0),0)</f>
        <v>36.517815838584269</v>
      </c>
      <c r="AJ37" s="1019">
        <f>VLOOKUP(年度マスタ!$K$4&amp;"_"&amp;AJ$33,データシート1!$A:$BS,MATCH("aa_"&amp;$S37,データシート1!$A$1:$BS$1,0),0)</f>
        <v>39.714397610960894</v>
      </c>
      <c r="AK37" s="1020">
        <f>VLOOKUP(年度マスタ!$K$4&amp;"_"&amp;AK$33,データシート1!$A:$BS,MATCH("aa_"&amp;$S37,データシート1!$A$1:$BS$1,0),0)</f>
        <v>43.79821131859763</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870.8364689666646</v>
      </c>
      <c r="P38" s="502">
        <f t="shared" si="9"/>
        <v>3.7780784396213046E-2</v>
      </c>
      <c r="Q38" s="371"/>
      <c r="R38" s="15"/>
      <c r="S38" s="401" t="s">
        <v>101</v>
      </c>
      <c r="T38" s="378"/>
      <c r="U38" s="391"/>
      <c r="V38" s="404" t="s">
        <v>110</v>
      </c>
      <c r="W38" s="404"/>
      <c r="X38" s="1018">
        <f>VLOOKUP(年度マスタ!$K$4&amp;"_"&amp;X$33,データシート1!$A:$BS,MATCH("aa_"&amp;$S38,データシート1!$A$1:$BS$1,0),0)</f>
        <v>7.1274089476789264</v>
      </c>
      <c r="Y38" s="1019">
        <f>VLOOKUP(年度マスタ!$K$4&amp;"_"&amp;Y$33,データシート1!$A:$BS,MATCH("aa_"&amp;$S38,データシート1!$A$1:$BS$1,0),0)</f>
        <v>11.692157299686633</v>
      </c>
      <c r="Z38" s="1019">
        <f>VLOOKUP(年度マスタ!$K$4&amp;"_"&amp;Z$33,データシート1!$A:$BS,MATCH("aa_"&amp;$S38,データシート1!$A$1:$BS$1,0),0)</f>
        <v>11.077257661563607</v>
      </c>
      <c r="AA38" s="1019">
        <f>VLOOKUP(年度マスタ!$K$4&amp;"_"&amp;AA$33,データシート1!$A:$BS,MATCH("aa_"&amp;$S38,データシート1!$A$1:$BS$1,0),0)</f>
        <v>14.862198262580639</v>
      </c>
      <c r="AB38" s="1019">
        <f>VLOOKUP(年度マスタ!$K$4&amp;"_"&amp;AB$33,データシート1!$A:$BS,MATCH("aa_"&amp;$S38,データシート1!$A$1:$BS$1,0),0)</f>
        <v>14.748034933244224</v>
      </c>
      <c r="AC38" s="1019">
        <f>VLOOKUP(年度マスタ!$K$4&amp;"_"&amp;AC$33,データシート1!$A:$BS,MATCH("aa_"&amp;$S38,データシート1!$A$1:$BS$1,0),0)</f>
        <v>13.697203470553781</v>
      </c>
      <c r="AD38" s="1019">
        <f>VLOOKUP(年度マスタ!$K$4&amp;"_"&amp;AD$33,データシート1!$A:$BS,MATCH("aa_"&amp;$S38,データシート1!$A$1:$BS$1,0),0)</f>
        <v>8.1102534210118336</v>
      </c>
      <c r="AE38" s="1019">
        <f>VLOOKUP(年度マスタ!$K$4&amp;"_"&amp;AE$33,データシート1!$A:$BS,MATCH("aa_"&amp;$S38,データシート1!$A$1:$BS$1,0),0)</f>
        <v>12.349747791247044</v>
      </c>
      <c r="AF38" s="1019">
        <f>VLOOKUP(年度マスタ!$K$4&amp;"_"&amp;AF$33,データシート1!$A:$BS,MATCH("aa_"&amp;$S38,データシート1!$A$1:$BS$1,0),0)</f>
        <v>9.6501359718466286</v>
      </c>
      <c r="AG38" s="1019">
        <f>VLOOKUP(年度マスタ!$K$4&amp;"_"&amp;AG$33,データシート1!$A:$BS,MATCH("aa_"&amp;$S38,データシート1!$A$1:$BS$1,0),0)</f>
        <v>9.1390996160677744</v>
      </c>
      <c r="AH38" s="1019">
        <f>VLOOKUP(年度マスタ!$K$4&amp;"_"&amp;AH$33,データシート1!$A:$BS,MATCH("aa_"&amp;$S38,データシート1!$A$1:$BS$1,0),0)</f>
        <v>8.3258953729202929</v>
      </c>
      <c r="AI38" s="1019">
        <f>VLOOKUP(年度マスタ!$K$4&amp;"_"&amp;AI$33,データシート1!$A:$BS,MATCH("aa_"&amp;$S38,データシート1!$A$1:$BS$1,0),0)</f>
        <v>8.3048634236918524</v>
      </c>
      <c r="AJ38" s="1019">
        <f>VLOOKUP(年度マスタ!$K$4&amp;"_"&amp;AJ$33,データシート1!$A:$BS,MATCH("aa_"&amp;$S38,データシート1!$A$1:$BS$1,0),0)</f>
        <v>13.028601115124467</v>
      </c>
      <c r="AK38" s="1020">
        <f>VLOOKUP(年度マスタ!$K$4&amp;"_"&amp;AK$33,データシート1!$A:$BS,MATCH("aa_"&amp;$S38,データシート1!$A$1:$BS$1,0),0)</f>
        <v>11.57482831007748</v>
      </c>
      <c r="AL38" s="373"/>
      <c r="AW38" s="19" t="str">
        <f>年度マスタ!H4</f>
        <v>33</v>
      </c>
      <c r="AX38" s="19" t="s">
        <v>111</v>
      </c>
      <c r="AY38" s="19">
        <f>VLOOKUP($AW38&amp;"_"&amp;$AY$34,データシート1!$A:$BS,MATCH($AY$31&amp;"_"&amp;AY$36,データシート1!$A$1:$BS$1,0),0)</f>
        <v>27470.312905715891</v>
      </c>
      <c r="AZ38" s="19">
        <f>VLOOKUP($AW38&amp;"_"&amp;$AY$34,データシート1!$A:$BS,MATCH($AY$31&amp;"_"&amp;AZ$36,データシート1!$A$1:$BS$1,0),0)</f>
        <v>153.37511111777374</v>
      </c>
      <c r="BA38" s="19">
        <f>VLOOKUP($AW38&amp;"_"&amp;$AY$34,データシート1!$A:$BS,MATCH($AY$31&amp;"_"&amp;BA$36,データシート1!$A$1:$BS$1,0),0)</f>
        <v>203.8361309017321</v>
      </c>
      <c r="BB38" s="19">
        <f>VLOOKUP($AW38&amp;"_"&amp;$AY$34,データシート1!$A:$BS,MATCH($AY$31&amp;"_"&amp;BB$36,データシート1!$A$1:$BS$1,0),0)</f>
        <v>2830.9825070042639</v>
      </c>
      <c r="BC38" s="19">
        <f>VLOOKUP($AW38&amp;"_"&amp;$AY$34,データシート1!$A:$BS,MATCH($AY$31&amp;"_"&amp;BC$36,データシート1!$A$1:$BS$1,0),0)</f>
        <v>2563.1739630725924</v>
      </c>
      <c r="BD38" s="19">
        <f>VLOOKUP($AW38&amp;"_"&amp;$AY$34,データシート1!$A:$BS,MATCH($AY$31&amp;"_"&amp;BD$36,データシート1!$A$1:$BS$1,0),0)</f>
        <v>1627.0767941612446</v>
      </c>
      <c r="BE38" s="19">
        <f>VLOOKUP($AW38&amp;"_"&amp;$AY$34,データシート1!$A:$BS,MATCH($AY$31&amp;"_"&amp;BE$36,データシート1!$A$1:$BS$1,0),0)</f>
        <v>1490.8012035611005</v>
      </c>
      <c r="BF38" s="19">
        <f>VLOOKUP($AW38&amp;"_"&amp;$AY$34,データシート1!$A:$BS,MATCH($AY$31&amp;"_"&amp;BF$36,データシート1!$A$1:$BS$1,0),0)</f>
        <v>112.1380976463188</v>
      </c>
      <c r="BG38" s="19">
        <f>VLOOKUP($AW38&amp;"_"&amp;$AY$34,データシート1!$A:$BS,MATCH($AY$31&amp;"_"&amp;BG$36,データシート1!$A$1:$BS$1,0),0)</f>
        <v>261.29210819577378</v>
      </c>
      <c r="BH38" s="19">
        <f>VLOOKUP($AW38&amp;"_"&amp;$AY$34,データシート1!$A:$BS,MATCH($AY$31&amp;"_"&amp;BH$36,データシート1!$A$1:$BS$1,0),0)</f>
        <v>237.97618133225961</v>
      </c>
    </row>
    <row r="39" spans="2:64" ht="17.100000000000001" customHeight="1" thickBot="1">
      <c r="B39" s="366"/>
      <c r="C39" s="367"/>
      <c r="D39" s="369"/>
      <c r="E39" s="993"/>
      <c r="F39" s="369"/>
      <c r="G39" s="368"/>
      <c r="H39" s="368"/>
      <c r="I39" s="369"/>
      <c r="J39" s="370"/>
      <c r="K39" s="378"/>
      <c r="L39" s="389"/>
      <c r="M39" s="389"/>
      <c r="N39" s="390" t="s">
        <v>1298</v>
      </c>
      <c r="O39" s="1026">
        <f>AC43</f>
        <v>529.9878182964826</v>
      </c>
      <c r="P39" s="502">
        <f t="shared" si="9"/>
        <v>2.2993244092588908E-2</v>
      </c>
      <c r="Q39" s="371"/>
      <c r="R39" s="15"/>
      <c r="S39" s="401" t="s">
        <v>102</v>
      </c>
      <c r="T39" s="378"/>
      <c r="U39" s="386" t="s">
        <v>112</v>
      </c>
      <c r="V39" s="387"/>
      <c r="W39" s="387"/>
      <c r="X39" s="1015">
        <f>VLOOKUP(年度マスタ!$K$4&amp;"_"&amp;X$33,データシート1!$A:$BS,MATCH("aa_"&amp;$S39,データシート1!$A$1:$BS$1,0),0)</f>
        <v>891.68700718686773</v>
      </c>
      <c r="Y39" s="1016">
        <f>VLOOKUP(年度マスタ!$K$4&amp;"_"&amp;Y$33,データシート1!$A:$BS,MATCH("aa_"&amp;$S39,データシート1!$A$1:$BS$1,0),0)</f>
        <v>860.15452274560596</v>
      </c>
      <c r="Z39" s="1016">
        <f>VLOOKUP(年度マスタ!$K$4&amp;"_"&amp;Z$33,データシート1!$A:$BS,MATCH("aa_"&amp;$S39,データシート1!$A$1:$BS$1,0),0)</f>
        <v>972.2617419319015</v>
      </c>
      <c r="AA39" s="1016">
        <f>VLOOKUP(年度マスタ!$K$4&amp;"_"&amp;AA$33,データシート1!$A:$BS,MATCH("aa_"&amp;$S39,データシート1!$A$1:$BS$1,0),0)</f>
        <v>924.48482994631684</v>
      </c>
      <c r="AB39" s="1016">
        <f>VLOOKUP(年度マスタ!$K$4&amp;"_"&amp;AB$33,データシート1!$A:$BS,MATCH("aa_"&amp;$S39,データシート1!$A$1:$BS$1,0),0)</f>
        <v>893.08973855378395</v>
      </c>
      <c r="AC39" s="1016">
        <f>VLOOKUP(年度マスタ!$K$4&amp;"_"&amp;AC$33,データシート1!$A:$BS,MATCH("aa_"&amp;$S39,データシート1!$A$1:$BS$1,0),0)</f>
        <v>882.6490894314145</v>
      </c>
      <c r="AD39" s="1016">
        <f>VLOOKUP(年度マスタ!$K$4&amp;"_"&amp;AD$33,データシート1!$A:$BS,MATCH("aa_"&amp;$S39,データシート1!$A$1:$BS$1,0),0)</f>
        <v>887.75966844681102</v>
      </c>
      <c r="AE39" s="1016">
        <f>VLOOKUP(年度マスタ!$K$4&amp;"_"&amp;AE$33,データシート1!$A:$BS,MATCH("aa_"&amp;$S39,データシート1!$A$1:$BS$1,0),0)</f>
        <v>807.6510675603173</v>
      </c>
      <c r="AF39" s="1016">
        <f>VLOOKUP(年度マスタ!$K$4&amp;"_"&amp;AF$33,データシート1!$A:$BS,MATCH("aa_"&amp;$S39,データシート1!$A$1:$BS$1,0),0)</f>
        <v>806.89732572804121</v>
      </c>
      <c r="AG39" s="1016">
        <f>VLOOKUP(年度マスタ!$K$4&amp;"_"&amp;AG$33,データシート1!$A:$BS,MATCH("aa_"&amp;$S39,データシート1!$A$1:$BS$1,0),0)</f>
        <v>763.31808441946191</v>
      </c>
      <c r="AH39" s="1016">
        <f>VLOOKUP(年度マスタ!$K$4&amp;"_"&amp;AH$33,データシート1!$A:$BS,MATCH("aa_"&amp;$S39,データシート1!$A$1:$BS$1,0),0)</f>
        <v>709.775593696084</v>
      </c>
      <c r="AI39" s="1016">
        <f>VLOOKUP(年度マスタ!$K$4&amp;"_"&amp;AI$33,データシート1!$A:$BS,MATCH("aa_"&amp;$S39,データシート1!$A$1:$BS$1,0),0)</f>
        <v>644.58988964712842</v>
      </c>
      <c r="AJ39" s="1016">
        <f>VLOOKUP(年度マスタ!$K$4&amp;"_"&amp;AJ$33,データシート1!$A:$BS,MATCH("aa_"&amp;$S39,データシート1!$A$1:$BS$1,0),0)</f>
        <v>589.79714724820815</v>
      </c>
      <c r="AK39" s="1017">
        <f>VLOOKUP(年度マスタ!$K$4&amp;"_"&amp;AK$33,データシート1!$A:$BS,MATCH("aa_"&amp;$S39,データシート1!$A$1:$BS$1,0),0)</f>
        <v>665.51664628824585</v>
      </c>
      <c r="AL39" s="373"/>
      <c r="AW39" s="19" t="str">
        <f>年度マスタ!K4</f>
        <v>33202</v>
      </c>
      <c r="AX39" s="19" t="s">
        <v>113</v>
      </c>
      <c r="AY39" s="19">
        <f>VLOOKUP($AW39&amp;"_"&amp;$AY$34,データシート1!$A:$BS,MATCH($AY$31&amp;"_"&amp;AY$36,データシート1!$A$1:$BS$1,0),0)</f>
        <v>15166.319430701858</v>
      </c>
      <c r="AZ39" s="19">
        <f>VLOOKUP($AW39&amp;"_"&amp;$AY$34,データシート1!$A:$BS,MATCH($AY$31&amp;"_"&amp;AZ$36,データシート1!$A$1:$BS$1,0),0)</f>
        <v>43.79821131859763</v>
      </c>
      <c r="BA39" s="19">
        <f>VLOOKUP($AW39&amp;"_"&amp;$AY$34,データシート1!$A:$BS,MATCH($AY$31&amp;"_"&amp;BA$36,データシート1!$A$1:$BS$1,0),0)</f>
        <v>11.57482831007748</v>
      </c>
      <c r="BB39" s="19">
        <f>VLOOKUP($AW39&amp;"_"&amp;$AY$34,データシート1!$A:$BS,MATCH($AY$31&amp;"_"&amp;BB$36,データシート1!$A$1:$BS$1,0),0)</f>
        <v>665.51664628824585</v>
      </c>
      <c r="BC39" s="19">
        <f>VLOOKUP($AW39&amp;"_"&amp;$AY$34,データシート1!$A:$BS,MATCH($AY$31&amp;"_"&amp;BC$36,データシート1!$A$1:$BS$1,0),0)</f>
        <v>643.49218876235648</v>
      </c>
      <c r="BD39" s="19">
        <f>VLOOKUP($AW39&amp;"_"&amp;$AY$34,データシート1!$A:$BS,MATCH($AY$31&amp;"_"&amp;BD$36,データシート1!$A$1:$BS$1,0),0)</f>
        <v>420.08623134533906</v>
      </c>
      <c r="BE39" s="19">
        <f>VLOOKUP($AW39&amp;"_"&amp;$AY$34,データシート1!$A:$BS,MATCH($AY$31&amp;"_"&amp;BE$36,データシート1!$A$1:$BS$1,0),0)</f>
        <v>317.64772525478827</v>
      </c>
      <c r="BF39" s="19">
        <f>VLOOKUP($AW39&amp;"_"&amp;$AY$34,データシート1!$A:$BS,MATCH($AY$31&amp;"_"&amp;BF$36,データシート1!$A$1:$BS$1,0),0)</f>
        <v>28.633678682612583</v>
      </c>
      <c r="BG39" s="19">
        <f>VLOOKUP($AW39&amp;"_"&amp;$AY$34,データシート1!$A:$BS,MATCH($AY$31&amp;"_"&amp;BG$36,データシート1!$A$1:$BS$1,0),0)</f>
        <v>145.37513019824129</v>
      </c>
      <c r="BH39" s="19">
        <f>VLOOKUP($AW39&amp;"_"&amp;$AY$34,データシート1!$A:$BS,MATCH($AY$31&amp;"_"&amp;BH$36,データシート1!$A$1:$BS$1,0),0)</f>
        <v>57.982142541529377</v>
      </c>
    </row>
    <row r="40" spans="2:64" ht="17.100000000000001" customHeight="1" thickBot="1">
      <c r="B40" s="366"/>
      <c r="C40" s="367"/>
      <c r="D40" s="369"/>
      <c r="E40" s="369"/>
      <c r="F40" s="369"/>
      <c r="G40" s="368"/>
      <c r="H40" s="368"/>
      <c r="I40" s="369"/>
      <c r="J40" s="370"/>
      <c r="K40" s="378"/>
      <c r="L40" s="389"/>
      <c r="M40" s="391"/>
      <c r="N40" s="382" t="s">
        <v>47</v>
      </c>
      <c r="O40" s="1026">
        <f>AC44</f>
        <v>340.84865067018194</v>
      </c>
      <c r="P40" s="502">
        <f t="shared" si="9"/>
        <v>1.4787540303624135E-2</v>
      </c>
      <c r="Q40" s="371"/>
      <c r="R40" s="15"/>
      <c r="S40" s="401" t="s">
        <v>78</v>
      </c>
      <c r="T40" s="378"/>
      <c r="U40" s="386" t="s">
        <v>78</v>
      </c>
      <c r="V40" s="387"/>
      <c r="W40" s="387"/>
      <c r="X40" s="1015">
        <f>VLOOKUP(年度マスタ!$K$4&amp;"_"&amp;X$33,データシート1!$A:$BS,MATCH("aa_"&amp;$S40,データシート1!$A$1:$BS$1,0),0)</f>
        <v>916.5412487053253</v>
      </c>
      <c r="Y40" s="1016">
        <f>VLOOKUP(年度マスタ!$K$4&amp;"_"&amp;Y$33,データシート1!$A:$BS,MATCH("aa_"&amp;$S40,データシート1!$A$1:$BS$1,0),0)</f>
        <v>851.93379670938714</v>
      </c>
      <c r="Z40" s="1016">
        <f>VLOOKUP(年度マスタ!$K$4&amp;"_"&amp;Z$33,データシート1!$A:$BS,MATCH("aa_"&amp;$S40,データシート1!$A$1:$BS$1,0),0)</f>
        <v>927.04652878498155</v>
      </c>
      <c r="AA40" s="1016">
        <f>VLOOKUP(年度マスタ!$K$4&amp;"_"&amp;AA$33,データシート1!$A:$BS,MATCH("aa_"&amp;$S40,データシート1!$A$1:$BS$1,0),0)</f>
        <v>824.30717586907156</v>
      </c>
      <c r="AB40" s="1016">
        <f>VLOOKUP(年度マスタ!$K$4&amp;"_"&amp;AB$33,データシート1!$A:$BS,MATCH("aa_"&amp;$S40,データシート1!$A$1:$BS$1,0),0)</f>
        <v>936.66914614122754</v>
      </c>
      <c r="AC40" s="1016">
        <f>VLOOKUP(年度マスタ!$K$4&amp;"_"&amp;AC$33,データシート1!$A:$BS,MATCH("aa_"&amp;$S40,データシート1!$A$1:$BS$1,0),0)</f>
        <v>947.12229302460707</v>
      </c>
      <c r="AD40" s="1016">
        <f>VLOOKUP(年度マスタ!$K$4&amp;"_"&amp;AD$33,データシート1!$A:$BS,MATCH("aa_"&amp;$S40,データシート1!$A$1:$BS$1,0),0)</f>
        <v>877.98882859700302</v>
      </c>
      <c r="AE40" s="1016">
        <f>VLOOKUP(年度マスタ!$K$4&amp;"_"&amp;AE$33,データシート1!$A:$BS,MATCH("aa_"&amp;$S40,データシート1!$A$1:$BS$1,0),0)</f>
        <v>941.60465781072241</v>
      </c>
      <c r="AF40" s="1016">
        <f>VLOOKUP(年度マスタ!$K$4&amp;"_"&amp;AF$33,データシート1!$A:$BS,MATCH("aa_"&amp;$S40,データシート1!$A$1:$BS$1,0),0)</f>
        <v>824.07320826355226</v>
      </c>
      <c r="AG40" s="1016">
        <f>VLOOKUP(年度マスタ!$K$4&amp;"_"&amp;AG$33,データシート1!$A:$BS,MATCH("aa_"&amp;$S40,データシート1!$A$1:$BS$1,0),0)</f>
        <v>833.61311310561484</v>
      </c>
      <c r="AH40" s="1016">
        <f>VLOOKUP(年度マスタ!$K$4&amp;"_"&amp;AH$33,データシート1!$A:$BS,MATCH("aa_"&amp;$S40,データシート1!$A$1:$BS$1,0),0)</f>
        <v>673.82639676177189</v>
      </c>
      <c r="AI40" s="1016">
        <f>VLOOKUP(年度マスタ!$K$4&amp;"_"&amp;AI$33,データシート1!$A:$BS,MATCH("aa_"&amp;$S40,データシート1!$A$1:$BS$1,0),0)</f>
        <v>593.47923821710151</v>
      </c>
      <c r="AJ40" s="1016">
        <f>VLOOKUP(年度マスタ!$K$4&amp;"_"&amp;AJ$33,データシート1!$A:$BS,MATCH("aa_"&amp;$S40,データシート1!$A$1:$BS$1,0),0)</f>
        <v>666.03472331611204</v>
      </c>
      <c r="AK40" s="1017">
        <f>VLOOKUP(年度マスタ!$K$4&amp;"_"&amp;AK$33,データシート1!$A:$BS,MATCH("aa_"&amp;$S40,データシート1!$A$1:$BS$1,0),0)</f>
        <v>643.49218876235648</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37.389972112731456</v>
      </c>
      <c r="P41" s="502">
        <f t="shared" si="9"/>
        <v>1.6221443695941498E-3</v>
      </c>
      <c r="Q41" s="371"/>
      <c r="R41" s="15"/>
      <c r="S41" s="401" t="s">
        <v>1276</v>
      </c>
      <c r="T41" s="378"/>
      <c r="U41" s="286" t="s">
        <v>44</v>
      </c>
      <c r="V41" s="387"/>
      <c r="W41" s="387"/>
      <c r="X41" s="1015">
        <f>X42+X45+X46</f>
        <v>1079.975873671053</v>
      </c>
      <c r="Y41" s="1016">
        <f t="shared" ref="Y41:AH41" si="12">Y42+Y45+Y46</f>
        <v>1057.5792683864679</v>
      </c>
      <c r="Z41" s="1016">
        <f t="shared" si="12"/>
        <v>1083.1966905292597</v>
      </c>
      <c r="AA41" s="1016">
        <f t="shared" si="12"/>
        <v>1066.3263973370888</v>
      </c>
      <c r="AB41" s="1016">
        <f t="shared" si="12"/>
        <v>1057.7269684753176</v>
      </c>
      <c r="AC41" s="1016">
        <f t="shared" si="12"/>
        <v>1055.3443077425002</v>
      </c>
      <c r="AD41" s="1016">
        <f t="shared" si="12"/>
        <v>1052.4229268996394</v>
      </c>
      <c r="AE41" s="1016">
        <f t="shared" si="12"/>
        <v>1034.439251640224</v>
      </c>
      <c r="AF41" s="1016">
        <f t="shared" si="12"/>
        <v>1025.813977141846</v>
      </c>
      <c r="AG41" s="1016">
        <f t="shared" si="12"/>
        <v>1010.7780516874693</v>
      </c>
      <c r="AH41" s="1016">
        <f t="shared" si="12"/>
        <v>1008.8788450404182</v>
      </c>
      <c r="AI41" s="1016">
        <f>AI42+AI45+AI46</f>
        <v>996.16939963877451</v>
      </c>
      <c r="AJ41" s="1016">
        <f>AJ42+AJ45+AJ46</f>
        <v>908.98039189787289</v>
      </c>
      <c r="AK41" s="1017">
        <f>AK42+AK45+AK46</f>
        <v>911.74276548098123</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147.11786666310402</v>
      </c>
      <c r="P42" s="502">
        <f t="shared" si="9"/>
        <v>6.3826316413056871E-3</v>
      </c>
      <c r="Q42" s="371"/>
      <c r="R42" s="15"/>
      <c r="S42" s="401"/>
      <c r="T42" s="378"/>
      <c r="U42" s="389"/>
      <c r="V42" s="623" t="s">
        <v>45</v>
      </c>
      <c r="W42" s="379"/>
      <c r="X42" s="1018">
        <f>SUM(X43:X44)</f>
        <v>905.64838629305723</v>
      </c>
      <c r="Y42" s="1019">
        <f t="shared" ref="Y42:AK42" si="13">SUM(Y43:Y44)</f>
        <v>897.14241267431237</v>
      </c>
      <c r="Z42" s="1019">
        <f t="shared" si="13"/>
        <v>903.64497519471763</v>
      </c>
      <c r="AA42" s="1019">
        <f t="shared" si="13"/>
        <v>885.76081128663884</v>
      </c>
      <c r="AB42" s="1019">
        <f t="shared" si="13"/>
        <v>887.47877343396704</v>
      </c>
      <c r="AC42" s="1019">
        <f t="shared" si="13"/>
        <v>870.8364689666646</v>
      </c>
      <c r="AD42" s="1019">
        <f t="shared" si="13"/>
        <v>849.17827671777434</v>
      </c>
      <c r="AE42" s="1019">
        <f t="shared" si="13"/>
        <v>849.41433846142013</v>
      </c>
      <c r="AF42" s="1019">
        <f t="shared" si="13"/>
        <v>843.07887722957025</v>
      </c>
      <c r="AG42" s="1019">
        <f t="shared" si="13"/>
        <v>836.63052873467541</v>
      </c>
      <c r="AH42" s="1019">
        <f t="shared" si="13"/>
        <v>827.94777553554115</v>
      </c>
      <c r="AI42" s="1019">
        <f t="shared" si="13"/>
        <v>818.33701082259813</v>
      </c>
      <c r="AJ42" s="1019">
        <f t="shared" si="13"/>
        <v>740.1751283025709</v>
      </c>
      <c r="AK42" s="1020">
        <f t="shared" si="13"/>
        <v>737.73395660012739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42.61826937937203</v>
      </c>
      <c r="P43" s="679">
        <f t="shared" si="9"/>
        <v>1.8489713099319215E-3</v>
      </c>
      <c r="Q43" s="371"/>
      <c r="R43" s="15"/>
      <c r="S43" s="401" t="s">
        <v>46</v>
      </c>
      <c r="T43" s="405"/>
      <c r="U43" s="389"/>
      <c r="V43" s="406"/>
      <c r="W43" s="390" t="s">
        <v>46</v>
      </c>
      <c r="X43" s="1018">
        <f>VLOOKUP(年度マスタ!$K$4&amp;"_"&amp;X$33,データシート1!$A:$BS,MATCH("aa_"&amp;$S43,データシート1!$A$1:$BS$1,0),0)</f>
        <v>532.66613063053671</v>
      </c>
      <c r="Y43" s="1019">
        <f>VLOOKUP(年度マスタ!$K$4&amp;"_"&amp;Y$33,データシート1!$A:$BS,MATCH("aa_"&amp;$S43,データシート1!$A$1:$BS$1,0),0)</f>
        <v>543.15476546044567</v>
      </c>
      <c r="Z43" s="1019">
        <f>VLOOKUP(年度マスタ!$K$4&amp;"_"&amp;Z$33,データシート1!$A:$BS,MATCH("aa_"&amp;$S43,データシート1!$A$1:$BS$1,0),0)</f>
        <v>545.42125719460671</v>
      </c>
      <c r="AA43" s="1019">
        <f>VLOOKUP(年度マスタ!$K$4&amp;"_"&amp;AA$33,データシート1!$A:$BS,MATCH("aa_"&amp;$S43,データシート1!$A$1:$BS$1,0),0)</f>
        <v>541.28384048935641</v>
      </c>
      <c r="AB43" s="1019">
        <f>VLOOKUP(年度マスタ!$K$4&amp;"_"&amp;AB$33,データシート1!$A:$BS,MATCH("aa_"&amp;$S43,データシート1!$A$1:$BS$1,0),0)</f>
        <v>544.77929378214037</v>
      </c>
      <c r="AC43" s="1019">
        <f>VLOOKUP(年度マスタ!$K$4&amp;"_"&amp;AC$33,データシート1!$A:$BS,MATCH("aa_"&amp;$S43,データシート1!$A$1:$BS$1,0),0)</f>
        <v>529.9878182964826</v>
      </c>
      <c r="AD43" s="1019">
        <f>VLOOKUP(年度マスタ!$K$4&amp;"_"&amp;AD$33,データシート1!$A:$BS,MATCH("aa_"&amp;$S43,データシート1!$A$1:$BS$1,0),0)</f>
        <v>509.60982104841048</v>
      </c>
      <c r="AE43" s="1019">
        <f>VLOOKUP(年度マスタ!$K$4&amp;"_"&amp;AE$33,データシート1!$A:$BS,MATCH("aa_"&amp;$S43,データシート1!$A$1:$BS$1,0),0)</f>
        <v>510.6641685424251</v>
      </c>
      <c r="AF43" s="1019">
        <f>VLOOKUP(年度マスタ!$K$4&amp;"_"&amp;AF$33,データシート1!$A:$BS,MATCH("aa_"&amp;$S43,データシート1!$A$1:$BS$1,0),0)</f>
        <v>511.1892993577506</v>
      </c>
      <c r="AG43" s="1019">
        <f>VLOOKUP(年度マスタ!$K$4&amp;"_"&amp;AG$33,データシート1!$A:$BS,MATCH("aa_"&amp;$S43,データシート1!$A$1:$BS$1,0),0)</f>
        <v>507.90067248795384</v>
      </c>
      <c r="AH43" s="1019">
        <f>VLOOKUP(年度マスタ!$K$4&amp;"_"&amp;AH$33,データシート1!$A:$BS,MATCH("aa_"&amp;$S43,データシート1!$A$1:$BS$1,0),0)</f>
        <v>501.16136622738236</v>
      </c>
      <c r="AI43" s="1019">
        <f>VLOOKUP(年度マスタ!$K$4&amp;"_"&amp;AI$33,データシート1!$A:$BS,MATCH("aa_"&amp;$S43,データシート1!$A$1:$BS$1,0),0)</f>
        <v>490.82007658340018</v>
      </c>
      <c r="AJ43" s="1019">
        <f>VLOOKUP(年度マスタ!$K$4&amp;"_"&amp;AJ$33,データシート1!$A:$BS,MATCH("aa_"&amp;$S43,データシート1!$A$1:$BS$1,0),0)</f>
        <v>432.23894440296067</v>
      </c>
      <c r="AK43" s="1020">
        <f>VLOOKUP(年度マスタ!$K$4&amp;"_"&amp;AK$33,データシート1!$A:$BS,MATCH("aa_"&amp;$S43,データシート1!$A$1:$BS$1,0),0)</f>
        <v>420.08623134533906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372.98225566252046</v>
      </c>
      <c r="Y44" s="1019">
        <f>VLOOKUP(年度マスタ!$K$4&amp;"_"&amp;Y$33,データシート1!$A:$BS,MATCH("aa_"&amp;$S44,データシート1!$A$1:$BS$1,0),0)</f>
        <v>353.98764721386669</v>
      </c>
      <c r="Z44" s="1019">
        <f>VLOOKUP(年度マスタ!$K$4&amp;"_"&amp;Z$33,データシート1!$A:$BS,MATCH("aa_"&amp;$S44,データシート1!$A$1:$BS$1,0),0)</f>
        <v>358.22371800011092</v>
      </c>
      <c r="AA44" s="1019">
        <f>VLOOKUP(年度マスタ!$K$4&amp;"_"&amp;AA$33,データシート1!$A:$BS,MATCH("aa_"&amp;$S44,データシート1!$A$1:$BS$1,0),0)</f>
        <v>344.47697079728243</v>
      </c>
      <c r="AB44" s="1019">
        <f>VLOOKUP(年度マスタ!$K$4&amp;"_"&amp;AB$33,データシート1!$A:$BS,MATCH("aa_"&amp;$S44,データシート1!$A$1:$BS$1,0),0)</f>
        <v>342.69947965182666</v>
      </c>
      <c r="AC44" s="1019">
        <f>VLOOKUP(年度マスタ!$K$4&amp;"_"&amp;AC$33,データシート1!$A:$BS,MATCH("aa_"&amp;$S44,データシート1!$A$1:$BS$1,0),0)</f>
        <v>340.84865067018194</v>
      </c>
      <c r="AD44" s="1019">
        <f>VLOOKUP(年度マスタ!$K$4&amp;"_"&amp;AD$33,データシート1!$A:$BS,MATCH("aa_"&amp;$S44,データシート1!$A$1:$BS$1,0),0)</f>
        <v>339.56845566936386</v>
      </c>
      <c r="AE44" s="1019">
        <f>VLOOKUP(年度マスタ!$K$4&amp;"_"&amp;AE$33,データシート1!$A:$BS,MATCH("aa_"&amp;$S44,データシート1!$A$1:$BS$1,0),0)</f>
        <v>338.75016991899508</v>
      </c>
      <c r="AF44" s="1019">
        <f>VLOOKUP(年度マスタ!$K$4&amp;"_"&amp;AF$33,データシート1!$A:$BS,MATCH("aa_"&amp;$S44,データシート1!$A$1:$BS$1,0),0)</f>
        <v>331.8895778718196</v>
      </c>
      <c r="AG44" s="1019">
        <f>VLOOKUP(年度マスタ!$K$4&amp;"_"&amp;AG$33,データシート1!$A:$BS,MATCH("aa_"&amp;$S44,データシート1!$A$1:$BS$1,0),0)</f>
        <v>328.72985624672157</v>
      </c>
      <c r="AH44" s="1019">
        <f>VLOOKUP(年度マスタ!$K$4&amp;"_"&amp;AH$33,データシート1!$A:$BS,MATCH("aa_"&amp;$S44,データシート1!$A$1:$BS$1,0),0)</f>
        <v>326.7864093081588</v>
      </c>
      <c r="AI44" s="1019">
        <f>VLOOKUP(年度マスタ!$K$4&amp;"_"&amp;AI$33,データシート1!$A:$BS,MATCH("aa_"&amp;$S44,データシート1!$A$1:$BS$1,0),0)</f>
        <v>327.51693423919795</v>
      </c>
      <c r="AJ44" s="1019">
        <f>VLOOKUP(年度マスタ!$K$4&amp;"_"&amp;AJ$33,データシート1!$A:$BS,MATCH("aa_"&amp;$S44,データシート1!$A$1:$BS$1,0),0)</f>
        <v>307.93618389961023</v>
      </c>
      <c r="AK44" s="1020">
        <f>VLOOKUP(年度マスタ!$K$4&amp;"_"&amp;AK$33,データシート1!$A:$BS,MATCH("aa_"&amp;$S44,データシート1!$A$1:$BS$1,0),0)</f>
        <v>317.64772525478827</v>
      </c>
      <c r="AL44" s="373"/>
      <c r="AW44" s="19" t="str">
        <f>AW47</f>
        <v>岡山県</v>
      </c>
      <c r="AX44" s="407">
        <f t="shared" si="14"/>
        <v>0.75309329934131086</v>
      </c>
      <c r="AY44" s="407">
        <f t="shared" si="14"/>
        <v>7.6614575743738186E-2</v>
      </c>
      <c r="AZ44" s="407">
        <f t="shared" si="14"/>
        <v>6.9366901862635541E-2</v>
      </c>
      <c r="BA44" s="407">
        <f t="shared" si="14"/>
        <v>9.4484899198396644E-2</v>
      </c>
      <c r="BB44" s="407">
        <f t="shared" si="14"/>
        <v>6.440323853918648E-3</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28.992539407238041</v>
      </c>
      <c r="Y45" s="1019">
        <f>VLOOKUP(年度マスタ!$K$4&amp;"_"&amp;Y$33,データシート1!$A:$BS,MATCH("aa_"&amp;$S45,データシート1!$A$1:$BS$1,0),0)</f>
        <v>27.641925007766496</v>
      </c>
      <c r="Z45" s="1019">
        <f>VLOOKUP(年度マスタ!$K$4&amp;"_"&amp;Z$33,データシート1!$A:$BS,MATCH("aa_"&amp;$S45,データシート1!$A$1:$BS$1,0),0)</f>
        <v>28.902038601682136</v>
      </c>
      <c r="AA45" s="1019">
        <f>VLOOKUP(年度マスタ!$K$4&amp;"_"&amp;AA$33,データシート1!$A:$BS,MATCH("aa_"&amp;$S45,データシート1!$A$1:$BS$1,0),0)</f>
        <v>33.436037479242636</v>
      </c>
      <c r="AB45" s="1019">
        <f>VLOOKUP(年度マスタ!$K$4&amp;"_"&amp;AB$33,データシート1!$A:$BS,MATCH("aa_"&amp;$S45,データシート1!$A$1:$BS$1,0),0)</f>
        <v>36.785852877175017</v>
      </c>
      <c r="AC45" s="1019">
        <f>VLOOKUP(年度マスタ!$K$4&amp;"_"&amp;AC$33,データシート1!$A:$BS,MATCH("aa_"&amp;$S45,データシート1!$A$1:$BS$1,0),0)</f>
        <v>37.389972112731456</v>
      </c>
      <c r="AD45" s="1019">
        <f>VLOOKUP(年度マスタ!$K$4&amp;"_"&amp;AD$33,データシート1!$A:$BS,MATCH("aa_"&amp;$S45,データシート1!$A$1:$BS$1,0),0)</f>
        <v>35.901748072923908</v>
      </c>
      <c r="AE45" s="1019">
        <f>VLOOKUP(年度マスタ!$K$4&amp;"_"&amp;AE$33,データシート1!$A:$BS,MATCH("aa_"&amp;$S45,データシート1!$A$1:$BS$1,0),0)</f>
        <v>35.16404813546788</v>
      </c>
      <c r="AF45" s="1019">
        <f>VLOOKUP(年度マスタ!$K$4&amp;"_"&amp;AF$33,データシート1!$A:$BS,MATCH("aa_"&amp;$S45,データシート1!$A$1:$BS$1,0),0)</f>
        <v>34.19819145287827</v>
      </c>
      <c r="AG45" s="1019">
        <f>VLOOKUP(年度マスタ!$K$4&amp;"_"&amp;AG$33,データシート1!$A:$BS,MATCH("aa_"&amp;$S45,データシート1!$A$1:$BS$1,0),0)</f>
        <v>33.050757125649973</v>
      </c>
      <c r="AH45" s="1019">
        <f>VLOOKUP(年度マスタ!$K$4&amp;"_"&amp;AH$33,データシート1!$A:$BS,MATCH("aa_"&amp;$S45,データシート1!$A$1:$BS$1,0),0)</f>
        <v>30.58323846921736</v>
      </c>
      <c r="AI45" s="1019">
        <f>VLOOKUP(年度マスタ!$K$4&amp;"_"&amp;AI$33,データシート1!$A:$BS,MATCH("aa_"&amp;$S45,データシート1!$A$1:$BS$1,0),0)</f>
        <v>29.759063939301768</v>
      </c>
      <c r="AJ45" s="1019">
        <f>VLOOKUP(年度マスタ!$K$4&amp;"_"&amp;AJ$33,データシート1!$A:$BS,MATCH("aa_"&amp;$S45,データシート1!$A$1:$BS$1,0),0)</f>
        <v>28.392948498962291</v>
      </c>
      <c r="AK45" s="1020">
        <f>VLOOKUP(年度マスタ!$K$4&amp;"_"&amp;AK$33,データシート1!$A:$BS,MATCH("aa_"&amp;$S45,データシート1!$A$1:$BS$1,0),0)</f>
        <v>28.633678682612583</v>
      </c>
      <c r="AL45" s="373"/>
      <c r="AW45" s="19" t="str">
        <f>AW48</f>
        <v>倉敷市</v>
      </c>
      <c r="AX45" s="407">
        <f t="shared" ref="AX45:BB45" si="15">AX48/$BC48</f>
        <v>0.86978981452875592</v>
      </c>
      <c r="AY45" s="407">
        <f t="shared" si="15"/>
        <v>3.8028596456612246E-2</v>
      </c>
      <c r="AZ45" s="407">
        <f t="shared" si="15"/>
        <v>3.6770086677632076E-2</v>
      </c>
      <c r="BA45" s="407">
        <f t="shared" si="15"/>
        <v>5.2098317741694426E-2</v>
      </c>
      <c r="BB45" s="407">
        <f t="shared" si="15"/>
        <v>3.3131845953054922E-3</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145.33494797075775</v>
      </c>
      <c r="Y46" s="1019">
        <f>VLOOKUP(年度マスタ!$K$4&amp;"_"&amp;Y$33,データシート1!$A:$BS,MATCH("aa_"&amp;$S46,データシート1!$A$1:$BS$1,0),0)</f>
        <v>132.79493070438895</v>
      </c>
      <c r="Z46" s="1019">
        <f>VLOOKUP(年度マスタ!$K$4&amp;"_"&amp;Z$33,データシート1!$A:$BS,MATCH("aa_"&amp;$S46,データシート1!$A$1:$BS$1,0),0)</f>
        <v>150.64967673285997</v>
      </c>
      <c r="AA46" s="1019">
        <f>VLOOKUP(年度マスタ!$K$4&amp;"_"&amp;AA$33,データシート1!$A:$BS,MATCH("aa_"&amp;$S46,データシート1!$A$1:$BS$1,0),0)</f>
        <v>147.12954857120727</v>
      </c>
      <c r="AB46" s="1019">
        <f>VLOOKUP(年度マスタ!$K$4&amp;"_"&amp;AB$33,データシート1!$A:$BS,MATCH("aa_"&amp;$S46,データシート1!$A$1:$BS$1,0),0)</f>
        <v>133.4623421641756</v>
      </c>
      <c r="AC46" s="1019">
        <f>VLOOKUP(年度マスタ!$K$4&amp;"_"&amp;AC$33,データシート1!$A:$BS,MATCH("aa_"&amp;$S46,データシート1!$A$1:$BS$1,0),0)</f>
        <v>147.11786666310402</v>
      </c>
      <c r="AD46" s="1019">
        <f>VLOOKUP(年度マスタ!$K$4&amp;"_"&amp;AD$33,データシート1!$A:$BS,MATCH("aa_"&amp;$S46,データシート1!$A$1:$BS$1,0),0)</f>
        <v>167.34290210894116</v>
      </c>
      <c r="AE46" s="1019">
        <f>VLOOKUP(年度マスタ!$K$4&amp;"_"&amp;AE$33,データシート1!$A:$BS,MATCH("aa_"&amp;$S46,データシート1!$A$1:$BS$1,0),0)</f>
        <v>149.86086504333593</v>
      </c>
      <c r="AF46" s="1019">
        <f>VLOOKUP(年度マスタ!$K$4&amp;"_"&amp;AF$33,データシート1!$A:$BS,MATCH("aa_"&amp;$S46,データシート1!$A$1:$BS$1,0),0)</f>
        <v>148.53690845939744</v>
      </c>
      <c r="AG46" s="1019">
        <f>VLOOKUP(年度マスタ!$K$4&amp;"_"&amp;AG$33,データシート1!$A:$BS,MATCH("aa_"&amp;$S46,データシート1!$A$1:$BS$1,0),0)</f>
        <v>141.09676582714388</v>
      </c>
      <c r="AH46" s="1019">
        <f>VLOOKUP(年度マスタ!$K$4&amp;"_"&amp;AH$33,データシート1!$A:$BS,MATCH("aa_"&amp;$S46,データシート1!$A$1:$BS$1,0),0)</f>
        <v>150.34783103565974</v>
      </c>
      <c r="AI46" s="1019">
        <f>VLOOKUP(年度マスタ!$K$4&amp;"_"&amp;AI$33,データシート1!$A:$BS,MATCH("aa_"&amp;$S46,データシート1!$A$1:$BS$1,0),0)</f>
        <v>148.07332487687461</v>
      </c>
      <c r="AJ46" s="1019">
        <f>VLOOKUP(年度マスタ!$K$4&amp;"_"&amp;AJ$33,データシート1!$A:$BS,MATCH("aa_"&amp;$S46,データシート1!$A$1:$BS$1,0),0)</f>
        <v>140.41231509633974</v>
      </c>
      <c r="AK46" s="1020">
        <f>VLOOKUP(年度マスタ!$K$4&amp;"_"&amp;AK$33,データシート1!$A:$BS,MATCH("aa_"&amp;$S46,データシート1!$A$1:$BS$1,0),0)</f>
        <v>145.37513019824129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55.648767506766902</v>
      </c>
      <c r="Y47" s="1022">
        <f>VLOOKUP(年度マスタ!$K$4&amp;"_"&amp;Y$33,データシート1!$A:$BS,MATCH("aa_"&amp;$S47,データシート1!$A$1:$BS$1,0),0)</f>
        <v>44.106532631487852</v>
      </c>
      <c r="Z47" s="1022">
        <f>VLOOKUP(年度マスタ!$K$4&amp;"_"&amp;Z$33,データシート1!$A:$BS,MATCH("aa_"&amp;$S47,データシート1!$A$1:$BS$1,0),0)</f>
        <v>51.266601849347992</v>
      </c>
      <c r="AA47" s="1022">
        <f>VLOOKUP(年度マスタ!$K$4&amp;"_"&amp;AA$33,データシート1!$A:$BS,MATCH("aa_"&amp;$S47,データシート1!$A$1:$BS$1,0),0)</f>
        <v>48.197252442859678</v>
      </c>
      <c r="AB47" s="1022">
        <f>VLOOKUP(年度マスタ!$K$4&amp;"_"&amp;AB$33,データシート1!$A:$BS,MATCH("aa_"&amp;$S47,データシート1!$A$1:$BS$1,0),0)</f>
        <v>49.035095884439031</v>
      </c>
      <c r="AC47" s="1022">
        <f>VLOOKUP(年度マスタ!$K$4&amp;"_"&amp;AC$33,データシート1!$A:$BS,MATCH("aa_"&amp;$S47,データシート1!$A$1:$BS$1,0),0)</f>
        <v>42.61826937937203</v>
      </c>
      <c r="AD47" s="1022">
        <f>VLOOKUP(年度マスタ!$K$4&amp;"_"&amp;AD$33,データシート1!$A:$BS,MATCH("aa_"&amp;$S47,データシート1!$A$1:$BS$1,0),0)</f>
        <v>57.915641608336436</v>
      </c>
      <c r="AE47" s="1022">
        <f>VLOOKUP(年度マスタ!$K$4&amp;"_"&amp;AE$33,データシート1!$A:$BS,MATCH("aa_"&amp;$S47,データシート1!$A$1:$BS$1,0),0)</f>
        <v>55.686685813100254</v>
      </c>
      <c r="AF47" s="1022">
        <f>VLOOKUP(年度マスタ!$K$4&amp;"_"&amp;AF$33,データシート1!$A:$BS,MATCH("aa_"&amp;$S47,データシート1!$A$1:$BS$1,0),0)</f>
        <v>58.260926523658902</v>
      </c>
      <c r="AG47" s="1022">
        <f>VLOOKUP(年度マスタ!$K$4&amp;"_"&amp;AG$33,データシート1!$A:$BS,MATCH("aa_"&amp;$S47,データシート1!$A$1:$BS$1,0),0)</f>
        <v>55.99942242573038</v>
      </c>
      <c r="AH47" s="1022">
        <f>VLOOKUP(年度マスタ!$K$4&amp;"_"&amp;AH$33,データシート1!$A:$BS,MATCH("aa_"&amp;$S47,データシート1!$A$1:$BS$1,0),0)</f>
        <v>66.013713575096816</v>
      </c>
      <c r="AI47" s="1022">
        <f>VLOOKUP(年度マスタ!$K$4&amp;"_"&amp;AI$33,データシート1!$A:$BS,MATCH("aa_"&amp;$S47,データシート1!$A$1:$BS$1,0),0)</f>
        <v>67.86275300227075</v>
      </c>
      <c r="AJ47" s="1022">
        <f>VLOOKUP(年度マスタ!$K$4&amp;"_"&amp;AJ$33,データシート1!$A:$BS,MATCH("aa_"&amp;$S47,データシート1!$A$1:$BS$1,0),0)</f>
        <v>56.851053489203437</v>
      </c>
      <c r="AK47" s="1023">
        <f>VLOOKUP(年度マスタ!$K$4&amp;"_"&amp;AK$33,データシート1!$A:$BS,MATCH("aa_"&amp;$S47,データシート1!$A$1:$BS$1,0),0)</f>
        <v>57.982142541529377</v>
      </c>
      <c r="AL47" s="373"/>
      <c r="AW47" s="19" t="str">
        <f>年度マスタ!I4</f>
        <v>岡山県</v>
      </c>
      <c r="AX47" s="408">
        <f>SUM(AY38:BA38)</f>
        <v>27827.524147735396</v>
      </c>
      <c r="AY47" s="408">
        <f t="shared" si="17"/>
        <v>2830.9825070042639</v>
      </c>
      <c r="AZ47" s="408">
        <f t="shared" si="17"/>
        <v>2563.1739630725924</v>
      </c>
      <c r="BA47" s="408">
        <f>SUM(BD38:BG38)</f>
        <v>3491.3082035644375</v>
      </c>
      <c r="BB47" s="408">
        <f>BH38</f>
        <v>237.97618133225961</v>
      </c>
      <c r="BC47" s="408">
        <f>SUM(AX47:BB47)</f>
        <v>36950.965002708952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1640</v>
      </c>
      <c r="AL48" s="411"/>
      <c r="AW48" s="19" t="str">
        <f>年度マスタ!J4</f>
        <v>倉敷市</v>
      </c>
      <c r="AX48" s="408">
        <f>SUM(AY39:BA39)</f>
        <v>15221.692470330534</v>
      </c>
      <c r="AY48" s="408">
        <f>BB39</f>
        <v>665.51664628824585</v>
      </c>
      <c r="AZ48" s="408">
        <f>BC39</f>
        <v>643.49218876235648</v>
      </c>
      <c r="BA48" s="408">
        <f>SUM(BD39:BG39)</f>
        <v>911.74276548098123</v>
      </c>
      <c r="BB48" s="408">
        <f>BH39</f>
        <v>57.982142541529377</v>
      </c>
      <c r="BC48" s="408">
        <f>SUM(AX48:BB48)</f>
        <v>17500.426213403643</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17500.426213403643</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15221.692470330534</v>
      </c>
      <c r="P52" s="501">
        <f t="shared" ref="P52:P64" si="18">O52/$O$51</f>
        <v>0.86978981452875592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15166.319430701858</v>
      </c>
      <c r="P53" s="502">
        <f t="shared" si="18"/>
        <v>0.8666257178974256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43.79821131859763</v>
      </c>
      <c r="P54" s="502">
        <f t="shared" si="18"/>
        <v>2.5026939792501977E-3</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11.57482831007748</v>
      </c>
      <c r="P55" s="502">
        <f t="shared" si="18"/>
        <v>6.6140265208011187E-4</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665.51664628824585</v>
      </c>
      <c r="P56" s="501">
        <f t="shared" si="18"/>
        <v>3.8028596456612246E-2</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643.49218876235648</v>
      </c>
      <c r="P57" s="501">
        <f t="shared" si="18"/>
        <v>3.6770086677632076E-2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911.74276548098123</v>
      </c>
      <c r="P58" s="501">
        <f t="shared" si="18"/>
        <v>5.2098317741694426E-2</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737.73395660012739</v>
      </c>
      <c r="P59" s="502">
        <f t="shared" si="18"/>
        <v>4.2155199399377723E-2</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420.08623134533906</v>
      </c>
      <c r="P60" s="502">
        <f t="shared" si="18"/>
        <v>2.4004342878437637E-2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317.64772525478827</v>
      </c>
      <c r="P61" s="502">
        <f t="shared" si="18"/>
        <v>1.8150856520940083E-2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28.633678682612583</v>
      </c>
      <c r="P62" s="502">
        <f t="shared" si="18"/>
        <v>1.6361703614213659E-3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145.37513019824129</v>
      </c>
      <c r="P63" s="502">
        <f t="shared" si="18"/>
        <v>8.3069479808953409E-3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57.982142541529377</v>
      </c>
      <c r="P64" s="679">
        <f t="shared" si="18"/>
        <v>3.3131845953054922E-3</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倉敷市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48309.206599999998</v>
      </c>
      <c r="AI7" s="88">
        <f>VLOOKUP(年度マスタ!$K$4&amp;"_"&amp;$AG7,データシート1!$A:$BS,MATCH("ab_"&amp;AI$2,データシート1!$A$1:$BS$1,0),0)</f>
        <v>16476</v>
      </c>
      <c r="AJ7" s="88">
        <f>VLOOKUP(年度マスタ!$K$4&amp;"_"&amp;$AG7,データシート1!$A:$BS,MATCH("ab_"&amp;AJ$2,データシート1!$A$1:$BS$1,0),0)</f>
        <v>153</v>
      </c>
      <c r="AK7" s="88">
        <f>VLOOKUP(年度マスタ!$K$4&amp;"_"&amp;$AG7,データシート1!$A:$BS,MATCH("ab_"&amp;AK$2,データシート1!$A$1:$BS$1,0),0)</f>
        <v>143061</v>
      </c>
      <c r="AL7" s="88">
        <f>VLOOKUP(年度マスタ!$K$4&amp;"_"&amp;$AG7,データシート1!$A:$BS,MATCH("ab_"&amp;AL$2,データシート1!$A$1:$BS$1,0),0)</f>
        <v>187581</v>
      </c>
      <c r="AM7" s="88">
        <f>VLOOKUP(年度マスタ!$K$4&amp;"_"&amp;$AG7,データシート1!$A:$BS,MATCH("ab_"&amp;AM$2,データシート1!$A$1:$BS$1,0),0)</f>
        <v>272809</v>
      </c>
      <c r="AN7" s="88">
        <f>VLOOKUP(年度マスタ!$K$4&amp;"_"&amp;$AG7,データシート1!$A:$BS,MATCH("ab_"&amp;AN$2,データシート1!$A$1:$BS$1,0),0)</f>
        <v>73124</v>
      </c>
      <c r="AO7" s="88">
        <f>VLOOKUP(年度マスタ!$K$4&amp;"_"&amp;$AG7,データシート1!$A:$BS,MATCH("ab_"&amp;AO$2,データシート1!$A$1:$BS$1,0),0)</f>
        <v>473743</v>
      </c>
      <c r="AP7" s="88">
        <f>VLOOKUP(年度マスタ!$K$4&amp;"_"&amp;$AG7,データシート1!$A:$BS,MATCH("ab_"&amp;AP$2,データシート1!$A$1:$BS$1,0),0)</f>
        <v>27451772</v>
      </c>
      <c r="AQ7" s="1073">
        <f>VLOOKUP(年度マスタ!$K$4&amp;"_"&amp;$AG7,データシート1!$A:$BS,MATCH("ab_"&amp;AQ$2,データシート1!$A$1:$BS$1,0),0)</f>
        <v>55.648767506766902</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33221.801200000002</v>
      </c>
      <c r="AI8" s="88">
        <f>VLOOKUP(年度マスタ!$K$4&amp;"_"&amp;$AG8,データシート1!$A:$BS,MATCH("ab_"&amp;AI$2,データシート1!$A$1:$BS$1,0),0)</f>
        <v>19067</v>
      </c>
      <c r="AJ8" s="88">
        <f>VLOOKUP(年度マスタ!$K$4&amp;"_"&amp;$AG8,データシート1!$A:$BS,MATCH("ab_"&amp;AJ$2,データシート1!$A$1:$BS$1,0),0)</f>
        <v>365</v>
      </c>
      <c r="AK8" s="88">
        <f>VLOOKUP(年度マスタ!$K$4&amp;"_"&amp;$AG8,データシート1!$A:$BS,MATCH("ab_"&amp;AK$2,データシート1!$A$1:$BS$1,0),0)</f>
        <v>156228</v>
      </c>
      <c r="AL8" s="88">
        <f>VLOOKUP(年度マスタ!$K$4&amp;"_"&amp;$AG8,データシート1!$A:$BS,MATCH("ab_"&amp;AL$2,データシート1!$A$1:$BS$1,0),0)</f>
        <v>189362</v>
      </c>
      <c r="AM8" s="88">
        <f>VLOOKUP(年度マスタ!$K$4&amp;"_"&amp;$AG8,データシート1!$A:$BS,MATCH("ab_"&amp;AM$2,データシート1!$A$1:$BS$1,0),0)</f>
        <v>274578</v>
      </c>
      <c r="AN8" s="88">
        <f>VLOOKUP(年度マスタ!$K$4&amp;"_"&amp;$AG8,データシート1!$A:$BS,MATCH("ab_"&amp;AN$2,データシート1!$A$1:$BS$1,0),0)</f>
        <v>71247</v>
      </c>
      <c r="AO8" s="88">
        <f>VLOOKUP(年度マスタ!$K$4&amp;"_"&amp;$AG8,データシート1!$A:$BS,MATCH("ab_"&amp;AO$2,データシート1!$A$1:$BS$1,0),0)</f>
        <v>474147</v>
      </c>
      <c r="AP8" s="88">
        <f>VLOOKUP(年度マスタ!$K$4&amp;"_"&amp;$AG8,データシート1!$A:$BS,MATCH("ab_"&amp;AP$2,データシート1!$A$1:$BS$1,0),0)</f>
        <v>24470609</v>
      </c>
      <c r="AQ8" s="1073">
        <f>VLOOKUP(年度マスタ!$K$4&amp;"_"&amp;$AG8,データシート1!$A:$BS,MATCH("ab_"&amp;AQ$2,データシート1!$A$1:$BS$1,0),0)</f>
        <v>44.106532631487852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43402.694300000003</v>
      </c>
      <c r="AI9" s="88">
        <f>VLOOKUP(年度マスタ!$K$4&amp;"_"&amp;$AG9,データシート1!$A:$BS,MATCH("ab_"&amp;AI$2,データシート1!$A$1:$BS$1,0),0)</f>
        <v>19067</v>
      </c>
      <c r="AJ9" s="88">
        <f>VLOOKUP(年度マスタ!$K$4&amp;"_"&amp;$AG9,データシート1!$A:$BS,MATCH("ab_"&amp;AJ$2,データシート1!$A$1:$BS$1,0),0)</f>
        <v>365</v>
      </c>
      <c r="AK9" s="88">
        <f>VLOOKUP(年度マスタ!$K$4&amp;"_"&amp;$AG9,データシート1!$A:$BS,MATCH("ab_"&amp;AK$2,データシート1!$A$1:$BS$1,0),0)</f>
        <v>156228</v>
      </c>
      <c r="AL9" s="88">
        <f>VLOOKUP(年度マスタ!$K$4&amp;"_"&amp;$AG9,データシート1!$A:$BS,MATCH("ab_"&amp;AL$2,データシート1!$A$1:$BS$1,0),0)</f>
        <v>191468</v>
      </c>
      <c r="AM9" s="88">
        <f>VLOOKUP(年度マスタ!$K$4&amp;"_"&amp;$AG9,データシート1!$A:$BS,MATCH("ab_"&amp;AM$2,データシート1!$A$1:$BS$1,0),0)</f>
        <v>277005</v>
      </c>
      <c r="AN9" s="88">
        <f>VLOOKUP(年度マスタ!$K$4&amp;"_"&amp;$AG9,データシート1!$A:$BS,MATCH("ab_"&amp;AN$2,データシート1!$A$1:$BS$1,0),0)</f>
        <v>70299</v>
      </c>
      <c r="AO9" s="88">
        <f>VLOOKUP(年度マスタ!$K$4&amp;"_"&amp;$AG9,データシート1!$A:$BS,MATCH("ab_"&amp;AO$2,データシート1!$A$1:$BS$1,0),0)</f>
        <v>475040</v>
      </c>
      <c r="AP9" s="88">
        <f>VLOOKUP(年度マスタ!$K$4&amp;"_"&amp;$AG9,データシート1!$A:$BS,MATCH("ab_"&amp;AP$2,データシート1!$A$1:$BS$1,0),0)</f>
        <v>26307737</v>
      </c>
      <c r="AQ9" s="1073">
        <f>VLOOKUP(年度マスタ!$K$4&amp;"_"&amp;$AG9,データシート1!$A:$BS,MATCH("ab_"&amp;AQ$2,データシート1!$A$1:$BS$1,0),0)</f>
        <v>51.266601849347992</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43950.6014</v>
      </c>
      <c r="AI10" s="88">
        <f>VLOOKUP(年度マスタ!$K$4&amp;"_"&amp;$AG10,データシート1!$A:$BS,MATCH("ab_"&amp;AI$2,データシート1!$A$1:$BS$1,0),0)</f>
        <v>19067</v>
      </c>
      <c r="AJ10" s="88">
        <f>VLOOKUP(年度マスタ!$K$4&amp;"_"&amp;$AG10,データシート1!$A:$BS,MATCH("ab_"&amp;AJ$2,データシート1!$A$1:$BS$1,0),0)</f>
        <v>365</v>
      </c>
      <c r="AK10" s="88">
        <f>VLOOKUP(年度マスタ!$K$4&amp;"_"&amp;$AG10,データシート1!$A:$BS,MATCH("ab_"&amp;AK$2,データシート1!$A$1:$BS$1,0),0)</f>
        <v>156228</v>
      </c>
      <c r="AL10" s="88">
        <f>VLOOKUP(年度マスタ!$K$4&amp;"_"&amp;$AG10,データシート1!$A:$BS,MATCH("ab_"&amp;AL$2,データシート1!$A$1:$BS$1,0),0)</f>
        <v>193796</v>
      </c>
      <c r="AM10" s="88">
        <f>VLOOKUP(年度マスタ!$K$4&amp;"_"&amp;$AG10,データシート1!$A:$BS,MATCH("ab_"&amp;AM$2,データシート1!$A$1:$BS$1,0),0)</f>
        <v>280876</v>
      </c>
      <c r="AN10" s="88">
        <f>VLOOKUP(年度マスタ!$K$4&amp;"_"&amp;$AG10,データシート1!$A:$BS,MATCH("ab_"&amp;AN$2,データシート1!$A$1:$BS$1,0),0)</f>
        <v>69613</v>
      </c>
      <c r="AO10" s="88">
        <f>VLOOKUP(年度マスタ!$K$4&amp;"_"&amp;$AG10,データシート1!$A:$BS,MATCH("ab_"&amp;AO$2,データシート1!$A$1:$BS$1,0),0)</f>
        <v>476444</v>
      </c>
      <c r="AP10" s="88">
        <f>VLOOKUP(年度マスタ!$K$4&amp;"_"&amp;$AG10,データシート1!$A:$BS,MATCH("ab_"&amp;AP$2,データシート1!$A$1:$BS$1,0),0)</f>
        <v>25650529</v>
      </c>
      <c r="AQ10" s="1073">
        <f>VLOOKUP(年度マスタ!$K$4&amp;"_"&amp;$AG10,データシート1!$A:$BS,MATCH("ab_"&amp;AQ$2,データシート1!$A$1:$BS$1,0),0)</f>
        <v>48.197252442859678</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41439.6345</v>
      </c>
      <c r="AI11" s="88">
        <f>VLOOKUP(年度マスタ!$K$4&amp;"_"&amp;$AG11,データシート1!$A:$BS,MATCH("ab_"&amp;AI$2,データシート1!$A$1:$BS$1,0),0)</f>
        <v>19067</v>
      </c>
      <c r="AJ11" s="88">
        <f>VLOOKUP(年度マスタ!$K$4&amp;"_"&amp;$AG11,データシート1!$A:$BS,MATCH("ab_"&amp;AJ$2,データシート1!$A$1:$BS$1,0),0)</f>
        <v>365</v>
      </c>
      <c r="AK11" s="88">
        <f>VLOOKUP(年度マスタ!$K$4&amp;"_"&amp;$AG11,データシート1!$A:$BS,MATCH("ab_"&amp;AK$2,データシート1!$A$1:$BS$1,0),0)</f>
        <v>156228</v>
      </c>
      <c r="AL11" s="88">
        <f>VLOOKUP(年度マスタ!$K$4&amp;"_"&amp;$AG11,データシート1!$A:$BS,MATCH("ab_"&amp;AL$2,データシート1!$A$1:$BS$1,0),0)</f>
        <v>198936</v>
      </c>
      <c r="AM11" s="88">
        <f>VLOOKUP(年度マスタ!$K$4&amp;"_"&amp;$AG11,データシート1!$A:$BS,MATCH("ab_"&amp;AM$2,データシート1!$A$1:$BS$1,0),0)</f>
        <v>284932</v>
      </c>
      <c r="AN11" s="88">
        <f>VLOOKUP(年度マスタ!$K$4&amp;"_"&amp;$AG11,データシート1!$A:$BS,MATCH("ab_"&amp;AN$2,データシート1!$A$1:$BS$1,0),0)</f>
        <v>68862</v>
      </c>
      <c r="AO11" s="88">
        <f>VLOOKUP(年度マスタ!$K$4&amp;"_"&amp;$AG11,データシート1!$A:$BS,MATCH("ab_"&amp;AO$2,データシート1!$A$1:$BS$1,0),0)</f>
        <v>482456</v>
      </c>
      <c r="AP11" s="88">
        <f>VLOOKUP(年度マスタ!$K$4&amp;"_"&amp;$AG11,データシート1!$A:$BS,MATCH("ab_"&amp;AP$2,データシート1!$A$1:$BS$1,0),0)</f>
        <v>22665137</v>
      </c>
      <c r="AQ11" s="1073">
        <f>VLOOKUP(年度マスタ!$K$4&amp;"_"&amp;$AG11,データシート1!$A:$BS,MATCH("ab_"&amp;AQ$2,データシート1!$A$1:$BS$1,0),0)</f>
        <v>49.035095884439031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43040.021399999998</v>
      </c>
      <c r="AI12" s="88">
        <f>VLOOKUP(年度マスタ!$K$4&amp;"_"&amp;$AG12,データシート1!$A:$BS,MATCH("ab_"&amp;AI$2,データシート1!$A$1:$BS$1,0),0)</f>
        <v>19067</v>
      </c>
      <c r="AJ12" s="88">
        <f>VLOOKUP(年度マスタ!$K$4&amp;"_"&amp;$AG12,データシート1!$A:$BS,MATCH("ab_"&amp;AJ$2,データシート1!$A$1:$BS$1,0),0)</f>
        <v>365</v>
      </c>
      <c r="AK12" s="88">
        <f>VLOOKUP(年度マスタ!$K$4&amp;"_"&amp;$AG12,データシート1!$A:$BS,MATCH("ab_"&amp;AK$2,データシート1!$A$1:$BS$1,0),0)</f>
        <v>156228</v>
      </c>
      <c r="AL12" s="88">
        <f>VLOOKUP(年度マスタ!$K$4&amp;"_"&amp;$AG12,データシート1!$A:$BS,MATCH("ab_"&amp;AL$2,データシート1!$A$1:$BS$1,0),0)</f>
        <v>200366</v>
      </c>
      <c r="AM12" s="88">
        <f>VLOOKUP(年度マスタ!$K$4&amp;"_"&amp;$AG12,データシート1!$A:$BS,MATCH("ab_"&amp;AM$2,データシート1!$A$1:$BS$1,0),0)</f>
        <v>289572</v>
      </c>
      <c r="AN12" s="88">
        <f>VLOOKUP(年度マスタ!$K$4&amp;"_"&amp;$AG12,データシート1!$A:$BS,MATCH("ab_"&amp;AN$2,データシート1!$A$1:$BS$1,0),0)</f>
        <v>68233</v>
      </c>
      <c r="AO12" s="88">
        <f>VLOOKUP(年度マスタ!$K$4&amp;"_"&amp;$AG12,データシート1!$A:$BS,MATCH("ab_"&amp;AO$2,データシート1!$A$1:$BS$1,0),0)</f>
        <v>483348</v>
      </c>
      <c r="AP12" s="88">
        <f>VLOOKUP(年度マスタ!$K$4&amp;"_"&amp;$AG12,データシート1!$A:$BS,MATCH("ab_"&amp;AP$2,データシート1!$A$1:$BS$1,0),0)</f>
        <v>24387995</v>
      </c>
      <c r="AQ12" s="1073">
        <f>VLOOKUP(年度マスタ!$K$4&amp;"_"&amp;$AG12,データシート1!$A:$BS,MATCH("ab_"&amp;AQ$2,データシート1!$A$1:$BS$1,0),0)</f>
        <v>42.61826937937203</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46592.5726</v>
      </c>
      <c r="AI13" s="88">
        <f>VLOOKUP(年度マスタ!$K$4&amp;"_"&amp;$AG13,データシート1!$A:$BS,MATCH("ab_"&amp;AI$2,データシート1!$A$1:$BS$1,0),0)</f>
        <v>16415</v>
      </c>
      <c r="AJ13" s="88">
        <f>VLOOKUP(年度マスタ!$K$4&amp;"_"&amp;$AG13,データシート1!$A:$BS,MATCH("ab_"&amp;AJ$2,データシート1!$A$1:$BS$1,0),0)</f>
        <v>220</v>
      </c>
      <c r="AK13" s="88">
        <f>VLOOKUP(年度マスタ!$K$4&amp;"_"&amp;$AG13,データシート1!$A:$BS,MATCH("ab_"&amp;AK$2,データシート1!$A$1:$BS$1,0),0)</f>
        <v>155053</v>
      </c>
      <c r="AL13" s="88">
        <f>VLOOKUP(年度マスタ!$K$4&amp;"_"&amp;$AG13,データシート1!$A:$BS,MATCH("ab_"&amp;AL$2,データシート1!$A$1:$BS$1,0),0)</f>
        <v>202105</v>
      </c>
      <c r="AM13" s="88">
        <f>VLOOKUP(年度マスタ!$K$4&amp;"_"&amp;$AG13,データシート1!$A:$BS,MATCH("ab_"&amp;AM$2,データシート1!$A$1:$BS$1,0),0)</f>
        <v>293254</v>
      </c>
      <c r="AN13" s="88">
        <f>VLOOKUP(年度マスタ!$K$4&amp;"_"&amp;$AG13,データシート1!$A:$BS,MATCH("ab_"&amp;AN$2,データシート1!$A$1:$BS$1,0),0)</f>
        <v>67625</v>
      </c>
      <c r="AO13" s="88">
        <f>VLOOKUP(年度マスタ!$K$4&amp;"_"&amp;$AG13,データシート1!$A:$BS,MATCH("ab_"&amp;AO$2,データシート1!$A$1:$BS$1,0),0)</f>
        <v>483722</v>
      </c>
      <c r="AP13" s="88">
        <f>VLOOKUP(年度マスタ!$K$4&amp;"_"&amp;$AG13,データシート1!$A:$BS,MATCH("ab_"&amp;AP$2,データシート1!$A$1:$BS$1,0),0)</f>
        <v>27827963</v>
      </c>
      <c r="AQ13" s="1073">
        <f>VLOOKUP(年度マスタ!$K$4&amp;"_"&amp;$AG13,データシート1!$A:$BS,MATCH("ab_"&amp;AQ$2,データシート1!$A$1:$BS$1,0),0)</f>
        <v>57.915641608336436</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40186.126400000001</v>
      </c>
      <c r="AI14" s="88">
        <f>VLOOKUP(年度マスタ!$K$4&amp;"_"&amp;$AG14,データシート1!$A:$BS,MATCH("ab_"&amp;AI$2,データシート1!$A$1:$BS$1,0),0)</f>
        <v>16415</v>
      </c>
      <c r="AJ14" s="88">
        <f>VLOOKUP(年度マスタ!$K$4&amp;"_"&amp;$AG14,データシート1!$A:$BS,MATCH("ab_"&amp;AJ$2,データシート1!$A$1:$BS$1,0),0)</f>
        <v>220</v>
      </c>
      <c r="AK14" s="88">
        <f>VLOOKUP(年度マスタ!$K$4&amp;"_"&amp;$AG14,データシート1!$A:$BS,MATCH("ab_"&amp;AK$2,データシート1!$A$1:$BS$1,0),0)</f>
        <v>155053</v>
      </c>
      <c r="AL14" s="88">
        <f>VLOOKUP(年度マスタ!$K$4&amp;"_"&amp;$AG14,データシート1!$A:$BS,MATCH("ab_"&amp;AL$2,データシート1!$A$1:$BS$1,0),0)</f>
        <v>204373</v>
      </c>
      <c r="AM14" s="88">
        <f>VLOOKUP(年度マスタ!$K$4&amp;"_"&amp;$AG14,データシート1!$A:$BS,MATCH("ab_"&amp;AM$2,データシート1!$A$1:$BS$1,0),0)</f>
        <v>296692</v>
      </c>
      <c r="AN14" s="88">
        <f>VLOOKUP(年度マスタ!$K$4&amp;"_"&amp;$AG14,データシート1!$A:$BS,MATCH("ab_"&amp;AN$2,データシート1!$A$1:$BS$1,0),0)</f>
        <v>67409</v>
      </c>
      <c r="AO14" s="88">
        <f>VLOOKUP(年度マスタ!$K$4&amp;"_"&amp;$AG14,データシート1!$A:$BS,MATCH("ab_"&amp;AO$2,データシート1!$A$1:$BS$1,0),0)</f>
        <v>483970</v>
      </c>
      <c r="AP14" s="88">
        <f>VLOOKUP(年度マスタ!$K$4&amp;"_"&amp;$AG14,データシート1!$A:$BS,MATCH("ab_"&amp;AP$2,データシート1!$A$1:$BS$1,0),0)</f>
        <v>25671585</v>
      </c>
      <c r="AQ14" s="1073">
        <f>VLOOKUP(年度マスタ!$K$4&amp;"_"&amp;$AG14,データシート1!$A:$BS,MATCH("ab_"&amp;AQ$2,データシート1!$A$1:$BS$1,0),0)</f>
        <v>55.686685813100254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33854.356899999999</v>
      </c>
      <c r="AI15" s="88">
        <f>VLOOKUP(年度マスタ!$K$4&amp;"_"&amp;$AG15,データシート1!$A:$BS,MATCH("ab_"&amp;AI$2,データシート1!$A$1:$BS$1,0),0)</f>
        <v>16415</v>
      </c>
      <c r="AJ15" s="88">
        <f>VLOOKUP(年度マスタ!$K$4&amp;"_"&amp;$AG15,データシート1!$A:$BS,MATCH("ab_"&amp;AJ$2,データシート1!$A$1:$BS$1,0),0)</f>
        <v>220</v>
      </c>
      <c r="AK15" s="88">
        <f>VLOOKUP(年度マスタ!$K$4&amp;"_"&amp;$AG15,データシート1!$A:$BS,MATCH("ab_"&amp;AK$2,データシート1!$A$1:$BS$1,0),0)</f>
        <v>155053</v>
      </c>
      <c r="AL15" s="88">
        <f>VLOOKUP(年度マスタ!$K$4&amp;"_"&amp;$AG15,データシート1!$A:$BS,MATCH("ab_"&amp;AL$2,データシート1!$A$1:$BS$1,0),0)</f>
        <v>206492</v>
      </c>
      <c r="AM15" s="88">
        <f>VLOOKUP(年度マスタ!$K$4&amp;"_"&amp;$AG15,データシート1!$A:$BS,MATCH("ab_"&amp;AM$2,データシート1!$A$1:$BS$1,0),0)</f>
        <v>300648</v>
      </c>
      <c r="AN15" s="88">
        <f>VLOOKUP(年度マスタ!$K$4&amp;"_"&amp;$AG15,データシート1!$A:$BS,MATCH("ab_"&amp;AN$2,データシート1!$A$1:$BS$1,0),0)</f>
        <v>68308</v>
      </c>
      <c r="AO15" s="88">
        <f>VLOOKUP(年度マスタ!$K$4&amp;"_"&amp;$AG15,データシート1!$A:$BS,MATCH("ab_"&amp;AO$2,データシート1!$A$1:$BS$1,0),0)</f>
        <v>484174</v>
      </c>
      <c r="AP15" s="88">
        <f>VLOOKUP(年度マスタ!$K$4&amp;"_"&amp;$AG15,データシート1!$A:$BS,MATCH("ab_"&amp;AP$2,データシート1!$A$1:$BS$1,0),0)</f>
        <v>25368641.844770361</v>
      </c>
      <c r="AQ15" s="1073">
        <f>VLOOKUP(年度マスタ!$K$4&amp;"_"&amp;$AG15,データシート1!$A:$BS,MATCH("ab_"&amp;AQ$2,データシート1!$A$1:$BS$1,0),0)</f>
        <v>58.260926523658902</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36839.351000000002</v>
      </c>
      <c r="AI16" s="88">
        <f>VLOOKUP(年度マスタ!$K$4&amp;"_"&amp;$AG16,データシート1!$A:$BS,MATCH("ab_"&amp;AI$2,データシート1!$A$1:$BS$1,0),0)</f>
        <v>16415</v>
      </c>
      <c r="AJ16" s="88">
        <f>VLOOKUP(年度マスタ!$K$4&amp;"_"&amp;$AG16,データシート1!$A:$BS,MATCH("ab_"&amp;AJ$2,データシート1!$A$1:$BS$1,0),0)</f>
        <v>220</v>
      </c>
      <c r="AK16" s="88">
        <f>VLOOKUP(年度マスタ!$K$4&amp;"_"&amp;$AG16,データシート1!$A:$BS,MATCH("ab_"&amp;AK$2,データシート1!$A$1:$BS$1,0),0)</f>
        <v>155053</v>
      </c>
      <c r="AL16" s="88">
        <f>VLOOKUP(年度マスタ!$K$4&amp;"_"&amp;$AG16,データシート1!$A:$BS,MATCH("ab_"&amp;AL$2,データシート1!$A$1:$BS$1,0),0)</f>
        <v>208502</v>
      </c>
      <c r="AM16" s="88">
        <f>VLOOKUP(年度マスタ!$K$4&amp;"_"&amp;$AG16,データシート1!$A:$BS,MATCH("ab_"&amp;AM$2,データシート1!$A$1:$BS$1,0),0)</f>
        <v>303669</v>
      </c>
      <c r="AN16" s="88">
        <f>VLOOKUP(年度マスタ!$K$4&amp;"_"&amp;$AG16,データシート1!$A:$BS,MATCH("ab_"&amp;AN$2,データシート1!$A$1:$BS$1,0),0)</f>
        <v>68089</v>
      </c>
      <c r="AO16" s="88">
        <f>VLOOKUP(年度マスタ!$K$4&amp;"_"&amp;$AG16,データシート1!$A:$BS,MATCH("ab_"&amp;AO$2,データシート1!$A$1:$BS$1,0),0)</f>
        <v>483901</v>
      </c>
      <c r="AP16" s="88">
        <f>VLOOKUP(年度マスタ!$K$4&amp;"_"&amp;$AG16,データシート1!$A:$BS,MATCH("ab_"&amp;AP$2,データシート1!$A$1:$BS$1,0),0)</f>
        <v>24576092</v>
      </c>
      <c r="AQ16" s="1073">
        <f>VLOOKUP(年度マスタ!$K$4&amp;"_"&amp;$AG16,データシート1!$A:$BS,MATCH("ab_"&amp;AQ$2,データシート1!$A$1:$BS$1,0),0)</f>
        <v>55.99942242573038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43772.965799999998</v>
      </c>
      <c r="AI17" s="187">
        <f>VLOOKUP(年度マスタ!$K$4&amp;"_"&amp;$AG17,データシート1!$A:$BS,MATCH("ab_"&amp;AI$2,データシート1!$A$1:$BS$1,0),0)</f>
        <v>16415</v>
      </c>
      <c r="AJ17" s="187">
        <f>VLOOKUP(年度マスタ!$K$4&amp;"_"&amp;$AG17,データシート1!$A:$BS,MATCH("ab_"&amp;AJ$2,データシート1!$A$1:$BS$1,0),0)</f>
        <v>220</v>
      </c>
      <c r="AK17" s="187">
        <f>VLOOKUP(年度マスタ!$K$4&amp;"_"&amp;$AG17,データシート1!$A:$BS,MATCH("ab_"&amp;AK$2,データシート1!$A$1:$BS$1,0),0)</f>
        <v>155053</v>
      </c>
      <c r="AL17" s="187">
        <f>VLOOKUP(年度マスタ!$K$4&amp;"_"&amp;$AG17,データシート1!$A:$BS,MATCH("ab_"&amp;AL$2,データシート1!$A$1:$BS$1,0),0)</f>
        <v>210277</v>
      </c>
      <c r="AM17" s="187">
        <f>VLOOKUP(年度マスタ!$K$4&amp;"_"&amp;$AG17,データシート1!$A:$BS,MATCH("ab_"&amp;AM$2,データシート1!$A$1:$BS$1,0),0)</f>
        <v>305377</v>
      </c>
      <c r="AN17" s="187">
        <f>VLOOKUP(年度マスタ!$K$4&amp;"_"&amp;$AG17,データシート1!$A:$BS,MATCH("ab_"&amp;AN$2,データシート1!$A$1:$BS$1,0),0)</f>
        <v>68367</v>
      </c>
      <c r="AO17" s="187">
        <f>VLOOKUP(年度マスタ!$K$4&amp;"_"&amp;$AG17,データシート1!$A:$BS,MATCH("ab_"&amp;AO$2,データシート1!$A$1:$BS$1,0),0)</f>
        <v>482541</v>
      </c>
      <c r="AP17" s="187">
        <f>VLOOKUP(年度マスタ!$K$4&amp;"_"&amp;$AG17,データシート1!$A:$BS,MATCH("ab_"&amp;AP$2,データシート1!$A$1:$BS$1,0),0)</f>
        <v>26084801</v>
      </c>
      <c r="AQ17" s="1074">
        <f>VLOOKUP(年度マスタ!$K$4&amp;"_"&amp;$AG17,データシート1!$A:$BS,MATCH("ab_"&amp;AQ$2,データシート1!$A$1:$BS$1,0),0)</f>
        <v>66.013713575096816</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38786.107000000004</v>
      </c>
      <c r="AI18" s="88">
        <f>VLOOKUP(年度マスタ!$K$4&amp;"_"&amp;$AG18,データシート1!$A:$BS,MATCH("ab_"&amp;AI$2,データシート1!$A$1:$BS$1,0),0)</f>
        <v>16415</v>
      </c>
      <c r="AJ18" s="88">
        <f>VLOOKUP(年度マスタ!$K$4&amp;"_"&amp;$AG18,データシート1!$A:$BS,MATCH("ab_"&amp;AJ$2,データシート1!$A$1:$BS$1,0),0)</f>
        <v>220</v>
      </c>
      <c r="AK18" s="88">
        <f>VLOOKUP(年度マスタ!$K$4&amp;"_"&amp;$AG18,データシート1!$A:$BS,MATCH("ab_"&amp;AK$2,データシート1!$A$1:$BS$1,0),0)</f>
        <v>155053</v>
      </c>
      <c r="AL18" s="88">
        <f>VLOOKUP(年度マスタ!$K$4&amp;"_"&amp;$AG18,データシート1!$A:$BS,MATCH("ab_"&amp;AL$2,データシート1!$A$1:$BS$1,0),0)</f>
        <v>212691</v>
      </c>
      <c r="AM18" s="88">
        <f>VLOOKUP(年度マスタ!$K$4&amp;"_"&amp;$AG18,データシート1!$A:$BS,MATCH("ab_"&amp;AM$2,データシート1!$A$1:$BS$1,0),0)</f>
        <v>307287</v>
      </c>
      <c r="AN18" s="88">
        <f>VLOOKUP(年度マスタ!$K$4&amp;"_"&amp;$AG18,データシート1!$A:$BS,MATCH("ab_"&amp;AN$2,データシート1!$A$1:$BS$1,0),0)</f>
        <v>68007</v>
      </c>
      <c r="AO18" s="88">
        <f>VLOOKUP(年度マスタ!$K$4&amp;"_"&amp;$AG18,データシート1!$A:$BS,MATCH("ab_"&amp;AO$2,データシート1!$A$1:$BS$1,0),0)</f>
        <v>482250</v>
      </c>
      <c r="AP18" s="88">
        <f>VLOOKUP(年度マスタ!$K$4&amp;"_"&amp;$AG18,データシート1!$A:$BS,MATCH("ab_"&amp;AP$2,データシート1!$A$1:$BS$1,0),0)</f>
        <v>26110957</v>
      </c>
      <c r="AQ18" s="1073">
        <f>VLOOKUP(年度マスタ!$K$4&amp;"_"&amp;$AG18,データシート1!$A:$BS,MATCH("ab_"&amp;AQ$2,データシート1!$A$1:$BS$1,0),0)</f>
        <v>67.86275300227075</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34736.129000000001</v>
      </c>
      <c r="AI19" s="88">
        <f>VLOOKUP(年度マスタ!$K$4&amp;"_"&amp;$AG19,データシート1!$A:$BS,MATCH("ab_"&amp;AI$2,データシート1!$A$1:$BS$1,0),0)</f>
        <v>17224</v>
      </c>
      <c r="AJ19" s="88">
        <f>VLOOKUP(年度マスタ!$K$4&amp;"_"&amp;$AG19,データシート1!$A:$BS,MATCH("ab_"&amp;AJ$2,データシート1!$A$1:$BS$1,0),0)</f>
        <v>408</v>
      </c>
      <c r="AK19" s="88">
        <f>VLOOKUP(年度マスタ!$K$4&amp;"_"&amp;$AG19,データシート1!$A:$BS,MATCH("ab_"&amp;AK$2,データシート1!$A$1:$BS$1,0),0)</f>
        <v>158590</v>
      </c>
      <c r="AL19" s="88">
        <f>VLOOKUP(年度マスタ!$K$4&amp;"_"&amp;$AG19,データシート1!$A:$BS,MATCH("ab_"&amp;AL$2,データシート1!$A$1:$BS$1,0),0)</f>
        <v>214992</v>
      </c>
      <c r="AM19" s="88">
        <f>VLOOKUP(年度マスタ!$K$4&amp;"_"&amp;$AG19,データシート1!$A:$BS,MATCH("ab_"&amp;AM$2,データシート1!$A$1:$BS$1,0),0)</f>
        <v>308867</v>
      </c>
      <c r="AN19" s="88">
        <f>VLOOKUP(年度マスタ!$K$4&amp;"_"&amp;$AG19,データシート1!$A:$BS,MATCH("ab_"&amp;AN$2,データシート1!$A$1:$BS$1,0),0)</f>
        <v>69471</v>
      </c>
      <c r="AO19" s="88">
        <f>VLOOKUP(年度マスタ!$K$4&amp;"_"&amp;$AG19,データシート1!$A:$BS,MATCH("ab_"&amp;AO$2,データシート1!$A$1:$BS$1,0),0)</f>
        <v>481537</v>
      </c>
      <c r="AP19" s="88">
        <f>VLOOKUP(年度マスタ!$K$4&amp;"_"&amp;$AG19,データシート1!$A:$BS,MATCH("ab_"&amp;AP$2,データシート1!$A$1:$BS$1,0),0)</f>
        <v>24889201</v>
      </c>
      <c r="AQ19" s="1073">
        <f>VLOOKUP(年度マスタ!$K$4&amp;"_"&amp;$AG19,データシート1!$A:$BS,MATCH("ab_"&amp;AQ$2,データシート1!$A$1:$BS$1,0),0)</f>
        <v>56.851053489203437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46185.039700000001</v>
      </c>
      <c r="AI20" s="88">
        <f>VLOOKUP(年度マスタ!$K$4&amp;"_"&amp;$AG20,データシート1!$A:$BS,MATCH("ab_"&amp;AI$2,データシート1!$A$1:$BS$1,0),0)</f>
        <v>17224</v>
      </c>
      <c r="AJ20" s="88">
        <f>VLOOKUP(年度マスタ!$K$4&amp;"_"&amp;$AG20,データシート1!$A:$BS,MATCH("ab_"&amp;AJ$2,データシート1!$A$1:$BS$1,0),0)</f>
        <v>408</v>
      </c>
      <c r="AK20" s="88">
        <f>VLOOKUP(年度マスタ!$K$4&amp;"_"&amp;$AG20,データシート1!$A:$BS,MATCH("ab_"&amp;AK$2,データシート1!$A$1:$BS$1,0),0)</f>
        <v>158590</v>
      </c>
      <c r="AL20" s="88">
        <f>VLOOKUP(年度マスタ!$K$4&amp;"_"&amp;$AG20,データシート1!$A:$BS,MATCH("ab_"&amp;AL$2,データシート1!$A$1:$BS$1,0),0)</f>
        <v>216270</v>
      </c>
      <c r="AM20" s="88">
        <f>VLOOKUP(年度マスタ!$K$4&amp;"_"&amp;$AG20,データシート1!$A:$BS,MATCH("ab_"&amp;AM$2,データシート1!$A$1:$BS$1,0),0)</f>
        <v>309094</v>
      </c>
      <c r="AN20" s="88">
        <f>VLOOKUP(年度マスタ!$K$4&amp;"_"&amp;$AG20,データシート1!$A:$BS,MATCH("ab_"&amp;AN$2,データシート1!$A$1:$BS$1,0),0)</f>
        <v>69885</v>
      </c>
      <c r="AO20" s="88">
        <f>VLOOKUP(年度マスタ!$K$4&amp;"_"&amp;$AG20,データシート1!$A:$BS,MATCH("ab_"&amp;AO$2,データシート1!$A$1:$BS$1,0),0)</f>
        <v>479861</v>
      </c>
      <c r="AP20" s="88">
        <f>VLOOKUP(年度マスタ!$K$4&amp;"_"&amp;$AG20,データシート1!$A:$BS,MATCH("ab_"&amp;AP$2,データシート1!$A$1:$BS$1,0),0)</f>
        <v>24976860.999999996</v>
      </c>
      <c r="AQ20" s="1073">
        <f>VLOOKUP(年度マスタ!$K$4&amp;"_"&amp;$AG20,データシート1!$A:$BS,MATCH("ab_"&amp;AQ$2,データシート1!$A$1:$BS$1,0),0)</f>
        <v>57.982142541529377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倉敷市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18811.787</v>
      </c>
      <c r="BE13" s="80" t="str">
        <f>年度マスタ!K4</f>
        <v>33202</v>
      </c>
      <c r="BF13" s="80" t="str">
        <f>年度マスタ!K4</f>
        <v>33202</v>
      </c>
      <c r="BG13" s="80" t="str">
        <f>年度マスタ!K4</f>
        <v>33202</v>
      </c>
      <c r="BH13" s="318" t="s">
        <v>108</v>
      </c>
      <c r="BI13" s="318" t="s">
        <v>108</v>
      </c>
      <c r="BJ13" s="318" t="s">
        <v>108</v>
      </c>
      <c r="BK13" s="318" t="str">
        <f>年度マスタ!K4</f>
        <v>33202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18811.787</v>
      </c>
      <c r="AY14" s="80"/>
      <c r="BE14" s="80" t="str">
        <f>AP2</f>
        <v>倉敷市</v>
      </c>
      <c r="BF14" s="80" t="str">
        <f>AP2</f>
        <v>倉敷市</v>
      </c>
      <c r="BG14" s="80" t="str">
        <f>AP2</f>
        <v>倉敷市</v>
      </c>
      <c r="BH14" s="80" t="s">
        <v>118</v>
      </c>
      <c r="BI14" s="80" t="s">
        <v>118</v>
      </c>
      <c r="BJ14" s="80" t="s">
        <v>118</v>
      </c>
      <c r="BK14" s="80" t="str">
        <f>AP2</f>
        <v>倉敷市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237.38900000000001</v>
      </c>
      <c r="AY17" s="201">
        <f>AX17</f>
        <v>237.38900000000001</v>
      </c>
      <c r="BA17" s="80">
        <v>16</v>
      </c>
      <c r="BB17" s="80"/>
      <c r="BC17" s="80" t="s">
        <v>157</v>
      </c>
      <c r="BD17" s="80" t="str">
        <f t="shared" ref="BD17:BD50" si="1">BC17&amp;"(N="&amp;BE17&amp;")"</f>
        <v>16：化学工業(N=20)</v>
      </c>
      <c r="BE17" s="961">
        <f>VLOOKUP(BE$13&amp;"_"&amp;$AV$8,データシート2!$A:$SI,MATCH($AV$5&amp;"_"&amp;$BA17&amp;$AV$6,データシート2!$A$1:$SI$1,0),0)</f>
        <v>20</v>
      </c>
      <c r="BF17" s="1071">
        <f>VLOOKUP(BF$13&amp;"_"&amp;$AW$8,データシート2!$A:$SI,MATCH($AW$5&amp;"_"&amp;$BA17&amp;$AW$6,データシート2!$A$1:$SI$1,0),0)</f>
        <v>3692.0889999999999</v>
      </c>
      <c r="BG17" s="1071">
        <f t="shared" ref="BG17:BG38" si="2">BF17/BE17</f>
        <v>184.60444999999999</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3.1961280013214162</v>
      </c>
    </row>
    <row r="18" spans="2:63" ht="15.95" customHeight="1">
      <c r="B18" s="312"/>
      <c r="C18" s="297"/>
      <c r="D18" s="15"/>
      <c r="E18" s="202"/>
      <c r="F18" s="202"/>
      <c r="G18" s="15"/>
      <c r="H18" s="15"/>
      <c r="I18" s="15"/>
      <c r="N18" s="23"/>
      <c r="Z18" s="313"/>
      <c r="AB18" s="312"/>
      <c r="AD18" s="15"/>
      <c r="AQ18" s="313"/>
      <c r="AV18" s="316"/>
      <c r="AW18" s="317" t="s">
        <v>212</v>
      </c>
      <c r="AX18" s="201">
        <f t="shared" si="0"/>
        <v>3911.6990000000001</v>
      </c>
      <c r="AY18" s="201">
        <f>AX18</f>
        <v>3911.6990000000001</v>
      </c>
      <c r="BA18" s="80">
        <v>17</v>
      </c>
      <c r="BB18" s="80"/>
      <c r="BC18" s="80" t="s">
        <v>158</v>
      </c>
      <c r="BD18" s="80" t="str">
        <f t="shared" si="1"/>
        <v>17：石油製品・石炭製品製造業(N=1)</v>
      </c>
      <c r="BE18" s="961">
        <f>VLOOKUP(BE$13&amp;"_"&amp;$AV$8,データシート2!$A:$SI,MATCH($AV$5&amp;"_"&amp;$BA18&amp;$AV$6,データシート2!$A$1:$SI$1,0),0)</f>
        <v>1</v>
      </c>
      <c r="BF18" s="1071">
        <f>VLOOKUP(BF$13&amp;"_"&amp;$AW$8,データシート2!$A:$SI,MATCH($AW$5&amp;"_"&amp;$BA18&amp;$AW$6,データシート2!$A$1:$SI$1,0),0)</f>
        <v>6.0640000000000001</v>
      </c>
      <c r="BG18" s="1071">
        <f t="shared" si="2"/>
        <v>6.0640000000000001</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f t="shared" si="4"/>
        <v>0.73405156760682733</v>
      </c>
    </row>
    <row r="19" spans="2:63" ht="15.95" customHeight="1">
      <c r="B19" s="312"/>
      <c r="N19" s="322"/>
      <c r="P19" s="198" t="s">
        <v>1386</v>
      </c>
      <c r="Z19" s="313"/>
      <c r="AB19" s="312"/>
      <c r="AQ19" s="313"/>
      <c r="AV19" s="316"/>
      <c r="AW19" s="317" t="s">
        <v>1306</v>
      </c>
      <c r="AX19" s="201">
        <f>P28</f>
        <v>2.762</v>
      </c>
      <c r="AY19" s="201">
        <f>AX19</f>
        <v>2.762</v>
      </c>
      <c r="BA19" s="80">
        <v>21</v>
      </c>
      <c r="BB19" s="80"/>
      <c r="BC19" s="80" t="s">
        <v>160</v>
      </c>
      <c r="BD19" s="80" t="str">
        <f t="shared" si="1"/>
        <v>21：窯業・土石製品製造業(N=3)</v>
      </c>
      <c r="BE19" s="961">
        <f>VLOOKUP(BE$13&amp;"_"&amp;$AV$8,データシート2!$A:$SI,MATCH($AV$5&amp;"_"&amp;$BA19&amp;$AV$6,データシート2!$A$1:$SI$1,0),0)</f>
        <v>3</v>
      </c>
      <c r="BF19" s="1071">
        <f>VLOOKUP(BF$13&amp;"_"&amp;$AW$8,データシート2!$A:$SI,MATCH($AW$5&amp;"_"&amp;$BA19&amp;$AW$6,データシート2!$A$1:$SI$1,0),0)</f>
        <v>323.06799999999998</v>
      </c>
      <c r="BG19" s="1071">
        <f t="shared" si="2"/>
        <v>107.68933333333332</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1.0608266980798378</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22：鉄鋼業(N=8)</v>
      </c>
      <c r="BE20" s="961">
        <f>VLOOKUP(BE$13&amp;"_"&amp;$AV$8,データシート2!$A:$SI,MATCH($AV$5&amp;"_"&amp;$BA20&amp;$AV$6,データシート2!$A$1:$SI$1,0),0)</f>
        <v>8</v>
      </c>
      <c r="BF20" s="1071">
        <f>VLOOKUP(BF$13&amp;"_"&amp;$AW$8,データシート2!$A:$SI,MATCH($AW$5&amp;"_"&amp;$BA20&amp;$AW$6,データシート2!$A$1:$SI$1,0),0)</f>
        <v>14490.69</v>
      </c>
      <c r="BG20" s="1071">
        <f t="shared" si="2"/>
        <v>1811.3362500000001</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5.7491526159433191</v>
      </c>
    </row>
    <row r="21" spans="2:63" ht="15.95" customHeight="1" thickTop="1" thickBot="1">
      <c r="B21" s="323"/>
      <c r="C21" s="455" t="s">
        <v>116</v>
      </c>
      <c r="D21" s="572"/>
      <c r="E21" s="572"/>
      <c r="F21" s="996">
        <f>SUM(F22,F26,F27,F28)</f>
        <v>29847.405999999999</v>
      </c>
      <c r="G21" s="996">
        <f t="shared" ref="G21:O21" si="5">SUM(G22,G26,G27,G28)</f>
        <v>30255.5</v>
      </c>
      <c r="H21" s="996">
        <f t="shared" si="5"/>
        <v>29878.489999999998</v>
      </c>
      <c r="I21" s="996">
        <f t="shared" si="5"/>
        <v>30733.236000000001</v>
      </c>
      <c r="J21" s="996">
        <f t="shared" si="5"/>
        <v>30374.924000000003</v>
      </c>
      <c r="K21" s="996">
        <f t="shared" si="5"/>
        <v>27446.544000000002</v>
      </c>
      <c r="L21" s="996">
        <f t="shared" si="5"/>
        <v>27447.585000000003</v>
      </c>
      <c r="M21" s="996">
        <f t="shared" si="5"/>
        <v>28728.916000000001</v>
      </c>
      <c r="N21" s="996">
        <f t="shared" si="5"/>
        <v>27352.374</v>
      </c>
      <c r="O21" s="996">
        <f t="shared" si="5"/>
        <v>25782.251</v>
      </c>
      <c r="P21" s="997">
        <f>SUM(P22,P26,P27,P28)</f>
        <v>22963.636999999999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9：食料品製造業(N=5)</v>
      </c>
      <c r="BE21" s="961">
        <f>VLOOKUP(BE$13&amp;"_"&amp;$AV$8,データシート2!$A:$SI,MATCH($AV$5&amp;"_"&amp;$BA21&amp;$AV$6,データシート2!$A$1:$SI$1,0),0)</f>
        <v>5</v>
      </c>
      <c r="BF21" s="1071">
        <f>VLOOKUP(BF$13&amp;"_"&amp;$AW$8,データシート2!$A:$SI,MATCH($AW$5&amp;"_"&amp;$BA21&amp;$AW$6,データシート2!$A$1:$SI$1,0),0)</f>
        <v>106.60299999999999</v>
      </c>
      <c r="BG21" s="1071">
        <f t="shared" si="2"/>
        <v>21.320599999999999</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2.4061761606689465</v>
      </c>
    </row>
    <row r="22" spans="2:63" ht="15.95" customHeight="1" thickBot="1">
      <c r="B22" s="325"/>
      <c r="C22" s="572"/>
      <c r="D22" s="456" t="s">
        <v>31</v>
      </c>
      <c r="E22" s="457"/>
      <c r="F22" s="998">
        <f>SUM(F23:F25)</f>
        <v>26339.493999999999</v>
      </c>
      <c r="G22" s="998">
        <f t="shared" ref="G22:P22" si="6">SUM(G23:G25)</f>
        <v>25801.642</v>
      </c>
      <c r="H22" s="998">
        <f t="shared" si="6"/>
        <v>25991.058000000001</v>
      </c>
      <c r="I22" s="998">
        <f t="shared" si="6"/>
        <v>26598.366000000002</v>
      </c>
      <c r="J22" s="998">
        <f t="shared" si="6"/>
        <v>26089.222000000002</v>
      </c>
      <c r="K22" s="998">
        <f t="shared" si="6"/>
        <v>23329.752</v>
      </c>
      <c r="L22" s="998">
        <f t="shared" si="6"/>
        <v>22855.43</v>
      </c>
      <c r="M22" s="998">
        <f t="shared" si="6"/>
        <v>24428.793000000001</v>
      </c>
      <c r="N22" s="998">
        <f t="shared" si="6"/>
        <v>22672.387999999999</v>
      </c>
      <c r="O22" s="998">
        <f t="shared" si="6"/>
        <v>21748.663</v>
      </c>
      <c r="P22" s="999">
        <f t="shared" si="6"/>
        <v>18811.787</v>
      </c>
      <c r="Z22" s="313"/>
      <c r="AB22" s="312"/>
      <c r="AC22" s="571" t="s">
        <v>1377</v>
      </c>
      <c r="AP22" s="18" t="s">
        <v>1387</v>
      </c>
      <c r="AQ22" s="313"/>
      <c r="AV22" s="80" t="str">
        <f>AW22</f>
        <v>エネルギー起源CO2</v>
      </c>
      <c r="AW22" s="80" t="str">
        <f>D56</f>
        <v>エネルギー起源CO2</v>
      </c>
      <c r="AX22" s="201">
        <f>P56</f>
        <v>21879.87</v>
      </c>
      <c r="AY22" s="201">
        <f>AX22</f>
        <v>21879.87</v>
      </c>
      <c r="BA22" s="80">
        <v>10</v>
      </c>
      <c r="BB22" s="80"/>
      <c r="BC22" s="80" t="s">
        <v>163</v>
      </c>
      <c r="BD22" s="80" t="str">
        <f t="shared" si="1"/>
        <v>10：飲料・たばこ・飼料製造業(N=4)</v>
      </c>
      <c r="BE22" s="961">
        <f>VLOOKUP(BE$13&amp;"_"&amp;$AV$8,データシート2!$A:$SI,MATCH($AV$5&amp;"_"&amp;$BA22&amp;$AV$6,データシート2!$A$1:$SI$1,0),0)</f>
        <v>4</v>
      </c>
      <c r="BF22" s="1071">
        <f>VLOOKUP(BF$13&amp;"_"&amp;$AW$8,データシート2!$A:$SI,MATCH($AW$5&amp;"_"&amp;$BA22&amp;$AW$6,データシート2!$A$1:$SI$1,0),0)</f>
        <v>30.931000000000001</v>
      </c>
      <c r="BG22" s="1071">
        <f t="shared" si="2"/>
        <v>7.7327500000000002</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0.72681635832646585</v>
      </c>
    </row>
    <row r="23" spans="2:63" ht="15.95" customHeight="1" thickBot="1">
      <c r="B23" s="325"/>
      <c r="C23" s="572"/>
      <c r="D23" s="458"/>
      <c r="E23" s="457" t="s">
        <v>98</v>
      </c>
      <c r="F23" s="1000">
        <f>IFERROR(VLOOKUP(年度マスタ!$K$4&amp;"_"&amp;F$20,データシート1!$A:$BT,MATCH("ba_"&amp;$E23,データシート1!$A$1:$BT$1,0),0),0)</f>
        <v>26339.493999999999</v>
      </c>
      <c r="G23" s="1000">
        <f>IFERROR(VLOOKUP(年度マスタ!$K$4&amp;"_"&amp;G$20,データシート1!$A:$BT,MATCH("ba_"&amp;$E23,データシート1!$A$1:$BT$1,0),0),0)</f>
        <v>25801.642</v>
      </c>
      <c r="H23" s="1000">
        <f>IFERROR(VLOOKUP(年度マスタ!$K$4&amp;"_"&amp;H$20,データシート1!$A:$BT,MATCH("ba_"&amp;$E23,データシート1!$A$1:$BT$1,0),0),0)</f>
        <v>25991.058000000001</v>
      </c>
      <c r="I23" s="1000">
        <f>IFERROR(VLOOKUP(年度マスタ!$K$4&amp;"_"&amp;I$20,データシート1!$A:$BT,MATCH("ba_"&amp;$E23,データシート1!$A$1:$BT$1,0),0),0)</f>
        <v>26598.366000000002</v>
      </c>
      <c r="J23" s="1000">
        <f>IFERROR(VLOOKUP(年度マスタ!$K$4&amp;"_"&amp;J$20,データシート1!$A:$BT,MATCH("ba_"&amp;$E23,データシート1!$A$1:$BT$1,0),0),0)</f>
        <v>26089.222000000002</v>
      </c>
      <c r="K23" s="1000">
        <f>IFERROR(VLOOKUP(年度マスタ!$K$4&amp;"_"&amp;K$20,データシート1!$A:$BT,MATCH("ba_"&amp;$E23,データシート1!$A$1:$BT$1,0),0),0)</f>
        <v>23329.752</v>
      </c>
      <c r="L23" s="1000">
        <f>IFERROR(VLOOKUP(年度マスタ!$K$4&amp;"_"&amp;L$20,データシート1!$A:$BT,MATCH("ba_"&amp;$E23,データシート1!$A$1:$BT$1,0),0),0)</f>
        <v>22855.43</v>
      </c>
      <c r="M23" s="1000">
        <f>IFERROR(VLOOKUP(年度マスタ!$K$4&amp;"_"&amp;M$20,データシート1!$A:$BT,MATCH("ba_"&amp;$E23,データシート1!$A$1:$BT$1,0),0),0)</f>
        <v>24428.793000000001</v>
      </c>
      <c r="N23" s="1000">
        <f>IFERROR(VLOOKUP(年度マスタ!$K$4&amp;"_"&amp;N$20,データシート1!$A:$BT,MATCH("ba_"&amp;$E23,データシート1!$A$1:$BT$1,0),0),0)</f>
        <v>22672.387999999999</v>
      </c>
      <c r="O23" s="1000">
        <f>IFERROR(VLOOKUP(年度マスタ!$K$4&amp;"_"&amp;O$20,データシート1!$A:$BT,MATCH("ba_"&amp;$E23,データシート1!$A$1:$BT$1,0),0),0)</f>
        <v>21748.663</v>
      </c>
      <c r="P23" s="1001">
        <f>IFERROR(VLOOKUP(年度マスタ!$K$4&amp;"_"&amp;P$20,データシート1!$A:$BT,MATCH("ba_"&amp;$E23,データシート1!$A$1:$BT$1,0),0),0)</f>
        <v>18811.787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1014.032</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20332.67791269076</v>
      </c>
      <c r="AG24" s="996">
        <f t="shared" ref="AG24:AP24" si="7">AG25+AG29</f>
        <v>20466.193691246328</v>
      </c>
      <c r="AH24" s="996">
        <f t="shared" si="7"/>
        <v>19442.482603702851</v>
      </c>
      <c r="AI24" s="996">
        <f t="shared" si="7"/>
        <v>21004.634263105632</v>
      </c>
      <c r="AJ24" s="996">
        <f t="shared" si="7"/>
        <v>21282.101906640521</v>
      </c>
      <c r="AK24" s="996">
        <f t="shared" si="7"/>
        <v>18787.557040414533</v>
      </c>
      <c r="AL24" s="996">
        <f t="shared" si="7"/>
        <v>16571.449410488945</v>
      </c>
      <c r="AM24" s="996">
        <f t="shared" si="7"/>
        <v>16370.60789577068</v>
      </c>
      <c r="AN24" s="996">
        <f t="shared" si="7"/>
        <v>16843.874660413498</v>
      </c>
      <c r="AO24" s="996">
        <f>AO25+AO29</f>
        <v>15284.26353244621</v>
      </c>
      <c r="AP24" s="997">
        <f t="shared" si="7"/>
        <v>13142.175866409152</v>
      </c>
      <c r="AQ24" s="313"/>
      <c r="AV24" s="80" t="str">
        <f>AW24</f>
        <v>廃棄物原燃料</v>
      </c>
      <c r="AW24" s="80" t="str">
        <f>E58</f>
        <v>廃棄物原燃料</v>
      </c>
      <c r="AX24" s="327">
        <f t="shared" ref="AX24:AX31" si="8">P58</f>
        <v>897.56500000000005</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19360.416170758857</v>
      </c>
      <c r="AG25" s="998">
        <f>①CO2排出量の現状把握!AA35</f>
        <v>19541.708861300012</v>
      </c>
      <c r="AH25" s="998">
        <f>①CO2排出量の現状把握!AB35</f>
        <v>18549.392865149068</v>
      </c>
      <c r="AI25" s="998">
        <f>①CO2排出量の現状把握!AC35</f>
        <v>20121.985173674217</v>
      </c>
      <c r="AJ25" s="998">
        <f>①CO2排出量の現状把握!AD35</f>
        <v>20394.342238193709</v>
      </c>
      <c r="AK25" s="998">
        <f>①CO2排出量の現状把握!AE35</f>
        <v>17979.905972854216</v>
      </c>
      <c r="AL25" s="998">
        <f>①CO2排出量の現状把握!AF35</f>
        <v>15764.552084760904</v>
      </c>
      <c r="AM25" s="998">
        <f>①CO2排出量の現状把握!AG35</f>
        <v>15607.289811351218</v>
      </c>
      <c r="AN25" s="998">
        <f>①CO2排出量の現状把握!AH35</f>
        <v>16134.099066717412</v>
      </c>
      <c r="AO25" s="998">
        <f>①CO2排出量の現状把握!AI35</f>
        <v>14639.673642799082</v>
      </c>
      <c r="AP25" s="999">
        <f>①CO2排出量の現状把握!AJ35</f>
        <v>12552.378719160944</v>
      </c>
      <c r="AQ25" s="313"/>
      <c r="AV25" s="80" t="str">
        <f>AW25</f>
        <v>廃棄物原燃料以外</v>
      </c>
      <c r="AW25" s="80" t="str">
        <f>E59</f>
        <v>廃棄物原燃料以外</v>
      </c>
      <c r="AX25" s="327">
        <f t="shared" si="8"/>
        <v>116.467</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147.92499999999998</v>
      </c>
      <c r="G26" s="998">
        <f>IFERROR(VLOOKUP(年度マスタ!$K$4&amp;"_"&amp;G$20,データシート1!$A:$BT,MATCH("ba_"&amp;$D26,データシート1!$A$1:$BT$1,0),0),0)</f>
        <v>242.934</v>
      </c>
      <c r="H26" s="998">
        <f>IFERROR(VLOOKUP(年度マスタ!$K$4&amp;"_"&amp;H$20,データシート1!$A:$BT,MATCH("ba_"&amp;$D26,データシート1!$A$1:$BT$1,0),0),0)</f>
        <v>242.17099999999999</v>
      </c>
      <c r="I26" s="998">
        <f>IFERROR(VLOOKUP(年度マスタ!$K$4&amp;"_"&amp;I$20,データシート1!$A:$BT,MATCH("ba_"&amp;$D26,データシート1!$A$1:$BT$1,0),0),0)</f>
        <v>177.76499999999999</v>
      </c>
      <c r="J26" s="998">
        <f>IFERROR(VLOOKUP(年度マスタ!$K$4&amp;"_"&amp;J$20,データシート1!$A:$BT,MATCH("ba_"&amp;$D26,データシート1!$A$1:$BT$1,0),0),0)</f>
        <v>184.42500000000001</v>
      </c>
      <c r="K26" s="998">
        <f>IFERROR(VLOOKUP(年度マスタ!$K$4&amp;"_"&amp;K$20,データシート1!$A:$BT,MATCH("ba_"&amp;$D26,データシート1!$A$1:$BT$1,0),0),0)</f>
        <v>245.43299999999999</v>
      </c>
      <c r="L26" s="998">
        <f>IFERROR(VLOOKUP(年度マスタ!$K$4&amp;"_"&amp;L$20,データシート1!$A:$BT,MATCH("ba_"&amp;$D26,データシート1!$A$1:$BT$1,0),0),0)</f>
        <v>255.45100000000002</v>
      </c>
      <c r="M26" s="998">
        <f>IFERROR(VLOOKUP(年度マスタ!$K$4&amp;"_"&amp;M$20,データシート1!$A:$BT,MATCH("ba_"&amp;$D26,データシート1!$A$1:$BT$1,0),0),0)</f>
        <v>275.00400000000002</v>
      </c>
      <c r="N26" s="998">
        <f>IFERROR(VLOOKUP(年度マスタ!$K$4&amp;"_"&amp;N$20,データシート1!$A:$BT,MATCH("ba_"&amp;$D26,データシート1!$A$1:$BT$1,0),0),0)</f>
        <v>265.161</v>
      </c>
      <c r="O26" s="998">
        <f>IFERROR(VLOOKUP(年度マスタ!$K$4&amp;"_"&amp;O$20,データシート1!$A:$BT,MATCH("ba_"&amp;$D26,データシート1!$A$1:$BT$1,0),0),0)</f>
        <v>258.35300000000001</v>
      </c>
      <c r="P26" s="999">
        <f>IFERROR(VLOOKUP(年度マスタ!$K$4&amp;"_"&amp;P$20,データシート1!$A:$BT,MATCH("ba_"&amp;$D26,データシート1!$A$1:$BT$1,0),0),0)</f>
        <v>237.38900000000001</v>
      </c>
      <c r="Z26" s="313"/>
      <c r="AB26" s="312"/>
      <c r="AC26" s="572"/>
      <c r="AD26" s="458"/>
      <c r="AE26" s="457" t="s">
        <v>98</v>
      </c>
      <c r="AF26" s="1000">
        <f>①CO2排出量の現状把握!Z36</f>
        <v>19296.324235688135</v>
      </c>
      <c r="AG26" s="1000">
        <f>①CO2排出量の現状把握!AA36</f>
        <v>19463.830417244466</v>
      </c>
      <c r="AH26" s="1000">
        <f>①CO2排出量の現状把握!AB36</f>
        <v>18477.646658569091</v>
      </c>
      <c r="AI26" s="1000">
        <f>①CO2排出量の現状把握!AC36</f>
        <v>20060.503118088909</v>
      </c>
      <c r="AJ26" s="1000">
        <f>①CO2排出量の現状把握!AD36</f>
        <v>20338.906820901786</v>
      </c>
      <c r="AK26" s="1000">
        <f>①CO2排出量の現状把握!AE36</f>
        <v>17924.743820397362</v>
      </c>
      <c r="AL26" s="1000">
        <f>①CO2排出量の現状把握!AF36</f>
        <v>15712.432417696988</v>
      </c>
      <c r="AM26" s="1000">
        <f>①CO2排出量の現状把握!AG36</f>
        <v>15553.973056663095</v>
      </c>
      <c r="AN26" s="1000">
        <f>①CO2排出量の現状把握!AH36</f>
        <v>16084.779532987117</v>
      </c>
      <c r="AO26" s="1000">
        <f>①CO2排出量の現状把握!AI36</f>
        <v>14594.850963536806</v>
      </c>
      <c r="AP26" s="1001">
        <f>①CO2排出量の現状把握!AJ36</f>
        <v>12499.635720434861</v>
      </c>
      <c r="AQ26" s="313"/>
      <c r="AV26" s="80" t="str">
        <f>AW26</f>
        <v>CH4</v>
      </c>
      <c r="AW26" s="80" t="str">
        <f t="shared" ref="AW26:AW31" si="9">D60</f>
        <v>CH4</v>
      </c>
      <c r="AX26" s="327">
        <f t="shared" si="8"/>
        <v>20.838999999999999</v>
      </c>
      <c r="AY26" s="327">
        <f>AX26</f>
        <v>20.838999999999999</v>
      </c>
      <c r="BA26" s="80">
        <v>18</v>
      </c>
      <c r="BB26" s="80"/>
      <c r="BC26" s="80" t="s">
        <v>1354</v>
      </c>
      <c r="BD26" s="80" t="str">
        <f t="shared" si="1"/>
        <v>18：プラスチック製品製造業(N=1)</v>
      </c>
      <c r="BE26" s="961">
        <f>VLOOKUP(BE$13&amp;"_"&amp;$AV$8,データシート2!$A:$SI,MATCH($AV$5&amp;"_"&amp;$BA26&amp;$AV$6,データシート2!$A$1:$SI$1,0),0)</f>
        <v>1</v>
      </c>
      <c r="BF26" s="1071">
        <f>VLOOKUP(BF$13&amp;"_"&amp;$AW$8,データシート2!$A:$SI,MATCH($AW$5&amp;"_"&amp;$BA26&amp;$AW$6,データシート2!$A$1:$SI$1,0),0)</f>
        <v>5.0919999999999996</v>
      </c>
      <c r="BG26" s="1071">
        <f t="shared" si="2"/>
        <v>5.0919999999999996</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0.6039267896893491</v>
      </c>
    </row>
    <row r="27" spans="2:63" ht="15.95" customHeight="1" thickBot="1">
      <c r="B27" s="325"/>
      <c r="C27" s="572"/>
      <c r="D27" s="460" t="s">
        <v>1310</v>
      </c>
      <c r="E27" s="457"/>
      <c r="F27" s="998">
        <f>IFERROR(VLOOKUP(年度マスタ!$K$4&amp;"_"&amp;F$20,データシート1!$A:$BT,MATCH("ba_"&amp;$D27,データシート1!$A$1:$BT$1,0),0),0)</f>
        <v>3359.9870000000001</v>
      </c>
      <c r="G27" s="998">
        <f>IFERROR(VLOOKUP(年度マスタ!$K$4&amp;"_"&amp;G$20,データシート1!$A:$BT,MATCH("ba_"&amp;$D27,データシート1!$A$1:$BT$1,0),0),0)</f>
        <v>4210.924</v>
      </c>
      <c r="H27" s="998">
        <f>IFERROR(VLOOKUP(年度マスタ!$K$4&amp;"_"&amp;H$20,データシート1!$A:$BT,MATCH("ba_"&amp;$D27,データシート1!$A$1:$BT$1,0),0),0)</f>
        <v>3645.261</v>
      </c>
      <c r="I27" s="998">
        <f>IFERROR(VLOOKUP(年度マスタ!$K$4&amp;"_"&amp;I$20,データシート1!$A:$BT,MATCH("ba_"&amp;$D27,データシート1!$A$1:$BT$1,0),0),0)</f>
        <v>3957.105</v>
      </c>
      <c r="J27" s="998">
        <f>IFERROR(VLOOKUP(年度マスタ!$K$4&amp;"_"&amp;J$20,データシート1!$A:$BT,MATCH("ba_"&amp;$D27,データシート1!$A$1:$BT$1,0),0),0)</f>
        <v>4096.8419999999996</v>
      </c>
      <c r="K27" s="998">
        <f>IFERROR(VLOOKUP(年度マスタ!$K$4&amp;"_"&amp;K$20,データシート1!$A:$BT,MATCH("ba_"&amp;$D27,データシート1!$A$1:$BT$1,0),0),0)</f>
        <v>3866.8710000000001</v>
      </c>
      <c r="L27" s="998">
        <f>IFERROR(VLOOKUP(年度マスタ!$K$4&amp;"_"&amp;L$20,データシート1!$A:$BT,MATCH("ba_"&amp;$D27,データシート1!$A$1:$BT$1,0),0),0)</f>
        <v>4330.2579999999998</v>
      </c>
      <c r="M27" s="998">
        <f>IFERROR(VLOOKUP(年度マスタ!$K$4&amp;"_"&amp;M$20,データシート1!$A:$BT,MATCH("ba_"&amp;$D27,データシート1!$A$1:$BT$1,0),0),0)</f>
        <v>4020.8719999999998</v>
      </c>
      <c r="N27" s="998">
        <f>IFERROR(VLOOKUP(年度マスタ!$K$4&amp;"_"&amp;N$20,データシート1!$A:$BT,MATCH("ba_"&amp;$D27,データシート1!$A$1:$BT$1,0),0),0)</f>
        <v>4411.3239999999996</v>
      </c>
      <c r="O27" s="998">
        <f>IFERROR(VLOOKUP(年度マスタ!$K$4&amp;"_"&amp;O$20,データシート1!$A:$BT,MATCH("ba_"&amp;$D27,データシート1!$A$1:$BT$1,0),0),0)</f>
        <v>3772.1039999999998</v>
      </c>
      <c r="P27" s="999">
        <f>IFERROR(VLOOKUP(年度マスタ!$K$4&amp;"_"&amp;P$20,データシート1!$A:$BT,MATCH("ba_"&amp;$D27,データシート1!$A$1:$BT$1,0),0),0)</f>
        <v>3911.6990000000001</v>
      </c>
      <c r="Z27" s="313"/>
      <c r="AB27" s="312"/>
      <c r="AC27" s="572"/>
      <c r="AD27" s="458"/>
      <c r="AE27" s="457" t="s">
        <v>107</v>
      </c>
      <c r="AF27" s="1000">
        <f>①CO2排出量の現状把握!Z37</f>
        <v>53.014677409159965</v>
      </c>
      <c r="AG27" s="1000">
        <f>①CO2排出量の現状把握!AA37</f>
        <v>63.016245792965464</v>
      </c>
      <c r="AH27" s="1000">
        <f>①CO2排出量の現状把握!AB37</f>
        <v>56.998171646731976</v>
      </c>
      <c r="AI27" s="1000">
        <f>①CO2排出量の現状把握!AC37</f>
        <v>47.784852114752425</v>
      </c>
      <c r="AJ27" s="1000">
        <f>①CO2排出量の現状把握!AD37</f>
        <v>47.325163870911481</v>
      </c>
      <c r="AK27" s="1000">
        <f>①CO2排出量の現状把握!AE37</f>
        <v>42.812404665606692</v>
      </c>
      <c r="AL27" s="1000">
        <f>①CO2排出量の現状把握!AF37</f>
        <v>42.469531092070703</v>
      </c>
      <c r="AM27" s="1000">
        <f>①CO2排出量の現状把握!AG37</f>
        <v>44.177655072055948</v>
      </c>
      <c r="AN27" s="1000">
        <f>①CO2排出量の現状把握!AH37</f>
        <v>40.993638357374941</v>
      </c>
      <c r="AO27" s="1000">
        <f>①CO2排出量の現状把握!AI37</f>
        <v>36.517815838584269</v>
      </c>
      <c r="AP27" s="1001">
        <f>①CO2排出量の現状把握!AJ37</f>
        <v>39.714397610960894</v>
      </c>
      <c r="AQ27" s="313"/>
      <c r="AV27" s="80" t="str">
        <f t="shared" ref="AV27:AV31" si="10">AW27</f>
        <v>N2O</v>
      </c>
      <c r="AW27" s="80" t="str">
        <f t="shared" si="9"/>
        <v>N2O</v>
      </c>
      <c r="AX27" s="327">
        <f t="shared" si="8"/>
        <v>48.877000000000002</v>
      </c>
      <c r="AY27" s="327">
        <f t="shared" ref="AY27:AY31" si="11">AX27</f>
        <v>48.877000000000002</v>
      </c>
      <c r="BA27" s="80">
        <v>19</v>
      </c>
      <c r="BB27" s="80"/>
      <c r="BC27" s="80" t="s">
        <v>167</v>
      </c>
      <c r="BD27" s="80" t="str">
        <f t="shared" si="1"/>
        <v>19：ゴム製品製造業(N=2)</v>
      </c>
      <c r="BE27" s="961">
        <f>VLOOKUP(BE$13&amp;"_"&amp;$AV$8,データシート2!$A:$SI,MATCH($AV$5&amp;"_"&amp;$BA27&amp;$AV$6,データシート2!$A$1:$SI$1,0),0)</f>
        <v>2</v>
      </c>
      <c r="BF27" s="1071">
        <f>VLOOKUP(BF$13&amp;"_"&amp;$AW$8,データシート2!$A:$SI,MATCH($AW$5&amp;"_"&amp;$BA27&amp;$AW$6,データシート2!$A$1:$SI$1,0),0)</f>
        <v>14.003</v>
      </c>
      <c r="BG27" s="1071">
        <f t="shared" si="2"/>
        <v>7.0015000000000001</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f t="shared" si="4"/>
        <v>0.53407671054819617</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4.4349999999999996</v>
      </c>
      <c r="K28" s="1002">
        <f>IFERROR(VLOOKUP(年度マスタ!$K$4&amp;"_"&amp;K$20,データシート1!$A:$BT,MATCH("ba_"&amp;$D28,データシート1!$A$1:$BT$1,0),0),0)</f>
        <v>4.4880000000000004</v>
      </c>
      <c r="L28" s="1002">
        <f>IFERROR(VLOOKUP(年度マスタ!$K$4&amp;"_"&amp;L$20,データシート1!$A:$BT,MATCH("ba_"&amp;$D28,データシート1!$A$1:$BT$1,0),0),0)</f>
        <v>6.4459999999999997</v>
      </c>
      <c r="M28" s="1002">
        <f>IFERROR(VLOOKUP(年度マスタ!$K$4&amp;"_"&amp;M$20,データシート1!$A:$BT,MATCH("ba_"&amp;$D28,データシート1!$A$1:$BT$1,0),0),0)</f>
        <v>4.2469999999999999</v>
      </c>
      <c r="N28" s="1002">
        <f>IFERROR(VLOOKUP(年度マスタ!$K$4&amp;"_"&amp;N$20,データシート1!$A:$BT,MATCH("ba_"&amp;$D28,データシート1!$A$1:$BT$1,0),0),0)</f>
        <v>3.5009999999999999</v>
      </c>
      <c r="O28" s="1002">
        <f>IFERROR(VLOOKUP(年度マスタ!$K$4&amp;"_"&amp;O$20,データシート1!$A:$BT,MATCH("ba_"&amp;$D28,データシート1!$A$1:$BT$1,0),0),0)</f>
        <v>3.1309999999999998</v>
      </c>
      <c r="P28" s="1003">
        <f>IFERROR(VLOOKUP(年度マスタ!$K$4&amp;"_"&amp;P$20,データシート1!$A:$BT,MATCH("ba_"&amp;$D28,データシート1!$A$1:$BT$1,0),0),0)</f>
        <v>2.762</v>
      </c>
      <c r="Z28" s="313"/>
      <c r="AB28" s="312"/>
      <c r="AC28" s="572"/>
      <c r="AD28" s="459"/>
      <c r="AE28" s="457" t="s">
        <v>110</v>
      </c>
      <c r="AF28" s="1000">
        <f>①CO2排出量の現状把握!Z38</f>
        <v>11.077257661563607</v>
      </c>
      <c r="AG28" s="1000">
        <f>①CO2排出量の現状把握!AA38</f>
        <v>14.862198262580639</v>
      </c>
      <c r="AH28" s="1000">
        <f>①CO2排出量の現状把握!AB38</f>
        <v>14.748034933244224</v>
      </c>
      <c r="AI28" s="1000">
        <f>①CO2排出量の現状把握!AC38</f>
        <v>13.697203470553781</v>
      </c>
      <c r="AJ28" s="1000">
        <f>①CO2排出量の現状把握!AD38</f>
        <v>8.1102534210118336</v>
      </c>
      <c r="AK28" s="1000">
        <f>①CO2排出量の現状把握!AE38</f>
        <v>12.349747791247044</v>
      </c>
      <c r="AL28" s="1000">
        <f>①CO2排出量の現状把握!AF38</f>
        <v>9.6501359718466286</v>
      </c>
      <c r="AM28" s="1000">
        <f>①CO2排出量の現状把握!AG38</f>
        <v>9.1390996160677744</v>
      </c>
      <c r="AN28" s="1000">
        <f>①CO2排出量の現状把握!AH38</f>
        <v>8.3258953729202929</v>
      </c>
      <c r="AO28" s="1000">
        <f>①CO2排出量の現状把握!AI38</f>
        <v>8.3048634236918524</v>
      </c>
      <c r="AP28" s="1001">
        <f>①CO2排出量の現状把握!AJ38</f>
        <v>13.028601115124467</v>
      </c>
      <c r="AQ28" s="313"/>
      <c r="AV28" s="80" t="str">
        <f t="shared" si="10"/>
        <v>HFC</v>
      </c>
      <c r="AW28" s="80" t="str">
        <f t="shared" si="9"/>
        <v>HFC</v>
      </c>
      <c r="AX28" s="327">
        <f t="shared" si="8"/>
        <v>1.9E-2</v>
      </c>
      <c r="AY28" s="327">
        <f t="shared" si="11"/>
        <v>1.9E-2</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972.2617419319015</v>
      </c>
      <c r="AG29" s="1002">
        <f>①CO2排出量の現状把握!AA39</f>
        <v>924.48482994631684</v>
      </c>
      <c r="AH29" s="1002">
        <f>①CO2排出量の現状把握!AB39</f>
        <v>893.08973855378395</v>
      </c>
      <c r="AI29" s="1002">
        <f>①CO2排出量の現状把握!AC39</f>
        <v>882.6490894314145</v>
      </c>
      <c r="AJ29" s="1002">
        <f>①CO2排出量の現状把握!AD39</f>
        <v>887.75966844681102</v>
      </c>
      <c r="AK29" s="1002">
        <f>①CO2排出量の現状把握!AE39</f>
        <v>807.6510675603173</v>
      </c>
      <c r="AL29" s="1002">
        <f>①CO2排出量の現状把握!AF39</f>
        <v>806.89732572804121</v>
      </c>
      <c r="AM29" s="1002">
        <f>①CO2排出量の現状把握!AG39</f>
        <v>763.31808441946191</v>
      </c>
      <c r="AN29" s="1002">
        <f>①CO2排出量の現状把握!AH39</f>
        <v>709.775593696084</v>
      </c>
      <c r="AO29" s="1002">
        <f>①CO2排出量の現状把握!AI39</f>
        <v>644.58988964712842</v>
      </c>
      <c r="AP29" s="1003">
        <f>①CO2排出量の現状把握!AJ39</f>
        <v>589.79714724820815</v>
      </c>
      <c r="AQ29" s="313"/>
      <c r="AV29" s="80" t="str">
        <f t="shared" si="10"/>
        <v>PFC</v>
      </c>
      <c r="AW29" s="80" t="str">
        <f t="shared" si="9"/>
        <v>PFC</v>
      </c>
      <c r="AX29" s="327">
        <f t="shared" si="8"/>
        <v>0</v>
      </c>
      <c r="AY29" s="327">
        <f t="shared" si="11"/>
        <v>0</v>
      </c>
      <c r="BA29" s="80">
        <v>23</v>
      </c>
      <c r="BB29" s="80"/>
      <c r="BC29" s="80" t="s">
        <v>169</v>
      </c>
      <c r="BD29" s="80" t="str">
        <f t="shared" si="1"/>
        <v>23：非鉄金属製造業(N=1)</v>
      </c>
      <c r="BE29" s="961">
        <f>VLOOKUP(BE$13&amp;"_"&amp;$AV$8,データシート2!$A:$SI,MATCH($AV$5&amp;"_"&amp;$BA29&amp;$AV$6,データシート2!$A$1:$SI$1,0),0)</f>
        <v>1</v>
      </c>
      <c r="BF29" s="1071">
        <f>VLOOKUP(BF$13&amp;"_"&amp;$AW$8,データシート2!$A:$SI,MATCH($AW$5&amp;"_"&amp;$BA29&amp;$AW$6,データシート2!$A$1:$SI$1,0),0)</f>
        <v>11.566000000000001</v>
      </c>
      <c r="BG29" s="1071">
        <f t="shared" si="2"/>
        <v>11.566000000000001</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0.4492316939749646</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24：金属製品製造業(N=1)</v>
      </c>
      <c r="BE30" s="961">
        <f>VLOOKUP(BE$13&amp;"_"&amp;$AV$8,データシート2!$A:$SI,MATCH($AV$5&amp;"_"&amp;$BA30&amp;$AV$6,データシート2!$A$1:$SI$1,0),0)</f>
        <v>1</v>
      </c>
      <c r="BF30" s="1071">
        <f>VLOOKUP(BF$13&amp;"_"&amp;$AW$8,データシート2!$A:$SI,MATCH($AW$5&amp;"_"&amp;$BA30&amp;$AW$6,データシート2!$A$1:$SI$1,0),0)</f>
        <v>7.024</v>
      </c>
      <c r="BG30" s="1071">
        <f t="shared" si="2"/>
        <v>7.024</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0.8620989253607404</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1</v>
      </c>
      <c r="AG32" s="509">
        <f t="shared" si="12"/>
        <v>1</v>
      </c>
      <c r="AH32" s="509">
        <f t="shared" si="12"/>
        <v>1</v>
      </c>
      <c r="AI32" s="509">
        <f t="shared" si="12"/>
        <v>1</v>
      </c>
      <c r="AJ32" s="509">
        <f t="shared" si="12"/>
        <v>1</v>
      </c>
      <c r="AK32" s="509">
        <f t="shared" si="12"/>
        <v>1</v>
      </c>
      <c r="AL32" s="509">
        <f t="shared" si="12"/>
        <v>1</v>
      </c>
      <c r="AM32" s="509">
        <f t="shared" si="12"/>
        <v>1</v>
      </c>
      <c r="AN32" s="509">
        <f t="shared" si="12"/>
        <v>1</v>
      </c>
      <c r="AO32" s="509">
        <f t="shared" si="12"/>
        <v>1</v>
      </c>
      <c r="AP32" s="509">
        <f t="shared" si="12"/>
        <v>1</v>
      </c>
      <c r="AQ32" s="313"/>
      <c r="BA32" s="80">
        <v>26</v>
      </c>
      <c r="BB32" s="80"/>
      <c r="BC32" s="80" t="s">
        <v>172</v>
      </c>
      <c r="BD32" s="80" t="str">
        <f t="shared" si="1"/>
        <v>26：生産用機械器具製造業(N=1)</v>
      </c>
      <c r="BE32" s="961">
        <f>VLOOKUP(BE$13&amp;"_"&amp;$AV$8,データシート2!$A:$SI,MATCH($AV$5&amp;"_"&amp;$BA32&amp;$AV$6,データシート2!$A$1:$SI$1,0),0)</f>
        <v>1</v>
      </c>
      <c r="BF32" s="1071">
        <f>VLOOKUP(BF$13&amp;"_"&amp;$AW$8,データシート2!$A:$SI,MATCH($AW$5&amp;"_"&amp;$BA32&amp;$AW$6,データシート2!$A$1:$SI$1,0),0)</f>
        <v>5.0199999999999996</v>
      </c>
      <c r="BG32" s="1071">
        <f t="shared" si="2"/>
        <v>5.0199999999999996</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f t="shared" si="4"/>
        <v>0.6747324845638818</v>
      </c>
    </row>
    <row r="33" spans="2:63" ht="15.95" customHeight="1" thickBot="1">
      <c r="B33" s="325"/>
      <c r="Z33" s="313"/>
      <c r="AB33" s="312"/>
      <c r="AC33" s="572"/>
      <c r="AD33" s="456" t="s">
        <v>31</v>
      </c>
      <c r="AE33" s="457"/>
      <c r="AF33" s="506">
        <f>IFERROR(IF(F22/AF25&gt;1,1,F22/AF25),0)</f>
        <v>1</v>
      </c>
      <c r="AG33" s="506">
        <f t="shared" ref="AG33:AP33" si="13">IFERROR(IF(G22/AG25&gt;1,1,G22/AG25),0)</f>
        <v>1</v>
      </c>
      <c r="AH33" s="506">
        <f t="shared" si="13"/>
        <v>1</v>
      </c>
      <c r="AI33" s="506">
        <f t="shared" si="13"/>
        <v>1</v>
      </c>
      <c r="AJ33" s="506">
        <f t="shared" si="13"/>
        <v>1</v>
      </c>
      <c r="AK33" s="506">
        <f t="shared" si="13"/>
        <v>1</v>
      </c>
      <c r="AL33" s="506">
        <f t="shared" si="13"/>
        <v>1</v>
      </c>
      <c r="AM33" s="506">
        <f t="shared" si="13"/>
        <v>1</v>
      </c>
      <c r="AN33" s="506">
        <f t="shared" si="13"/>
        <v>1</v>
      </c>
      <c r="AO33" s="506">
        <f t="shared" si="13"/>
        <v>1</v>
      </c>
      <c r="AP33" s="506">
        <f t="shared" si="13"/>
        <v>1</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1</v>
      </c>
      <c r="AG34" s="507">
        <f t="shared" ref="AG34:AP36" si="14">IFERROR(IF(G23/AG26&gt;1,1,G23/AG26),0)</f>
        <v>1</v>
      </c>
      <c r="AH34" s="507">
        <f t="shared" si="14"/>
        <v>1</v>
      </c>
      <c r="AI34" s="507">
        <f t="shared" si="14"/>
        <v>1</v>
      </c>
      <c r="AJ34" s="507">
        <f t="shared" si="14"/>
        <v>1</v>
      </c>
      <c r="AK34" s="507">
        <f t="shared" si="14"/>
        <v>1</v>
      </c>
      <c r="AL34" s="507">
        <f t="shared" si="14"/>
        <v>1</v>
      </c>
      <c r="AM34" s="507">
        <f t="shared" si="14"/>
        <v>1</v>
      </c>
      <c r="AN34" s="507">
        <f t="shared" si="14"/>
        <v>1</v>
      </c>
      <c r="AO34" s="507">
        <f t="shared" si="14"/>
        <v>1</v>
      </c>
      <c r="AP34" s="507">
        <f t="shared" si="14"/>
        <v>1</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3.3980000000000001</v>
      </c>
      <c r="BG34" s="1071">
        <f t="shared" si="2"/>
        <v>3.3980000000000001</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0.11002467903669746</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0.15214524404310137</v>
      </c>
      <c r="AG37" s="508">
        <f t="shared" ref="AG37:AP37" si="17">IFERROR(IF(G26/AG29&gt;1,1,G26/AG29),0)</f>
        <v>0.26277770292250952</v>
      </c>
      <c r="AH37" s="508">
        <f t="shared" si="17"/>
        <v>0.27116088064359267</v>
      </c>
      <c r="AI37" s="508">
        <f t="shared" si="17"/>
        <v>0.20139940337389661</v>
      </c>
      <c r="AJ37" s="508">
        <f t="shared" si="17"/>
        <v>0.20774203487151274</v>
      </c>
      <c r="AK37" s="508">
        <f t="shared" si="17"/>
        <v>0.30388494469695043</v>
      </c>
      <c r="AL37" s="508">
        <f t="shared" si="17"/>
        <v>0.31658426897066938</v>
      </c>
      <c r="AM37" s="508">
        <f t="shared" si="17"/>
        <v>0.36027444601833725</v>
      </c>
      <c r="AN37" s="508">
        <f t="shared" si="17"/>
        <v>0.37358427417770335</v>
      </c>
      <c r="AO37" s="508">
        <f t="shared" si="17"/>
        <v>0.40080212884107086</v>
      </c>
      <c r="AP37" s="508">
        <f t="shared" si="17"/>
        <v>0.40249262158621135</v>
      </c>
      <c r="AQ37" s="313"/>
      <c r="BA37" s="80">
        <v>31</v>
      </c>
      <c r="BB37" s="80"/>
      <c r="BC37" s="80" t="s">
        <v>176</v>
      </c>
      <c r="BD37" s="80" t="str">
        <f t="shared" si="1"/>
        <v>31：輸送用機械器具製造業(N=5)</v>
      </c>
      <c r="BE37" s="961">
        <f>VLOOKUP(BE$13&amp;"_"&amp;$AV$8,データシート2!$A:$SI,MATCH($AV$5&amp;"_"&amp;$BA37&amp;$AV$6,データシート2!$A$1:$SI$1,0),0)</f>
        <v>5</v>
      </c>
      <c r="BF37" s="1071">
        <f>VLOOKUP(BF$13&amp;"_"&amp;$AW$8,データシート2!$A:$SI,MATCH($AW$5&amp;"_"&amp;$BA37&amp;$AW$6,データシート2!$A$1:$SI$1,0),0)</f>
        <v>107.41800000000001</v>
      </c>
      <c r="BG37" s="1071">
        <f t="shared" si="2"/>
        <v>21.483600000000003</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1.6206045239501949</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F：電気・ガス・熱供給・水道業(N=3)</v>
      </c>
      <c r="BE39" s="961">
        <f>VLOOKUP(BE$13&amp;"_"&amp;$AV$8,データシート2!$A:$SI,MATCH($AV$5&amp;"_"&amp;$BA39&amp;$AV$6,データシート2!$A$1:$SI$1,0),0)</f>
        <v>3</v>
      </c>
      <c r="BF39" s="1071">
        <f>VLOOKUP(BF$13&amp;"_"&amp;$AW$8,データシート2!$A:$SI,MATCH($AW$5&amp;"_"&amp;$BA39&amp;$AW$6,データシート2!$A$1:$SI$1,0),0)</f>
        <v>13.223000000000001</v>
      </c>
      <c r="BG39" s="1071">
        <f t="shared" ref="BG39:BG50" si="18">BF39/BE39</f>
        <v>4.4076666666666666</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0.4451390287811135</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I：卸売業，小売業(N=2)</v>
      </c>
      <c r="BE42" s="961">
        <f>VLOOKUP(BE$13&amp;"_"&amp;$AV$8,データシート2!$A:$SI,MATCH($AV$5&amp;"_"&amp;$BA42&amp;$AV$6,データシート2!$A$1:$SI$1,0),0)</f>
        <v>2</v>
      </c>
      <c r="BF42" s="1071">
        <f>VLOOKUP(BF$13&amp;"_"&amp;$AW$8,データシート2!$A:$SI,MATCH($AW$5&amp;"_"&amp;$BA42&amp;$AW$6,データシート2!$A$1:$SI$1,0),0)</f>
        <v>3.6309999999999998</v>
      </c>
      <c r="BG42" s="1071">
        <f t="shared" si="18"/>
        <v>1.8154999999999999</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0.4535386195341648</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K：不動産業，物品賃貸業(N=2)</v>
      </c>
      <c r="BE44" s="961">
        <f>VLOOKUP(BE$13&amp;"_"&amp;$AV$8,データシート2!$A:$SI,MATCH($AV$5&amp;"_"&amp;$BA44&amp;$AV$6,データシート2!$A$1:$SI$1,0),0)</f>
        <v>2</v>
      </c>
      <c r="BF44" s="1071">
        <f>VLOOKUP(BF$13&amp;"_"&amp;$AW$8,データシート2!$A:$SI,MATCH($AW$5&amp;"_"&amp;$BA44&amp;$AW$6,データシート2!$A$1:$SI$1,0),0)</f>
        <v>7.2119999999999997</v>
      </c>
      <c r="BG44" s="1071">
        <f t="shared" si="18"/>
        <v>3.6059999999999999</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0.67871899851283823</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O：教育，学習支援業(N=1)</v>
      </c>
      <c r="BE48" s="961">
        <f>VLOOKUP(BE$13&amp;"_"&amp;$AV$8,データシート2!$A:$SI,MATCH($AV$5&amp;"_"&amp;$BA48&amp;$AV$6,データシート2!$A$1:$SI$1,0),0)</f>
        <v>1</v>
      </c>
      <c r="BF48" s="1071">
        <f>VLOOKUP(BF$13&amp;"_"&amp;$AW$8,データシート2!$A:$SI,MATCH($AW$5&amp;"_"&amp;$BA48&amp;$AW$6,データシート2!$A$1:$SI$1,0),0)</f>
        <v>29.866</v>
      </c>
      <c r="BG48" s="1071">
        <f t="shared" si="18"/>
        <v>29.866</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3.6101675508336539</v>
      </c>
    </row>
    <row r="49" spans="2:63" ht="15.95" customHeight="1">
      <c r="B49" s="332"/>
      <c r="Z49" s="313"/>
      <c r="AB49" s="312"/>
      <c r="AQ49" s="313"/>
      <c r="BA49" s="80" t="s">
        <v>208</v>
      </c>
      <c r="BB49" s="80"/>
      <c r="BC49" s="80" t="s">
        <v>192</v>
      </c>
      <c r="BD49" s="80" t="str">
        <f t="shared" si="1"/>
        <v>P：医療，福祉(N=2)</v>
      </c>
      <c r="BE49" s="961">
        <f>VLOOKUP(BE$13&amp;"_"&amp;$AV$8,データシート2!$A:$SI,MATCH($AV$5&amp;"_"&amp;$BA49&amp;$AV$6,データシート2!$A$1:$SI$1,0),0)</f>
        <v>2</v>
      </c>
      <c r="BF49" s="1071">
        <f>VLOOKUP(BF$13&amp;"_"&amp;$AW$8,データシート2!$A:$SI,MATCH($AW$5&amp;"_"&amp;$BA49&amp;$AW$6,データシート2!$A$1:$SI$1,0),0)</f>
        <v>28.725999999999999</v>
      </c>
      <c r="BG49" s="1071">
        <f t="shared" si="18"/>
        <v>14.363</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2.593563902962527</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R：ｻｰﾋﾞｽ業(他に分類されない)(N=5)</v>
      </c>
      <c r="BE51" s="961">
        <f>VLOOKUP(BE$13&amp;"_"&amp;$AV$8,データシート2!$A:$SI,MATCH($AV$5&amp;"_"&amp;$BA51&amp;$AV$6,データシート2!$A$1:$SI$1,0),0)</f>
        <v>5</v>
      </c>
      <c r="BF51" s="1071">
        <f>VLOOKUP(BF$13&amp;"_"&amp;$AW$8,データシート2!$A:$SI,MATCH($AW$5&amp;"_"&amp;$BA51&amp;$AW$6,データシート2!$A$1:$SI$1,0),0)</f>
        <v>154.73099999999999</v>
      </c>
      <c r="BG51" s="1071">
        <f t="shared" ref="BG51" si="22">BF51/BE51</f>
        <v>30.946199999999997</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1.1936167343488957</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石油精製業・コークス製造業(N=1)</v>
      </c>
      <c r="BE53" s="961">
        <f>BE57+BE58</f>
        <v>1</v>
      </c>
      <c r="BF53" s="1071">
        <f>BF57+BF58</f>
        <v>3521.835</v>
      </c>
      <c r="BG53" s="1071">
        <f t="shared" si="25"/>
        <v>3521.835</v>
      </c>
      <c r="BH53" s="961">
        <f>BH57+BH58</f>
        <v>33</v>
      </c>
      <c r="BI53" s="961">
        <f>BI57+BI58</f>
        <v>26443.679</v>
      </c>
      <c r="BJ53" s="961">
        <f t="shared" si="26"/>
        <v>801.32360606060604</v>
      </c>
      <c r="BK53" s="319">
        <f t="shared" si="27"/>
        <v>4.3950221525529791</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発電所・変電所(N=4)</v>
      </c>
      <c r="BE54" s="961">
        <f>BE59+BE60</f>
        <v>4</v>
      </c>
      <c r="BF54" s="1071">
        <f>BF59+BF60</f>
        <v>389.86399999999998</v>
      </c>
      <c r="BG54" s="1071">
        <f t="shared" si="25"/>
        <v>97.465999999999994</v>
      </c>
      <c r="BH54" s="961">
        <f>BH59+BH60</f>
        <v>224</v>
      </c>
      <c r="BI54" s="961">
        <f>BI59+BI60</f>
        <v>22617.216</v>
      </c>
      <c r="BJ54" s="961">
        <f t="shared" si="26"/>
        <v>100.96971428571429</v>
      </c>
      <c r="BK54" s="319">
        <f t="shared" si="27"/>
        <v>0.96529935426181535</v>
      </c>
    </row>
    <row r="55" spans="2:63" ht="15.95" customHeight="1" thickTop="1" thickBot="1">
      <c r="B55" s="312"/>
      <c r="C55" s="455" t="s">
        <v>116</v>
      </c>
      <c r="D55" s="572"/>
      <c r="E55" s="572"/>
      <c r="F55" s="997">
        <f>SUM(F56,F57,F60,F61,F62,F63,F64,F65,)</f>
        <v>29847.406000000003</v>
      </c>
      <c r="G55" s="1004">
        <f t="shared" ref="G55:P55" si="29">SUM(G56,G57,G60,G61,G62,G63,G64,G65,)</f>
        <v>30255.5</v>
      </c>
      <c r="H55" s="1004">
        <f t="shared" si="29"/>
        <v>29878.49</v>
      </c>
      <c r="I55" s="1004">
        <f t="shared" si="29"/>
        <v>30733.235999999997</v>
      </c>
      <c r="J55" s="1004">
        <f t="shared" si="29"/>
        <v>30374.923999999999</v>
      </c>
      <c r="K55" s="1004">
        <f t="shared" si="29"/>
        <v>27446.543999999998</v>
      </c>
      <c r="L55" s="1004">
        <f t="shared" si="29"/>
        <v>27447.585000000003</v>
      </c>
      <c r="M55" s="1004">
        <f t="shared" si="29"/>
        <v>28728.916000000001</v>
      </c>
      <c r="N55" s="1004">
        <f t="shared" si="29"/>
        <v>27352.373999999996</v>
      </c>
      <c r="O55" s="1004">
        <f t="shared" si="29"/>
        <v>25782.250999999997</v>
      </c>
      <c r="P55" s="1005">
        <f t="shared" si="29"/>
        <v>22963.636999999999</v>
      </c>
      <c r="Z55" s="313"/>
      <c r="AB55" s="312"/>
      <c r="AQ55" s="313"/>
      <c r="BA55" s="80">
        <v>3411</v>
      </c>
      <c r="BB55" s="80"/>
      <c r="BC55" s="80" t="s">
        <v>200</v>
      </c>
      <c r="BD55" s="80" t="str">
        <f t="shared" si="28"/>
        <v>ガス製造工場(N=1)</v>
      </c>
      <c r="BE55" s="961">
        <f>BE61</f>
        <v>1</v>
      </c>
      <c r="BF55" s="1071">
        <f>BF61</f>
        <v>0</v>
      </c>
      <c r="BG55" s="1071">
        <f t="shared" si="25"/>
        <v>0</v>
      </c>
      <c r="BH55" s="961">
        <f>BH61</f>
        <v>30</v>
      </c>
      <c r="BI55" s="961">
        <f>BI61</f>
        <v>768.30100000000004</v>
      </c>
      <c r="BJ55" s="961">
        <f t="shared" si="26"/>
        <v>25.610033333333334</v>
      </c>
      <c r="BK55" s="319">
        <f t="shared" si="27"/>
        <v>0</v>
      </c>
    </row>
    <row r="56" spans="2:63" ht="15.95" customHeight="1" thickBot="1">
      <c r="B56" s="312"/>
      <c r="C56" s="680" t="str">
        <f>D56</f>
        <v>エネルギー起源CO2</v>
      </c>
      <c r="D56" s="460" t="s">
        <v>1364</v>
      </c>
      <c r="E56" s="457"/>
      <c r="F56" s="999">
        <f>IFERROR(VLOOKUP(年度マスタ!$K$4&amp;"_"&amp;F$54,データシート1!$A:$CD,MATCH("bc_"&amp;$C56,データシート1!$A$1:$CD$1,0),0),0)</f>
        <v>28669.991000000002</v>
      </c>
      <c r="G56" s="1006">
        <f>IFERROR(VLOOKUP(年度マスタ!$K$4&amp;"_"&amp;G$54,データシート1!$A:$CD,MATCH("bc_"&amp;$C56,データシート1!$A$1:$CD$1,0),0),0)</f>
        <v>29026.732</v>
      </c>
      <c r="H56" s="1006">
        <f>IFERROR(VLOOKUP(年度マスタ!$K$4&amp;"_"&amp;H$54,データシート1!$A:$CD,MATCH("bc_"&amp;$C56,データシート1!$A$1:$CD$1,0),0),0)</f>
        <v>28578.305</v>
      </c>
      <c r="I56" s="1006">
        <f>IFERROR(VLOOKUP(年度マスタ!$K$4&amp;"_"&amp;I$54,データシート1!$A:$CD,MATCH("bc_"&amp;$C56,データシート1!$A$1:$CD$1,0),0),0)</f>
        <v>29454.884999999998</v>
      </c>
      <c r="J56" s="1006">
        <f>IFERROR(VLOOKUP(年度マスタ!$K$4&amp;"_"&amp;J$54,データシート1!$A:$CD,MATCH("bc_"&amp;$C56,データシート1!$A$1:$CD$1,0),0),0)</f>
        <v>29392.62</v>
      </c>
      <c r="K56" s="1006">
        <f>IFERROR(VLOOKUP(年度マスタ!$K$4&amp;"_"&amp;K$54,データシート1!$A:$CD,MATCH("bc_"&amp;$C56,データシート1!$A$1:$CD$1,0),0),0)</f>
        <v>26417.124</v>
      </c>
      <c r="L56" s="1006">
        <f>IFERROR(VLOOKUP(年度マスタ!$K$4&amp;"_"&amp;L$54,データシート1!$A:$CD,MATCH("bc_"&amp;$C56,データシート1!$A$1:$CD$1,0),0),0)</f>
        <v>26447.592000000001</v>
      </c>
      <c r="M56" s="1006">
        <f>IFERROR(VLOOKUP(年度マスタ!$K$4&amp;"_"&amp;M$54,データシート1!$A:$CD,MATCH("bc_"&amp;$C56,データシート1!$A$1:$CD$1,0),0),0)</f>
        <v>27352.043000000001</v>
      </c>
      <c r="N56" s="1006">
        <f>IFERROR(VLOOKUP(年度マスタ!$K$4&amp;"_"&amp;N$54,データシート1!$A:$CD,MATCH("bc_"&amp;$C56,データシート1!$A$1:$CD$1,0),0),0)</f>
        <v>25999.758999999998</v>
      </c>
      <c r="O56" s="1006">
        <f>IFERROR(VLOOKUP(年度マスタ!$K$4&amp;"_"&amp;O$54,データシート1!$A:$CD,MATCH("bc_"&amp;$C56,データシート1!$A$1:$CD$1,0),0),0)</f>
        <v>25226.14</v>
      </c>
      <c r="P56" s="1007">
        <f>IFERROR(VLOOKUP(年度マスタ!$K$4&amp;"_"&amp;P$54,データシート1!$A:$CD,MATCH("bc_"&amp;$C56,データシート1!$A$1:$CD$1,0),0),0)</f>
        <v>21879.87</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1106.164</v>
      </c>
      <c r="G57" s="1006">
        <f t="shared" ref="G57:J57" si="30">SUM(G58:G59)</f>
        <v>1143.4660000000001</v>
      </c>
      <c r="H57" s="1006">
        <f t="shared" si="30"/>
        <v>1219.8709999999999</v>
      </c>
      <c r="I57" s="1006">
        <f t="shared" si="30"/>
        <v>1217.1569999999999</v>
      </c>
      <c r="J57" s="1006">
        <f t="shared" si="30"/>
        <v>901.08600000000001</v>
      </c>
      <c r="K57" s="1006">
        <f t="shared" ref="K57:O57" si="31">SUM(K58:K59)</f>
        <v>936.90800000000002</v>
      </c>
      <c r="L57" s="1006">
        <f t="shared" si="31"/>
        <v>910.61500000000001</v>
      </c>
      <c r="M57" s="1006">
        <f t="shared" si="31"/>
        <v>1279.242</v>
      </c>
      <c r="N57" s="1006">
        <f t="shared" si="31"/>
        <v>1254.5730000000001</v>
      </c>
      <c r="O57" s="1006">
        <f t="shared" si="31"/>
        <v>495.839</v>
      </c>
      <c r="P57" s="1007">
        <f>SUM(P58:P59)</f>
        <v>1014.032</v>
      </c>
      <c r="Z57" s="313"/>
      <c r="AB57" s="312"/>
      <c r="AQ57" s="313"/>
      <c r="BA57" s="333">
        <v>1711</v>
      </c>
      <c r="BB57" s="333"/>
      <c r="BC57" s="333"/>
      <c r="BD57" s="333" t="s">
        <v>1318</v>
      </c>
      <c r="BE57" s="962">
        <f>VLOOKUP(BE$13&amp;"_"&amp;$AV$8,データシート2!$A:$SI,MATCH($AV$5&amp;"_"&amp;$BA57,データシート2!$A$1:$SI$1,0),0)</f>
        <v>1</v>
      </c>
      <c r="BF57" s="1072">
        <f>VLOOKUP(BF$13&amp;"_"&amp;$AW$8,データシート2!$A:$SI,MATCH($AW$5&amp;"_"&amp;$BA57,データシート2!$A$1:$SI$1,0),0)</f>
        <v>3521.835</v>
      </c>
      <c r="BG57" s="1072">
        <f t="shared" si="25"/>
        <v>3521.835</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f t="shared" si="27"/>
        <v>4.2353099493398565</v>
      </c>
    </row>
    <row r="58" spans="2:63" ht="15.95" customHeight="1" thickBot="1">
      <c r="B58" s="312"/>
      <c r="C58" s="680" t="s">
        <v>1349</v>
      </c>
      <c r="D58" s="458" t="s">
        <v>1348</v>
      </c>
      <c r="E58" s="457" t="s">
        <v>1346</v>
      </c>
      <c r="F58" s="1001">
        <f>IFERROR(VLOOKUP(年度マスタ!$K$4&amp;"_"&amp;F$54,データシート1!$A:$CD,MATCH("bc_"&amp;$C58,データシート1!$A$1:$CD$1,0),0),0)</f>
        <v>1043.357</v>
      </c>
      <c r="G58" s="1008">
        <f>IFERROR(VLOOKUP(年度マスタ!$K$4&amp;"_"&amp;G$54,データシート1!$A:$CD,MATCH("bc_"&amp;$C58,データシート1!$A$1:$CD$1,0),0),0)</f>
        <v>1073.912</v>
      </c>
      <c r="H58" s="1008">
        <f>IFERROR(VLOOKUP(年度マスタ!$K$4&amp;"_"&amp;H$54,データシート1!$A:$CD,MATCH("bc_"&amp;$C58,データシート1!$A$1:$CD$1,0),0),0)</f>
        <v>1149.569</v>
      </c>
      <c r="I58" s="1008">
        <f>IFERROR(VLOOKUP(年度マスタ!$K$4&amp;"_"&amp;I$54,データシート1!$A:$CD,MATCH("bc_"&amp;$C58,データシート1!$A$1:$CD$1,0),0),0)</f>
        <v>1153.2729999999999</v>
      </c>
      <c r="J58" s="1008">
        <f>IFERROR(VLOOKUP(年度マスタ!$K$4&amp;"_"&amp;J$54,データシート1!$A:$CD,MATCH("bc_"&amp;$C58,データシート1!$A$1:$CD$1,0),0),0)</f>
        <v>865.34400000000005</v>
      </c>
      <c r="K58" s="1008">
        <f>IFERROR(VLOOKUP(年度マスタ!$K$4&amp;"_"&amp;K$54,データシート1!$A:$CD,MATCH("bc_"&amp;$C58,データシート1!$A$1:$CD$1,0),0),0)</f>
        <v>896.50300000000004</v>
      </c>
      <c r="L58" s="1008">
        <f>IFERROR(VLOOKUP(年度マスタ!$K$4&amp;"_"&amp;L$54,データシート1!$A:$CD,MATCH("bc_"&amp;$C58,データシート1!$A$1:$CD$1,0),0),0)</f>
        <v>874.40800000000002</v>
      </c>
      <c r="M58" s="1008">
        <f>IFERROR(VLOOKUP(年度マスタ!$K$4&amp;"_"&amp;M$54,データシート1!$A:$CD,MATCH("bc_"&amp;$C58,データシート1!$A$1:$CD$1,0),0),0)</f>
        <v>1164.4690000000001</v>
      </c>
      <c r="N58" s="1008">
        <f>IFERROR(VLOOKUP(年度マスタ!$K$4&amp;"_"&amp;N$54,データシート1!$A:$CD,MATCH("bc_"&amp;$C58,データシート1!$A$1:$CD$1,0),0),0)</f>
        <v>1128.76</v>
      </c>
      <c r="O58" s="1008">
        <f>IFERROR(VLOOKUP(年度マスタ!$K$4&amp;"_"&amp;O$54,データシート1!$A:$CD,MATCH("bc_"&amp;$C58,データシート1!$A$1:$CD$1,0),0),0)</f>
        <v>374.51</v>
      </c>
      <c r="P58" s="1009">
        <f>IFERROR(VLOOKUP(年度マスタ!$K$4&amp;"_"&amp;P$54,データシート1!$A:$CD,MATCH("bc_"&amp;$C58,データシート1!$A$1:$CD$1,0),0),0)</f>
        <v>897.56500000000005</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62.807000000000002</v>
      </c>
      <c r="G59" s="1008">
        <f>IFERROR(VLOOKUP(年度マスタ!$K$4&amp;"_"&amp;G$54,データシート1!$A:$CD,MATCH("bc_"&amp;$C59,データシート1!$A$1:$CD$1,0),0),0)</f>
        <v>69.554000000000002</v>
      </c>
      <c r="H59" s="1008">
        <f>IFERROR(VLOOKUP(年度マスタ!$K$4&amp;"_"&amp;H$54,データシート1!$A:$CD,MATCH("bc_"&amp;$C59,データシート1!$A$1:$CD$1,0),0),0)</f>
        <v>70.302000000000007</v>
      </c>
      <c r="I59" s="1008">
        <f>IFERROR(VLOOKUP(年度マスタ!$K$4&amp;"_"&amp;I$54,データシート1!$A:$CD,MATCH("bc_"&amp;$C59,データシート1!$A$1:$CD$1,0),0),0)</f>
        <v>63.884</v>
      </c>
      <c r="J59" s="1008">
        <f>IFERROR(VLOOKUP(年度マスタ!$K$4&amp;"_"&amp;J$54,データシート1!$A:$CD,MATCH("bc_"&amp;$C59,データシート1!$A$1:$CD$1,0),0),0)</f>
        <v>35.741999999999997</v>
      </c>
      <c r="K59" s="1008">
        <f>IFERROR(VLOOKUP(年度マスタ!$K$4&amp;"_"&amp;K$54,データシート1!$A:$CD,MATCH("bc_"&amp;$C59,データシート1!$A$1:$CD$1,0),0),0)</f>
        <v>40.405000000000001</v>
      </c>
      <c r="L59" s="1008">
        <f>IFERROR(VLOOKUP(年度マスタ!$K$4&amp;"_"&amp;L$54,データシート1!$A:$CD,MATCH("bc_"&amp;$C59,データシート1!$A$1:$CD$1,0),0),0)</f>
        <v>36.207000000000001</v>
      </c>
      <c r="M59" s="1008">
        <f>IFERROR(VLOOKUP(年度マスタ!$K$4&amp;"_"&amp;M$54,データシート1!$A:$CD,MATCH("bc_"&amp;$C59,データシート1!$A$1:$CD$1,0),0),0)</f>
        <v>114.773</v>
      </c>
      <c r="N59" s="1008">
        <f>IFERROR(VLOOKUP(年度マスタ!$K$4&amp;"_"&amp;N$54,データシート1!$A:$CD,MATCH("bc_"&amp;$C59,データシート1!$A$1:$CD$1,0),0),0)</f>
        <v>125.813</v>
      </c>
      <c r="O59" s="1008">
        <f>IFERROR(VLOOKUP(年度マスタ!$K$4&amp;"_"&amp;O$54,データシート1!$A:$CD,MATCH("bc_"&amp;$C59,データシート1!$A$1:$CD$1,0),0),0)</f>
        <v>121.32899999999999</v>
      </c>
      <c r="P59" s="1009">
        <f>IFERROR(VLOOKUP(年度マスタ!$K$4&amp;"_"&amp;P$54,データシート1!$A:$CD,MATCH("bc_"&amp;$C59,データシート1!$A$1:$CD$1,0),0),0)</f>
        <v>116.467</v>
      </c>
      <c r="Z59" s="313"/>
      <c r="AB59" s="312"/>
      <c r="AQ59" s="313"/>
      <c r="BA59" s="333">
        <v>3311</v>
      </c>
      <c r="BB59" s="333"/>
      <c r="BC59" s="333"/>
      <c r="BD59" s="333" t="s">
        <v>348</v>
      </c>
      <c r="BE59" s="962">
        <f>VLOOKUP(BE$13&amp;"_"&amp;$AV$8,データシート2!$A:$SI,MATCH($AV$5&amp;"_"&amp;$BA59,データシート2!$A$1:$SI$1,0),0)</f>
        <v>4</v>
      </c>
      <c r="BF59" s="1072">
        <f>VLOOKUP(BF$13&amp;"_"&amp;$AW$8,データシート2!$A:$SI,MATCH($AW$5&amp;"_"&amp;$BA59,データシート2!$A$1:$SI$1,0),0)</f>
        <v>389.86399999999998</v>
      </c>
      <c r="BG59" s="1072">
        <f t="shared" si="25"/>
        <v>97.465999999999994</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0.96529935426181535</v>
      </c>
    </row>
    <row r="60" spans="2:63" ht="15.95" customHeight="1" thickBot="1">
      <c r="B60" s="325"/>
      <c r="C60" s="681" t="str">
        <f>D60</f>
        <v>CH4</v>
      </c>
      <c r="D60" s="460" t="s">
        <v>1362</v>
      </c>
      <c r="E60" s="457"/>
      <c r="F60" s="999">
        <f>IFERROR(VLOOKUP(年度マスタ!$K$4&amp;"_"&amp;F$54,データシート1!$A:$CD,MATCH("bc_"&amp;$C60,データシート1!$A$1:$CD$1,0),0),0)</f>
        <v>22.792999999999999</v>
      </c>
      <c r="G60" s="1006">
        <f>IFERROR(VLOOKUP(年度マスタ!$K$4&amp;"_"&amp;G$54,データシート1!$A:$CD,MATCH("bc_"&amp;$C60,データシート1!$A$1:$CD$1,0),0),0)</f>
        <v>24.114000000000001</v>
      </c>
      <c r="H60" s="1006">
        <f>IFERROR(VLOOKUP(年度マスタ!$K$4&amp;"_"&amp;H$54,データシート1!$A:$CD,MATCH("bc_"&amp;$C60,データシート1!$A$1:$CD$1,0),0),0)</f>
        <v>21.416</v>
      </c>
      <c r="I60" s="1006">
        <f>IFERROR(VLOOKUP(年度マスタ!$K$4&amp;"_"&amp;I$54,データシート1!$A:$CD,MATCH("bc_"&amp;$C60,データシート1!$A$1:$CD$1,0),0),0)</f>
        <v>22.013999999999999</v>
      </c>
      <c r="J60" s="1006">
        <f>IFERROR(VLOOKUP(年度マスタ!$K$4&amp;"_"&amp;J$54,データシート1!$A:$CD,MATCH("bc_"&amp;$C60,データシート1!$A$1:$CD$1,0),0),0)</f>
        <v>23.376999999999999</v>
      </c>
      <c r="K60" s="1006">
        <f>IFERROR(VLOOKUP(年度マスタ!$K$4&amp;"_"&amp;K$54,データシート1!$A:$CD,MATCH("bc_"&amp;$C60,データシート1!$A$1:$CD$1,0),0),0)</f>
        <v>26.853999999999999</v>
      </c>
      <c r="L60" s="1006">
        <f>IFERROR(VLOOKUP(年度マスタ!$K$4&amp;"_"&amp;L$54,データシート1!$A:$CD,MATCH("bc_"&amp;$C60,データシート1!$A$1:$CD$1,0),0),0)</f>
        <v>28.704999999999998</v>
      </c>
      <c r="M60" s="1006">
        <f>IFERROR(VLOOKUP(年度マスタ!$K$4&amp;"_"&amp;M$54,データシート1!$A:$CD,MATCH("bc_"&amp;$C60,データシート1!$A$1:$CD$1,0),0),0)</f>
        <v>27.731999999999999</v>
      </c>
      <c r="N60" s="1006">
        <f>IFERROR(VLOOKUP(年度マスタ!$K$4&amp;"_"&amp;N$54,データシート1!$A:$CD,MATCH("bc_"&amp;$C60,データシート1!$A$1:$CD$1,0),0),0)</f>
        <v>28.978000000000002</v>
      </c>
      <c r="O60" s="1006">
        <f>IFERROR(VLOOKUP(年度マスタ!$K$4&amp;"_"&amp;O$54,データシート1!$A:$CD,MATCH("bc_"&amp;$C60,データシート1!$A$1:$CD$1,0),0),0)</f>
        <v>2.3959999999999999</v>
      </c>
      <c r="P60" s="1007">
        <f>IFERROR(VLOOKUP(年度マスタ!$K$4&amp;"_"&amp;P$54,データシート1!$A:$CD,MATCH("bc_"&amp;$C60,データシート1!$A$1:$CD$1,0),0),0)</f>
        <v>20.838999999999999</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48.457999999999998</v>
      </c>
      <c r="G61" s="1006">
        <f>IFERROR(VLOOKUP(年度マスタ!$K$4&amp;"_"&amp;G$54,データシート1!$A:$CD,MATCH("bc_"&amp;$C61,データシート1!$A$1:$CD$1,0),0),0)</f>
        <v>61.188000000000002</v>
      </c>
      <c r="H61" s="1006">
        <f>IFERROR(VLOOKUP(年度マスタ!$K$4&amp;"_"&amp;H$54,データシート1!$A:$CD,MATCH("bc_"&amp;$C61,データシート1!$A$1:$CD$1,0),0),0)</f>
        <v>58.898000000000003</v>
      </c>
      <c r="I61" s="1006">
        <f>IFERROR(VLOOKUP(年度マスタ!$K$4&amp;"_"&amp;I$54,データシート1!$A:$CD,MATCH("bc_"&amp;$C61,データシート1!$A$1:$CD$1,0),0),0)</f>
        <v>39.18</v>
      </c>
      <c r="J61" s="1006">
        <f>IFERROR(VLOOKUP(年度マスタ!$K$4&amp;"_"&amp;J$54,データシート1!$A:$CD,MATCH("bc_"&amp;$C61,データシート1!$A$1:$CD$1,0),0),0)</f>
        <v>57.841000000000001</v>
      </c>
      <c r="K61" s="1006">
        <f>IFERROR(VLOOKUP(年度マスタ!$K$4&amp;"_"&amp;K$54,データシート1!$A:$CD,MATCH("bc_"&amp;$C61,データシート1!$A$1:$CD$1,0),0),0)</f>
        <v>65.658000000000001</v>
      </c>
      <c r="L61" s="1006">
        <f>IFERROR(VLOOKUP(年度マスタ!$K$4&amp;"_"&amp;L$54,データシート1!$A:$CD,MATCH("bc_"&amp;$C61,データシート1!$A$1:$CD$1,0),0),0)</f>
        <v>60.673000000000002</v>
      </c>
      <c r="M61" s="1006">
        <f>IFERROR(VLOOKUP(年度マスタ!$K$4&amp;"_"&amp;M$54,データシート1!$A:$CD,MATCH("bc_"&amp;$C61,データシート1!$A$1:$CD$1,0),0),0)</f>
        <v>69.899000000000001</v>
      </c>
      <c r="N61" s="1006">
        <f>IFERROR(VLOOKUP(年度マスタ!$K$4&amp;"_"&amp;N$54,データシート1!$A:$CD,MATCH("bc_"&amp;$C61,データシート1!$A$1:$CD$1,0),0),0)</f>
        <v>68.870999999999995</v>
      </c>
      <c r="O61" s="1006">
        <f>IFERROR(VLOOKUP(年度マスタ!$K$4&amp;"_"&amp;O$54,データシート1!$A:$CD,MATCH("bc_"&amp;$C61,データシート1!$A$1:$CD$1,0),0),0)</f>
        <v>57.798999999999999</v>
      </c>
      <c r="P61" s="1007">
        <f>IFERROR(VLOOKUP(年度マスタ!$K$4&amp;"_"&amp;P$54,データシート1!$A:$CD,MATCH("bc_"&amp;$C61,データシート1!$A$1:$CD$1,0),0),0)</f>
        <v>48.877000000000002</v>
      </c>
      <c r="Z61" s="313"/>
      <c r="AB61" s="312"/>
      <c r="AD61" s="334"/>
      <c r="AE61" s="335"/>
      <c r="AF61" s="336"/>
      <c r="AQ61" s="313"/>
      <c r="BA61" s="333">
        <v>3411</v>
      </c>
      <c r="BB61" s="333"/>
      <c r="BC61" s="333"/>
      <c r="BD61" s="333" t="s">
        <v>351</v>
      </c>
      <c r="BE61" s="962">
        <f>VLOOKUP(BE$13&amp;"_"&amp;$AV$8,データシート2!$A:$SI,MATCH($AV$5&amp;"_"&amp;$BA61,データシート2!$A$1:$SI$1,0),0)</f>
        <v>1</v>
      </c>
      <c r="BF61" s="1072">
        <f>VLOOKUP(BF$13&amp;"_"&amp;$AW$8,データシート2!$A:$SI,MATCH($AW$5&amp;"_"&amp;$BA61,データシート2!$A$1:$SI$1,0),0)</f>
        <v>0</v>
      </c>
      <c r="BG61" s="1072">
        <f t="shared" si="25"/>
        <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f t="shared" si="27"/>
        <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0.13</v>
      </c>
      <c r="O62" s="1006">
        <f>IFERROR(VLOOKUP(年度マスタ!$K$4&amp;"_"&amp;O$54,データシート1!$A:$CD,MATCH("bc_"&amp;$C62,データシート1!$A$1:$CD$1,0),0),0)</f>
        <v>0.05</v>
      </c>
      <c r="P62" s="1007">
        <f>IFERROR(VLOOKUP(年度マスタ!$K$4&amp;"_"&amp;P$54,データシート1!$A:$CD,MATCH("bc_"&amp;$C62,データシート1!$A$1:$CD$1,0),0),0)</f>
        <v>1.9E-2</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6.3E-2</v>
      </c>
      <c r="O64" s="1006">
        <f>IFERROR(VLOOKUP(年度マスタ!$K$4&amp;"_"&amp;O$54,データシート1!$A:$CD,MATCH("bc_"&amp;$C64,データシート1!$A$1:$CD$1,0),0),0)</f>
        <v>2.7E-2</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倉敷市</v>
      </c>
      <c r="AF1" s="345"/>
      <c r="AG1" s="203"/>
      <c r="AH1" s="188"/>
      <c r="AI1" s="188"/>
      <c r="AJ1" s="188"/>
      <c r="AK1" s="188"/>
      <c r="AL1" s="189"/>
      <c r="AM1" s="189"/>
      <c r="AN1" s="189"/>
      <c r="AO1" s="189"/>
      <c r="AP1" s="189"/>
      <c r="AQ1" s="189"/>
      <c r="AR1" s="189"/>
      <c r="AS1" s="189"/>
      <c r="AT1" s="190"/>
    </row>
    <row r="2" spans="1:47" s="577" customFormat="1" ht="27.95" customHeight="1">
      <c r="A2" s="576"/>
      <c r="B2" s="576" t="s">
        <v>1637</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1641</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55920.845000000001</v>
      </c>
      <c r="K6" s="688">
        <f>VLOOKUP(年度マスタ!$K$4&amp;"_"&amp;K$5,データシート1!$A:$BS,MATCH("cb_"&amp;$G6,データシート1!$A$1:$BS$1,0),0)</f>
        <v>61212.385999999999</v>
      </c>
      <c r="L6" s="688">
        <f>VLOOKUP(年度マスタ!$K$4&amp;"_"&amp;L$5,データシート1!$A:$BS,MATCH("cb_"&amp;$G6,データシート1!$A$1:$BS$1,0),0)</f>
        <v>66913.650999999998</v>
      </c>
      <c r="M6" s="688">
        <f>VLOOKUP(年度マスタ!$K$4&amp;"_"&amp;M$5,データシート1!$A:$BS,MATCH("cb_"&amp;$G6,データシート1!$A$1:$BS$1,0),0)</f>
        <v>71705.557000000001</v>
      </c>
      <c r="N6" s="688">
        <f>VLOOKUP(年度マスタ!$K$4&amp;"_"&amp;N$5,データシート1!$A:$BS,MATCH("cb_"&amp;$G6,データシート1!$A$1:$BS$1,0),0)</f>
        <v>76794.044000000154</v>
      </c>
      <c r="O6" s="688">
        <f>VLOOKUP(年度マスタ!$K$4&amp;"_"&amp;O$5,データシート1!$A:$BS,MATCH("cb_"&amp;$G6,データシート1!$A$1:$BS$1,0),0)</f>
        <v>82682.158000000083</v>
      </c>
      <c r="P6" s="688">
        <f>VLOOKUP(年度マスタ!$K$4&amp;"_"&amp;P$5,データシート1!$A:$BS,MATCH("cb_"&amp;$G6,データシート1!$A$1:$BS$1,0),0)</f>
        <v>88062.593000000663</v>
      </c>
      <c r="Q6" s="688">
        <f>VLOOKUP(年度マスタ!$K$4&amp;"_"&amp;Q$5,データシート1!$A:$BS,MATCH("cb_"&amp;$G6,データシート1!$A$1:$BS$1,0),0)</f>
        <v>93716.603000001094</v>
      </c>
      <c r="R6" s="704">
        <f>VLOOKUP(年度マスタ!$K$4&amp;"_"&amp;R$5,データシート1!$A:$BS,MATCH("cb_"&amp;$G6,データシート1!$A$1:$BS$1,0),0)</f>
        <v>100193.84600000147</v>
      </c>
      <c r="S6" s="627"/>
      <c r="T6" s="226"/>
      <c r="U6" s="640"/>
      <c r="V6" s="231"/>
      <c r="W6" s="231"/>
      <c r="X6" s="231"/>
      <c r="Y6" s="232" t="s">
        <v>233</v>
      </c>
      <c r="Z6" s="734" t="s">
        <v>234</v>
      </c>
      <c r="AA6" s="734"/>
      <c r="AB6" s="734"/>
      <c r="AC6" s="735">
        <f>SUM(AC7:AC8)</f>
        <v>2788758</v>
      </c>
      <c r="AD6" s="735">
        <f>SUM(AD7:AD8)</f>
        <v>3833183.3080000002</v>
      </c>
      <c r="AE6" s="736">
        <f>$AD6*3600/100000000</f>
        <v>137.994599088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72500.101999999999</v>
      </c>
      <c r="K7" s="684">
        <f>VLOOKUP(年度マスタ!$K$4&amp;"_"&amp;K$5,データシート1!$A:$BS,MATCH("cb_"&amp;$G7,データシート1!$A$1:$BS$1,0),0)</f>
        <v>94987.482000000004</v>
      </c>
      <c r="L7" s="684">
        <f>VLOOKUP(年度マスタ!$K$4&amp;"_"&amp;L$5,データシート1!$A:$BS,MATCH("cb_"&amp;$G7,データシート1!$A$1:$BS$1,0),0)</f>
        <v>114645.482</v>
      </c>
      <c r="M7" s="684">
        <f>VLOOKUP(年度マスタ!$K$4&amp;"_"&amp;M$5,データシート1!$A:$BS,MATCH("cb_"&amp;$G7,データシート1!$A$1:$BS$1,0),0)</f>
        <v>135442.18199999991</v>
      </c>
      <c r="N7" s="684">
        <f>VLOOKUP(年度マスタ!$K$4&amp;"_"&amp;N$5,データシート1!$A:$BS,MATCH("cb_"&amp;$G7,データシート1!$A$1:$BS$1,0),0)</f>
        <v>143501.28200000001</v>
      </c>
      <c r="O7" s="684">
        <f>VLOOKUP(年度マスタ!$K$4&amp;"_"&amp;O$5,データシート1!$A:$BS,MATCH("cb_"&amp;$G7,データシート1!$A$1:$BS$1,0),0)</f>
        <v>147802.3819999999</v>
      </c>
      <c r="P7" s="684">
        <f>VLOOKUP(年度マスタ!$K$4&amp;"_"&amp;P$5,データシート1!$A:$BS,MATCH("cb_"&amp;$G7,データシート1!$A$1:$BS$1,0),0)</f>
        <v>153122.3819999994</v>
      </c>
      <c r="Q7" s="684">
        <f>VLOOKUP(年度マスタ!$K$4&amp;"_"&amp;Q$5,データシート1!$A:$BS,MATCH("cb_"&amp;$G7,データシート1!$A$1:$BS$1,0),0)</f>
        <v>156741.28199999931</v>
      </c>
      <c r="R7" s="705">
        <f>VLOOKUP(年度マスタ!$K$4&amp;"_"&amp;R$5,データシート1!$A:$BS,MATCH("cb_"&amp;$G7,データシート1!$A$1:$BS$1,0),0)</f>
        <v>158816.38199999931</v>
      </c>
      <c r="S7" s="627"/>
      <c r="T7" s="226"/>
      <c r="U7" s="640"/>
      <c r="V7" s="231"/>
      <c r="W7" s="231"/>
      <c r="X7" s="231"/>
      <c r="Y7" s="232" t="s">
        <v>236</v>
      </c>
      <c r="Z7" s="248" t="s">
        <v>1368</v>
      </c>
      <c r="AA7" s="248"/>
      <c r="AB7" s="248"/>
      <c r="AC7" s="671">
        <f>VLOOKUP(年度マスタ!$K$4&amp;"_令和4年度",データシート3!A:AB,MATCH("ea_"&amp;$Y7&amp;"_設備",データシート3!$A$1:$AB$1,0),0)</f>
        <v>2033581</v>
      </c>
      <c r="AD7" s="671">
        <f>VLOOKUP(年度マスタ!$K$4&amp;"_令和4年度",データシート3!A:AB,MATCH("ea_"&amp;$Y7&amp;"_年間発電",データシート3!$A$1:$AB$1,0),0)/10^3</f>
        <v>2797256.929</v>
      </c>
      <c r="AE7" s="606">
        <f t="shared" ref="AE7:AE16" si="0">$AD7*3600/100000000</f>
        <v>100.701249444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755177</v>
      </c>
      <c r="AD8" s="671">
        <f>VLOOKUP(年度マスタ!$K$4&amp;"_令和4年度",データシート3!A:AB,MATCH("ea_"&amp;$Y8&amp;"_年間発電",データシート3!$A$1:$AB$1,0),0)/10^3</f>
        <v>1035926.379</v>
      </c>
      <c r="AE8" s="606">
        <f t="shared" si="0"/>
        <v>37.293349643999996</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12900</v>
      </c>
      <c r="AD9" s="737">
        <f>VLOOKUP(年度マスタ!$K$4&amp;"_令和4年度",データシート3!A:AB,MATCH("ea_"&amp;$Y9&amp;"_年間発電",データシート3!$A$1:$AB$1,0),0)/10^3</f>
        <v>24427.376</v>
      </c>
      <c r="AE9" s="738">
        <f t="shared" si="0"/>
        <v>0.87938553599999991</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128420.947</v>
      </c>
      <c r="K12" s="722">
        <f t="shared" ref="K12:Q12" si="1">SUM(K6:K11)</f>
        <v>156199.86800000002</v>
      </c>
      <c r="L12" s="722">
        <f t="shared" si="1"/>
        <v>181559.133</v>
      </c>
      <c r="M12" s="722">
        <f t="shared" si="1"/>
        <v>207147.73899999991</v>
      </c>
      <c r="N12" s="722">
        <f t="shared" si="1"/>
        <v>220295.32600000018</v>
      </c>
      <c r="O12" s="722">
        <f t="shared" si="1"/>
        <v>230484.53999999998</v>
      </c>
      <c r="P12" s="722">
        <f t="shared" si="1"/>
        <v>241184.97500000006</v>
      </c>
      <c r="Q12" s="722">
        <f t="shared" si="1"/>
        <v>250457.88500000042</v>
      </c>
      <c r="R12" s="723">
        <f t="shared" ref="R12" si="2">SUM(R6:R11)</f>
        <v>259010.22800000079</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47.633182230000003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103.63094028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67111.724501399993</v>
      </c>
      <c r="K19" s="682">
        <f>K6*別紙!$C5/100*別紙!$E5/10^3</f>
        <v>73462.208686319995</v>
      </c>
      <c r="L19" s="682">
        <f>L6*別紙!$C5/100*別紙!$E5/10^3</f>
        <v>80304.410838120006</v>
      </c>
      <c r="M19" s="682">
        <f>M6*別紙!$C5/100*別紙!$E5/10^3</f>
        <v>86055.273066839989</v>
      </c>
      <c r="N19" s="682">
        <f>N6*別紙!$C5/100*別紙!$E5/10^3</f>
        <v>92162.068085280189</v>
      </c>
      <c r="O19" s="682">
        <f>O6*別紙!$C5/100*別紙!$E5/10^3</f>
        <v>99228.5114589601</v>
      </c>
      <c r="P19" s="682">
        <f>P6*別紙!$C5/100*別紙!$E5/10^3</f>
        <v>105685.6791111608</v>
      </c>
      <c r="Q19" s="682">
        <f>Q6*別紙!$C5/100*別紙!$E5/10^3</f>
        <v>112471.1695923613</v>
      </c>
      <c r="R19" s="710">
        <f>R6*別紙!$C5/100*別紙!$E5/10^3</f>
        <v>120244.63846152175</v>
      </c>
      <c r="S19" s="631"/>
      <c r="T19" s="227"/>
      <c r="U19" s="647"/>
      <c r="W19" s="237"/>
      <c r="X19" s="237"/>
      <c r="Y19" s="209"/>
      <c r="Z19" s="699" t="s">
        <v>229</v>
      </c>
      <c r="AA19" s="748"/>
      <c r="AB19" s="749"/>
      <c r="AC19" s="750">
        <f>SUM($AC$6,$AC$9,$AC$10,$AC$13)</f>
        <v>2801658</v>
      </c>
      <c r="AD19" s="750">
        <f>SUM($AD$6,$AD$9,$AD$10,$AD$13)</f>
        <v>3857610.6840000004</v>
      </c>
      <c r="AE19" s="751">
        <f>SUM($AE$6,$AE$9,$AE$10,$AE$13,$AE$17,$AE$18)</f>
        <v>290.13810713399999</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95900.234921519994</v>
      </c>
      <c r="K20" s="684">
        <f>K7*別紙!$C6/100*別紙!$E6/10^3</f>
        <v>125645.64169032</v>
      </c>
      <c r="L20" s="684">
        <f>L7*別紙!$C6/100*別紙!$E6/10^3</f>
        <v>151648.45777032</v>
      </c>
      <c r="M20" s="684">
        <f>M7*別紙!$C6/100*別紙!$E6/10^3</f>
        <v>179157.50066231986</v>
      </c>
      <c r="N20" s="684">
        <f>N7*別紙!$C6/100*別紙!$E6/10^3</f>
        <v>189817.75577831999</v>
      </c>
      <c r="O20" s="684">
        <f>O7*別紙!$C6/100*別紙!$E6/10^3</f>
        <v>195507.07881431989</v>
      </c>
      <c r="P20" s="684">
        <f>P7*別紙!$C6/100*別紙!$E6/10^3</f>
        <v>202544.16201431918</v>
      </c>
      <c r="Q20" s="684">
        <f>Q7*別紙!$C6/100*別紙!$E6/10^3</f>
        <v>207331.09817831911</v>
      </c>
      <c r="R20" s="705">
        <f>R7*別紙!$C6/100*別紙!$E6/10^3</f>
        <v>210075.95745431908</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163011.95942291999</v>
      </c>
      <c r="K25" s="728">
        <f t="shared" si="3"/>
        <v>199107.85037663998</v>
      </c>
      <c r="L25" s="728">
        <f t="shared" si="3"/>
        <v>231952.86860844001</v>
      </c>
      <c r="M25" s="728">
        <f t="shared" si="3"/>
        <v>265212.77372915985</v>
      </c>
      <c r="N25" s="728">
        <f t="shared" si="3"/>
        <v>281979.82386360015</v>
      </c>
      <c r="O25" s="728">
        <f t="shared" si="3"/>
        <v>294735.59027327999</v>
      </c>
      <c r="P25" s="728">
        <f t="shared" si="3"/>
        <v>308229.84112548002</v>
      </c>
      <c r="Q25" s="728">
        <f t="shared" si="3"/>
        <v>319802.26777068042</v>
      </c>
      <c r="R25" s="729">
        <f t="shared" ref="R25" si="4">SUM(R19:R24)</f>
        <v>330320.59591584082</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7947738.6860914072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7252686.0927068936</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6667952.7716207271</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6950428.3372561289</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7249570.9308222989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6834196.2433339814</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6537806.0597420773</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7396220.32627708</v>
      </c>
      <c r="R26" s="726">
        <f>Q26</f>
        <v>7396220.32627708</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2.0510483026850386E-2</v>
      </c>
      <c r="K27" s="951">
        <f t="shared" ref="K27:P27" si="5">K25/K26</f>
        <v>2.7452980569069092E-2</v>
      </c>
      <c r="L27" s="951">
        <f t="shared" si="5"/>
        <v>3.4786219481884699E-2</v>
      </c>
      <c r="M27" s="951">
        <f t="shared" si="5"/>
        <v>3.8157759617137472E-2</v>
      </c>
      <c r="N27" s="951">
        <f t="shared" si="5"/>
        <v>3.8896070754302688E-2</v>
      </c>
      <c r="O27" s="951">
        <f t="shared" si="5"/>
        <v>4.3126591596014327E-2</v>
      </c>
      <c r="P27" s="951">
        <f t="shared" si="5"/>
        <v>4.7145760872820991E-2</v>
      </c>
      <c r="Q27" s="951">
        <f>Q25/Q26</f>
        <v>4.3238607513420887E-2</v>
      </c>
      <c r="R27" s="952">
        <f>R25/R26</f>
        <v>4.466072958133592E-2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4.466072958133592E-2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0.52156513919613667</v>
      </c>
      <c r="AA52" s="209"/>
      <c r="AB52" s="755" t="s">
        <v>232</v>
      </c>
      <c r="AC52" s="756">
        <f>$AD6</f>
        <v>3833183.3080000002</v>
      </c>
      <c r="AD52" s="757">
        <f>R19+R20</f>
        <v>330320.59591584082</v>
      </c>
      <c r="AE52" s="758">
        <f t="shared" ref="AE52:AE54" si="6">IFERROR(AD52/AC52,"-")</f>
        <v>8.6173962833045084E-2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3538609.6422770796</v>
      </c>
      <c r="Z53" s="1142"/>
      <c r="AA53" s="209"/>
      <c r="AB53" s="755" t="s">
        <v>222</v>
      </c>
      <c r="AC53" s="756">
        <f>$AD9</f>
        <v>24427.376</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13206</v>
      </c>
      <c r="AK54" s="491">
        <f>VLOOKUP(年度マスタ!$K$4&amp;"_"&amp;AK$53,データシート1!$A$1:$BS$996,MATCH("ca_太陽光発電（10kW未満）",データシート1!$A$1:$BS$1,0),0)</f>
        <v>14264</v>
      </c>
      <c r="AL54" s="491">
        <f>VLOOKUP(年度マスタ!$K$4&amp;"_"&amp;AL$53,データシート1!$A$1:$BS$996,MATCH("ca_太陽光発電（10kW未満）",データシート1!$A$1:$BS$1,0),0)</f>
        <v>15397</v>
      </c>
      <c r="AM54" s="491">
        <f>VLOOKUP(年度マスタ!$K$4&amp;"_"&amp;AM$53,データシート1!$A$1:$BS$996,MATCH("ca_太陽光発電（10kW未満）",データシート1!$A$1:$BS$1,0),0)</f>
        <v>16410</v>
      </c>
      <c r="AN54" s="491">
        <f>VLOOKUP(年度マスタ!$K$4&amp;"_"&amp;AN$53,データシート1!$A$1:$BS$996,MATCH("ca_太陽光発電（10kW未満）",データシート1!$A$1:$BS$1,0),0)</f>
        <v>17446</v>
      </c>
      <c r="AO54" s="201">
        <f>VLOOKUP(年度マスタ!$K$4&amp;"_"&amp;AO$53,データシート1!$A$1:$BS$996,MATCH("ca_太陽光発電（10kW未満）",データシート1!$A$1:$BS$1,0),0)</f>
        <v>18642</v>
      </c>
      <c r="AP54" s="201">
        <f>VLOOKUP(年度マスタ!$K$4&amp;"_"&amp;AP$53,データシート1!$A$1:$BS$996,MATCH("ca_太陽光発電（10kW未満）",データシート1!$A$1:$BS$1,0),0)</f>
        <v>19698</v>
      </c>
      <c r="AQ54" s="201">
        <f>VLOOKUP(年度マスタ!$K$4&amp;"_"&amp;AQ$53,データシート1!$A$1:$BS$996,MATCH("ca_太陽光発電（10kW未満）",データシート1!$A$1:$BS$1,0),0)</f>
        <v>20740</v>
      </c>
      <c r="AR54" s="201">
        <f>VLOOKUP(年度マスタ!$K$4&amp;"_"&amp;AR$53,データシート1!$A$1:$BS$996,MATCH("ca_太陽光発電（10kW未満）",データシート1!$A$1:$BS$1,0),0)</f>
        <v>21973</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倉敷市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岡山県</v>
      </c>
      <c r="AY12" s="25" t="str">
        <f>年度マスタ!$J4</f>
        <v>倉敷市</v>
      </c>
      <c r="AZ12" s="25" t="str">
        <f>年度マスタ!$K4</f>
        <v>33202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13119</v>
      </c>
      <c r="AY21" s="20" t="str">
        <f>IF(IFERROR(比較地域マスタ!$Z6,"")=0,"",IFERROR(比較地域マスタ!$Z6,""))</f>
        <v>板橋区</v>
      </c>
      <c r="BB21" s="122" t="str">
        <f t="shared" ref="BB21:BC68" si="0">AX21</f>
        <v>13119</v>
      </c>
      <c r="BC21" s="123" t="str">
        <f t="shared" si="0"/>
        <v>板橋区</v>
      </c>
      <c r="BD21" s="40">
        <f>SUM(BE21,BI21:BK21,BQ21)</f>
        <v>1843.6126934452088</v>
      </c>
      <c r="BE21" s="40">
        <f>SUM(BF21:BH21)</f>
        <v>185.55450142320296</v>
      </c>
      <c r="BF21" s="40">
        <f>VLOOKUP($AX21&amp;"_"&amp;$BC$14,データシート1!$A:$BS,MATCH($BC$12&amp;"_"&amp;BF$20,データシート1!$A$1:$BS$1,0),0)</f>
        <v>157.2632778950524</v>
      </c>
      <c r="BG21" s="40">
        <f>VLOOKUP($AX21&amp;"_"&amp;$BC$14,データシート1!$A:$BS,MATCH($BC$12&amp;"_"&amp;BG$20,データシート1!$A$1:$BS$1,0),0)</f>
        <v>21.873003941824994</v>
      </c>
      <c r="BH21" s="40">
        <f>VLOOKUP($AX21&amp;"_"&amp;$BC$14,データシート1!$A:$BS,MATCH($BC$12&amp;"_"&amp;BH$20,データシート1!$A$1:$BS$1,0),0)</f>
        <v>6.4182195863255673</v>
      </c>
      <c r="BI21" s="40">
        <f>VLOOKUP($AX21&amp;"_"&amp;$BC$14,データシート1!$A:$BS,MATCH($BC$12&amp;"_"&amp;BI$20,データシート1!$A$1:$BS$1,0),0)</f>
        <v>537.47600848925936</v>
      </c>
      <c r="BJ21" s="40">
        <f>VLOOKUP($AX21&amp;"_"&amp;$BC$14,データシート1!$A:$BS,MATCH($BC$12&amp;"_"&amp;BJ$20,データシート1!$A$1:$BS$1,0),0)</f>
        <v>724.30488308153372</v>
      </c>
      <c r="BK21" s="40">
        <f t="shared" ref="BK21:BK68" si="1">SUM(BL21,BO21:BP21)</f>
        <v>316.09429528522759</v>
      </c>
      <c r="BL21" s="40">
        <f t="shared" ref="BL21:BL67" si="2">SUM(BM21:BN21)</f>
        <v>282.47272863004059</v>
      </c>
      <c r="BM21" s="40">
        <f>VLOOKUP($AX21&amp;"_"&amp;$BC$14,データシート1!$A:$BS,MATCH($BC$12&amp;"_"&amp;BM$20,データシート1!$A$1:$BS$1,0),0)</f>
        <v>150.80719327638192</v>
      </c>
      <c r="BN21" s="40">
        <f>VLOOKUP($AX21&amp;"_"&amp;$BC$14,データシート1!$A:$BS,MATCH($BC$12&amp;"_"&amp;BN$20,データシート1!$A$1:$BS$1,0),0)</f>
        <v>131.66553535365867</v>
      </c>
      <c r="BO21" s="40">
        <f>VLOOKUP($AX21&amp;"_"&amp;$BC$14,データシート1!$A:$BS,MATCH($BC$12&amp;"_"&amp;BO$20,データシート1!$A$1:$BS$1,0),0)</f>
        <v>33.621566655187003</v>
      </c>
      <c r="BP21" s="40">
        <f>VLOOKUP($AX21&amp;"_"&amp;$BC$14,データシート1!$A:$BS,MATCH($BC$12&amp;"_"&amp;BP$20,データシート1!$A$1:$BS$1,0),0)</f>
        <v>0</v>
      </c>
      <c r="BQ21" s="40">
        <f>VLOOKUP($AX21&amp;"_"&amp;$BC$14,データシート1!$A:$BS,MATCH($BC$12&amp;"_"&amp;BQ$20,データシート1!$A$1:$BS$1,0),0)</f>
        <v>80.183005165985151</v>
      </c>
      <c r="BR21" s="41">
        <f t="shared" ref="BR21:BR68" si="3">BD21</f>
        <v>1843.6126934452088</v>
      </c>
      <c r="BT21" s="124" t="str">
        <f t="shared" ref="BT21:BT68" si="4">AY21</f>
        <v>板橋区</v>
      </c>
      <c r="BU21" s="40">
        <f>BD21</f>
        <v>1843.6126934452088</v>
      </c>
      <c r="BV21" s="70">
        <f>BE21/$BR21</f>
        <v>0.10064722492035584</v>
      </c>
      <c r="BW21" s="70">
        <f t="shared" ref="BW21:CH42" si="5">BF21/$BR21</f>
        <v>8.5301689695556529E-2</v>
      </c>
      <c r="BX21" s="70">
        <f t="shared" si="5"/>
        <v>1.1864207715423309E-2</v>
      </c>
      <c r="BY21" s="70">
        <f t="shared" si="5"/>
        <v>3.4813275093759886E-3</v>
      </c>
      <c r="BZ21" s="70">
        <f t="shared" si="5"/>
        <v>0.29153412232417614</v>
      </c>
      <c r="CA21" s="70">
        <f t="shared" si="5"/>
        <v>0.3928725841695121</v>
      </c>
      <c r="CB21" s="70">
        <f t="shared" si="5"/>
        <v>0.17145374210595918</v>
      </c>
      <c r="CC21" s="70">
        <f t="shared" si="5"/>
        <v>0.15321695800552132</v>
      </c>
      <c r="CD21" s="70">
        <f t="shared" si="5"/>
        <v>8.179982368995542E-2</v>
      </c>
      <c r="CE21" s="70">
        <f t="shared" si="5"/>
        <v>7.1417134315565886E-2</v>
      </c>
      <c r="CF21" s="70">
        <f t="shared" si="5"/>
        <v>1.8236784100437858E-2</v>
      </c>
      <c r="CG21" s="70">
        <f t="shared" si="5"/>
        <v>0</v>
      </c>
      <c r="CH21" s="70">
        <f>BQ21/$BR21</f>
        <v>4.3492326479996728E-2</v>
      </c>
      <c r="CI21" s="125">
        <f t="shared" ref="CI21:CI68" si="6">BR21/$BR21</f>
        <v>1</v>
      </c>
      <c r="CK21" s="126" t="str">
        <f t="shared" ref="CK21:CK68" si="7">AY21</f>
        <v>板橋区</v>
      </c>
      <c r="CL21" s="127">
        <f>CN21+CP21+CR21</f>
        <v>185.55450142320296</v>
      </c>
      <c r="CM21" s="71">
        <f>IF(IF(CL21=0,0,CW21/CL21)&gt;1,1,IF(CL21=0,0,CW21/CL21))</f>
        <v>0.54705759882636096</v>
      </c>
      <c r="CN21" s="72">
        <f>BF21</f>
        <v>157.2632778950524</v>
      </c>
      <c r="CO21" s="71">
        <f>IF(IF(CN21=0,0,CX21/CN21)&gt;1,1,IF(CN21=0,0,CX21/CN21))</f>
        <v>0.64547172969229794</v>
      </c>
      <c r="CP21" s="72">
        <f t="shared" ref="CP21:CP68" si="8">BG21</f>
        <v>21.873003941824994</v>
      </c>
      <c r="CQ21" s="71">
        <f>IF(IF(CP21=0,0,CY21/CP21)&gt;1,1,IF(CP21=0,0,CY21/CP21))</f>
        <v>0</v>
      </c>
      <c r="CR21" s="72">
        <f t="shared" ref="CR21:CR68" si="9">BH21</f>
        <v>6.4182195863255673</v>
      </c>
      <c r="CS21" s="71">
        <f>IF(IF(CR21=0,0,CZ21/CR21)&gt;1,1,IF(CR21=0,0,CZ21/CR21))</f>
        <v>0</v>
      </c>
      <c r="CT21" s="72">
        <f t="shared" ref="CT21:CT68" si="10">BI21</f>
        <v>537.47600848925936</v>
      </c>
      <c r="CU21" s="73">
        <f>IF(IF(CT21=0,0,DA21/CT21)&gt;1,1,IF(CT21=0,0,DA21/CT21))</f>
        <v>0.37493766571355164</v>
      </c>
      <c r="CV21" s="18"/>
      <c r="CW21" s="1075">
        <f>SUM(CX21:CZ21)</f>
        <v>101.509</v>
      </c>
      <c r="CX21" s="1076">
        <f>VLOOKUP($AX21&amp;"_"&amp;$CW$14,データシート1!$A:$BS,MATCH($CW$12&amp;"_"&amp;CX$20,データシート1!$A$1:$BS$1,0),0)</f>
        <v>101.509</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201.51999999999998</v>
      </c>
      <c r="DB21" s="1076">
        <f>VLOOKUP($AX21&amp;"_"&amp;$CW$14,データシート1!$A:$BS,MATCH($CW$12&amp;"_"&amp;DB$20,データシート1!$A$1:$BS$1,0),0)</f>
        <v>0.34899999999999998</v>
      </c>
      <c r="DC21" s="1076">
        <f>VLOOKUP($AX21&amp;"_"&amp;$CW$14,データシート1!$A:$BS,MATCH($CW$12&amp;"_"&amp;DC$20,データシート1!$A$1:$BS$1,0),0)</f>
        <v>0</v>
      </c>
      <c r="DD21" s="1077">
        <f t="shared" ref="DD21:DD68" si="11">SUM(CX21:DC21)</f>
        <v>303.37799999999999</v>
      </c>
      <c r="DE21" s="18"/>
      <c r="DF21" s="128">
        <f>VLOOKUP($AX21&amp;"_"&amp;$DF$14,データシート1!$A:$BS,MATCH($DF$12&amp;"_"&amp;DF$20,データシート1!$A$1:$BS$1,0),0)</f>
        <v>9</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13</v>
      </c>
      <c r="DJ21" s="129">
        <f>VLOOKUP($AX21&amp;"_"&amp;$DF$14,データシート1!$A:$BS,MATCH($DF$12&amp;"_"&amp;DJ$20,データシート1!$A$1:$BS$1,0),0)</f>
        <v>1</v>
      </c>
      <c r="DK21" s="129">
        <f>VLOOKUP($AX21&amp;"_"&amp;$DF$14,データシート1!$A:$BS,MATCH($DF$12&amp;"_"&amp;DK$20,データシート1!$A$1:$BS$1,0),0)</f>
        <v>0</v>
      </c>
      <c r="DL21" s="130">
        <f t="shared" ref="DL21:DL68" si="12">SUM(DF21:DK21)</f>
        <v>23</v>
      </c>
      <c r="DM21" s="18"/>
      <c r="DN21" s="131">
        <f>IF($DD21=0,0,ROUND(CX21/$DD21,2))</f>
        <v>0.33</v>
      </c>
      <c r="DO21" s="132">
        <f>IF($DD21=0,0,ROUND(CY21/$DD21,2))</f>
        <v>0</v>
      </c>
      <c r="DP21" s="132">
        <f t="shared" ref="DP21:DR36" si="13">IF($DD21=0,0,ROUND(CZ21/$DD21,2))</f>
        <v>0</v>
      </c>
      <c r="DQ21" s="132">
        <f t="shared" si="13"/>
        <v>0.66</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13201</v>
      </c>
      <c r="AY22" s="20" t="str">
        <f>IF(IFERROR(比較地域マスタ!$Z7,"")=0,"",IFERROR(比較地域マスタ!$Z7,""))</f>
        <v>八王子市</v>
      </c>
      <c r="BB22" s="122" t="str">
        <f t="shared" si="0"/>
        <v>13201</v>
      </c>
      <c r="BC22" s="123" t="str">
        <f t="shared" si="0"/>
        <v>八王子市</v>
      </c>
      <c r="BD22" s="40">
        <f t="shared" ref="BD22:BD68" si="14">SUM(BE22,BI22:BK22,BQ22)</f>
        <v>2096.2161880518429</v>
      </c>
      <c r="BE22" s="40">
        <f t="shared" ref="BE22:BE67" si="15">SUM(BF22:BH22)</f>
        <v>250.91103953228486</v>
      </c>
      <c r="BF22" s="40">
        <f>VLOOKUP($AX22&amp;"_"&amp;$BC$14,データシート1!$A:$BS,MATCH($BC$12&amp;"_"&amp;BF$20,データシート1!$A$1:$BS$1,0),0)</f>
        <v>201.89405050737091</v>
      </c>
      <c r="BG22" s="40">
        <f>VLOOKUP($AX22&amp;"_"&amp;$BC$14,データシート1!$A:$BS,MATCH($BC$12&amp;"_"&amp;BG$20,データシート1!$A$1:$BS$1,0),0)</f>
        <v>21.600890545054128</v>
      </c>
      <c r="BH22" s="40">
        <f>VLOOKUP($AX22&amp;"_"&amp;$BC$14,データシート1!$A:$BS,MATCH($BC$12&amp;"_"&amp;BH$20,データシート1!$A$1:$BS$1,0),0)</f>
        <v>27.41609847985983</v>
      </c>
      <c r="BI22" s="40">
        <f>VLOOKUP($AX22&amp;"_"&amp;$BC$14,データシート1!$A:$BS,MATCH($BC$12&amp;"_"&amp;BI$20,データシート1!$A$1:$BS$1,0),0)</f>
        <v>631.50937723446805</v>
      </c>
      <c r="BJ22" s="40">
        <f>VLOOKUP($AX22&amp;"_"&amp;$BC$14,データシート1!$A:$BS,MATCH($BC$12&amp;"_"&amp;BJ$20,データシート1!$A$1:$BS$1,0),0)</f>
        <v>625.66778055065015</v>
      </c>
      <c r="BK22" s="40">
        <f t="shared" si="1"/>
        <v>537.31421391315632</v>
      </c>
      <c r="BL22" s="40">
        <f t="shared" si="2"/>
        <v>504.18705344724196</v>
      </c>
      <c r="BM22" s="40">
        <f>VLOOKUP($AX22&amp;"_"&amp;$BC$14,データシート1!$A:$BS,MATCH($BC$12&amp;"_"&amp;BM$20,データシート1!$A$1:$BS$1,0),0)</f>
        <v>305.62936235623943</v>
      </c>
      <c r="BN22" s="40">
        <f>VLOOKUP($AX22&amp;"_"&amp;$BC$14,データシート1!$A:$BS,MATCH($BC$12&amp;"_"&amp;BN$20,データシート1!$A$1:$BS$1,0),0)</f>
        <v>198.55769109100257</v>
      </c>
      <c r="BO22" s="40">
        <f>VLOOKUP($AX22&amp;"_"&amp;$BC$14,データシート1!$A:$BS,MATCH($BC$12&amp;"_"&amp;BO$20,データシート1!$A$1:$BS$1,0),0)</f>
        <v>33.127160465914329</v>
      </c>
      <c r="BP22" s="40">
        <f>VLOOKUP($AX22&amp;"_"&amp;$BC$14,データシート1!$A:$BS,MATCH($BC$12&amp;"_"&amp;BP$20,データシート1!$A$1:$BS$1,0),0)</f>
        <v>0</v>
      </c>
      <c r="BQ22" s="40">
        <f>VLOOKUP($AX22&amp;"_"&amp;$BC$14,データシート1!$A:$BS,MATCH($BC$12&amp;"_"&amp;BQ$20,データシート1!$A$1:$BS$1,0),0)</f>
        <v>50.813776821283653</v>
      </c>
      <c r="BR22" s="41">
        <f t="shared" si="3"/>
        <v>2096.2161880518429</v>
      </c>
      <c r="BT22" s="134" t="str">
        <f t="shared" si="4"/>
        <v>八王子市</v>
      </c>
      <c r="BU22" s="38">
        <f>BD22</f>
        <v>2096.2161880518429</v>
      </c>
      <c r="BV22" s="69">
        <f t="shared" ref="BV22:BZ68" si="16">BE22/$BR22</f>
        <v>0.11969711948721933</v>
      </c>
      <c r="BW22" s="69">
        <f t="shared" si="5"/>
        <v>9.6313563294730994E-2</v>
      </c>
      <c r="BX22" s="69">
        <f t="shared" si="5"/>
        <v>1.0304705529981291E-2</v>
      </c>
      <c r="BY22" s="69">
        <f t="shared" si="5"/>
        <v>1.3078850662507042E-2</v>
      </c>
      <c r="BZ22" s="69">
        <f t="shared" si="5"/>
        <v>0.3012615687418066</v>
      </c>
      <c r="CA22" s="69">
        <f t="shared" si="5"/>
        <v>0.29847483485571497</v>
      </c>
      <c r="CB22" s="69">
        <f t="shared" si="5"/>
        <v>0.25632576304666321</v>
      </c>
      <c r="CC22" s="69">
        <f t="shared" si="5"/>
        <v>0.24052245007983528</v>
      </c>
      <c r="CD22" s="69">
        <f t="shared" si="5"/>
        <v>0.14580049715210039</v>
      </c>
      <c r="CE22" s="69">
        <f t="shared" si="5"/>
        <v>9.4721952927734901E-2</v>
      </c>
      <c r="CF22" s="69">
        <f t="shared" si="5"/>
        <v>1.5803312966827944E-2</v>
      </c>
      <c r="CG22" s="69">
        <f t="shared" si="5"/>
        <v>0</v>
      </c>
      <c r="CH22" s="69">
        <f t="shared" si="5"/>
        <v>2.4240713868595956E-2</v>
      </c>
      <c r="CI22" s="135">
        <f t="shared" si="6"/>
        <v>1</v>
      </c>
      <c r="CK22" s="136" t="str">
        <f t="shared" si="7"/>
        <v>八王子市</v>
      </c>
      <c r="CL22" s="137">
        <f t="shared" ref="CL22:CL68" si="17">CN22+CP22+CR22</f>
        <v>250.91103953228486</v>
      </c>
      <c r="CM22" s="75">
        <f t="shared" ref="CM22:CM68" si="18">IF(IF(CL22=0,0,CW22/CL22)&gt;1,1,IF(CL22=0,0,CW22/CL22))</f>
        <v>0.43015245642913447</v>
      </c>
      <c r="CN22" s="76">
        <f t="shared" ref="CN22:CN68" si="19">BF22</f>
        <v>201.89405050737091</v>
      </c>
      <c r="CO22" s="75">
        <f t="shared" ref="CO22:CO68" si="20">IF(IF(CN22=0,0,CX22/CN22)&gt;1,1,IF(CN22=0,0,CX22/CN22))</f>
        <v>0.50504707664120763</v>
      </c>
      <c r="CP22" s="76">
        <f t="shared" si="8"/>
        <v>21.600890545054128</v>
      </c>
      <c r="CQ22" s="75">
        <f t="shared" ref="CQ22:CQ68" si="21">IF(IF(CP22=0,0,CY22/CP22)&gt;1,1,IF(CP22=0,0,CY22/CP22))</f>
        <v>0.27609972781263659</v>
      </c>
      <c r="CR22" s="76">
        <f t="shared" si="9"/>
        <v>27.41609847985983</v>
      </c>
      <c r="CS22" s="75">
        <f t="shared" ref="CS22:CS68" si="22">IF(IF(CR22=0,0,CZ22/CR22)&gt;1,1,IF(CR22=0,0,CZ22/CR22))</f>
        <v>0</v>
      </c>
      <c r="CT22" s="76">
        <f t="shared" si="10"/>
        <v>631.50937723446805</v>
      </c>
      <c r="CU22" s="77">
        <f t="shared" ref="CU22:CU68" si="23">IF(IF(CT22=0,0,DA22/CT22)&gt;1,1,IF(CT22=0,0,DA22/CT22))</f>
        <v>0.24595992648630186</v>
      </c>
      <c r="CV22" s="18"/>
      <c r="CW22" s="1078">
        <f t="shared" ref="CW22:CW68" si="24">SUM(CX22:CZ22)</f>
        <v>107.92999999999999</v>
      </c>
      <c r="CX22" s="1079">
        <f>VLOOKUP($AX22&amp;"_"&amp;$CW$14,データシート1!$A:$BS,MATCH($CW$12&amp;"_"&amp;CX$20,データシート1!$A$1:$BS$1,0),0)</f>
        <v>101.96599999999999</v>
      </c>
      <c r="CY22" s="1079">
        <f>VLOOKUP($AX22&amp;"_"&amp;$CW$14,データシート1!$A:$BS,MATCH($CW$12&amp;"_"&amp;CY$20,データシート1!$A$1:$BS$1,0),0)</f>
        <v>5.9640000000000004</v>
      </c>
      <c r="CZ22" s="1079">
        <f>VLOOKUP($AX22&amp;"_"&amp;$CW$14,データシート1!$A:$BS,MATCH($CW$12&amp;"_"&amp;CZ$20,データシート1!$A$1:$BS$1,0),0)</f>
        <v>0</v>
      </c>
      <c r="DA22" s="1079">
        <f>VLOOKUP($AX22&amp;"_"&amp;$CW$14,データシート1!$A:$BS,MATCH($CW$12&amp;"_"&amp;DA$20,データシート1!$A$1:$BS$1,0),0)</f>
        <v>155.32600000000002</v>
      </c>
      <c r="DB22" s="1079">
        <f>VLOOKUP($AX22&amp;"_"&amp;$CW$14,データシート1!$A:$BS,MATCH($CW$12&amp;"_"&amp;DB$20,データシート1!$A$1:$BS$1,0),0)</f>
        <v>0</v>
      </c>
      <c r="DC22" s="1079">
        <f>VLOOKUP($AX22&amp;"_"&amp;$CW$14,データシート1!$A:$BS,MATCH($CW$12&amp;"_"&amp;DC$20,データシート1!$A$1:$BS$1,0),0)</f>
        <v>0</v>
      </c>
      <c r="DD22" s="1080">
        <f t="shared" si="11"/>
        <v>263.25600000000003</v>
      </c>
      <c r="DE22" s="18"/>
      <c r="DF22" s="138">
        <f>VLOOKUP($AX22&amp;"_"&amp;$DF$14,データシート1!$A:$BS,MATCH($DF$12&amp;"_"&amp;DF$20,データシート1!$A$1:$BS$1,0),0)</f>
        <v>15</v>
      </c>
      <c r="DG22" s="74">
        <f>VLOOKUP($AX22&amp;"_"&amp;$DF$14,データシート1!$A:$BS,MATCH($DF$12&amp;"_"&amp;DG$20,データシート1!$A$1:$BS$1,0),0)</f>
        <v>1</v>
      </c>
      <c r="DH22" s="74">
        <f>VLOOKUP($AX22&amp;"_"&amp;$DF$14,データシート1!$A:$BS,MATCH($DF$12&amp;"_"&amp;DH$20,データシート1!$A$1:$BS$1,0),0)</f>
        <v>0</v>
      </c>
      <c r="DI22" s="74">
        <f>VLOOKUP($AX22&amp;"_"&amp;$DF$14,データシート1!$A:$BS,MATCH($DF$12&amp;"_"&amp;DI$20,データシート1!$A$1:$BS$1,0),0)</f>
        <v>28</v>
      </c>
      <c r="DJ22" s="74">
        <f>VLOOKUP($AX22&amp;"_"&amp;$DF$14,データシート1!$A:$BS,MATCH($DF$12&amp;"_"&amp;DJ$20,データシート1!$A$1:$BS$1,0),0)</f>
        <v>0</v>
      </c>
      <c r="DK22" s="74">
        <f>VLOOKUP($AX22&amp;"_"&amp;$DF$14,データシート1!$A:$BS,MATCH($DF$12&amp;"_"&amp;DK$20,データシート1!$A$1:$BS$1,0),0)</f>
        <v>0</v>
      </c>
      <c r="DL22" s="78">
        <f t="shared" si="12"/>
        <v>44</v>
      </c>
      <c r="DM22" s="18"/>
      <c r="DN22" s="139">
        <f>IF($DD22=0,0,ROUND(CX22/$DD22,2))</f>
        <v>0.39</v>
      </c>
      <c r="DO22" s="140">
        <f>IF($DD22=0,0,ROUND(CY22/$DD22,2))</f>
        <v>0.02</v>
      </c>
      <c r="DP22" s="140">
        <f t="shared" si="13"/>
        <v>0</v>
      </c>
      <c r="DQ22" s="140">
        <f t="shared" si="13"/>
        <v>0.59</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13108</v>
      </c>
      <c r="AY23" s="20" t="str">
        <f>IF(IFERROR(比較地域マスタ!$Z8,"")=0,"",IFERROR(比較地域マスタ!$Z8,""))</f>
        <v>江東区</v>
      </c>
      <c r="BB23" s="122" t="str">
        <f t="shared" si="0"/>
        <v>13108</v>
      </c>
      <c r="BC23" s="123" t="str">
        <f t="shared" si="0"/>
        <v>江東区</v>
      </c>
      <c r="BD23" s="40">
        <f t="shared" si="14"/>
        <v>2441.3460804302395</v>
      </c>
      <c r="BE23" s="40">
        <f t="shared" si="15"/>
        <v>226.02045300694388</v>
      </c>
      <c r="BF23" s="40">
        <f>VLOOKUP($AX23&amp;"_"&amp;$BC$14,データシート1!$A:$BS,MATCH($BC$12&amp;"_"&amp;BF$20,データシート1!$A$1:$BS$1,0),0)</f>
        <v>163.6045876343789</v>
      </c>
      <c r="BG23" s="40">
        <f>VLOOKUP($AX23&amp;"_"&amp;$BC$14,データシート1!$A:$BS,MATCH($BC$12&amp;"_"&amp;BG$20,データシート1!$A$1:$BS$1,0),0)</f>
        <v>46.092985930798726</v>
      </c>
      <c r="BH23" s="40">
        <f>VLOOKUP($AX23&amp;"_"&amp;$BC$14,データシート1!$A:$BS,MATCH($BC$12&amp;"_"&amp;BH$20,データシート1!$A$1:$BS$1,0),0)</f>
        <v>16.322879441766258</v>
      </c>
      <c r="BI23" s="40">
        <f>VLOOKUP($AX23&amp;"_"&amp;$BC$14,データシート1!$A:$BS,MATCH($BC$12&amp;"_"&amp;BI$20,データシート1!$A$1:$BS$1,0),0)</f>
        <v>1126.6305081848859</v>
      </c>
      <c r="BJ23" s="40">
        <f>VLOOKUP($AX23&amp;"_"&amp;$BC$14,データシート1!$A:$BS,MATCH($BC$12&amp;"_"&amp;BJ$20,データシート1!$A$1:$BS$1,0),0)</f>
        <v>630.19652049621675</v>
      </c>
      <c r="BK23" s="40">
        <f t="shared" si="1"/>
        <v>392.62903224409069</v>
      </c>
      <c r="BL23" s="40">
        <f t="shared" si="2"/>
        <v>311.59643727627429</v>
      </c>
      <c r="BM23" s="40">
        <f>VLOOKUP($AX23&amp;"_"&amp;$BC$14,データシート1!$A:$BS,MATCH($BC$12&amp;"_"&amp;BM$20,データシート1!$A$1:$BS$1,0),0)</f>
        <v>127.13436975195074</v>
      </c>
      <c r="BN23" s="40">
        <f>VLOOKUP($AX23&amp;"_"&amp;$BC$14,データシート1!$A:$BS,MATCH($BC$12&amp;"_"&amp;BN$20,データシート1!$A$1:$BS$1,0),0)</f>
        <v>184.46206752432352</v>
      </c>
      <c r="BO23" s="40">
        <f>VLOOKUP($AX23&amp;"_"&amp;$BC$14,データシート1!$A:$BS,MATCH($BC$12&amp;"_"&amp;BO$20,データシート1!$A$1:$BS$1,0),0)</f>
        <v>31.032375887942884</v>
      </c>
      <c r="BP23" s="40">
        <f>VLOOKUP($AX23&amp;"_"&amp;$BC$14,データシート1!$A:$BS,MATCH($BC$12&amp;"_"&amp;BP$20,データシート1!$A$1:$BS$1,0),0)</f>
        <v>50.00021907987356</v>
      </c>
      <c r="BQ23" s="40">
        <f>VLOOKUP($AX23&amp;"_"&amp;$BC$14,データシート1!$A:$BS,MATCH($BC$12&amp;"_"&amp;BQ$20,データシート1!$A$1:$BS$1,0),0)</f>
        <v>65.869566498102529</v>
      </c>
      <c r="BR23" s="41">
        <f t="shared" si="3"/>
        <v>2441.3460804302395</v>
      </c>
      <c r="BT23" s="134" t="str">
        <f t="shared" si="4"/>
        <v>江東区</v>
      </c>
      <c r="BU23" s="38">
        <f t="shared" ref="BU23:BU68" si="25">BD23</f>
        <v>2441.3460804302395</v>
      </c>
      <c r="BV23" s="69">
        <f t="shared" si="16"/>
        <v>9.2580259234328707E-2</v>
      </c>
      <c r="BW23" s="69">
        <f t="shared" si="5"/>
        <v>6.7014090687849873E-2</v>
      </c>
      <c r="BX23" s="69">
        <f t="shared" si="5"/>
        <v>1.8880152347214837E-2</v>
      </c>
      <c r="BY23" s="69">
        <f t="shared" si="5"/>
        <v>6.6860161992640015E-3</v>
      </c>
      <c r="BZ23" s="69">
        <f t="shared" si="5"/>
        <v>0.46147922951847092</v>
      </c>
      <c r="CA23" s="69">
        <f t="shared" si="5"/>
        <v>0.25813485664644359</v>
      </c>
      <c r="CB23" s="69">
        <f t="shared" si="5"/>
        <v>0.16082481520805011</v>
      </c>
      <c r="CC23" s="69">
        <f t="shared" si="5"/>
        <v>0.12763304628295941</v>
      </c>
      <c r="CD23" s="69">
        <f t="shared" si="5"/>
        <v>5.2075521275355523E-2</v>
      </c>
      <c r="CE23" s="69">
        <f t="shared" si="5"/>
        <v>7.5557525007603876E-2</v>
      </c>
      <c r="CF23" s="69">
        <f t="shared" si="5"/>
        <v>1.2711174436388811E-2</v>
      </c>
      <c r="CG23" s="69">
        <f t="shared" si="5"/>
        <v>2.0480594488701907E-2</v>
      </c>
      <c r="CH23" s="69">
        <f t="shared" si="5"/>
        <v>2.6980839392706794E-2</v>
      </c>
      <c r="CI23" s="135">
        <f t="shared" si="6"/>
        <v>1</v>
      </c>
      <c r="CK23" s="136" t="str">
        <f t="shared" si="7"/>
        <v>江東区</v>
      </c>
      <c r="CL23" s="137">
        <f t="shared" si="17"/>
        <v>226.02045300694388</v>
      </c>
      <c r="CM23" s="75">
        <f t="shared" si="18"/>
        <v>0.20695472191874129</v>
      </c>
      <c r="CN23" s="76">
        <f t="shared" si="19"/>
        <v>163.6045876343789</v>
      </c>
      <c r="CO23" s="75">
        <f t="shared" si="20"/>
        <v>0.28590885302394031</v>
      </c>
      <c r="CP23" s="76">
        <f t="shared" si="8"/>
        <v>46.092985930798726</v>
      </c>
      <c r="CQ23" s="75">
        <f t="shared" si="21"/>
        <v>0</v>
      </c>
      <c r="CR23" s="76">
        <f t="shared" si="9"/>
        <v>16.322879441766258</v>
      </c>
      <c r="CS23" s="75">
        <f t="shared" si="22"/>
        <v>0</v>
      </c>
      <c r="CT23" s="76">
        <f t="shared" si="10"/>
        <v>1126.6305081848859</v>
      </c>
      <c r="CU23" s="77">
        <f t="shared" si="23"/>
        <v>1</v>
      </c>
      <c r="CV23" s="18"/>
      <c r="CW23" s="1078">
        <f t="shared" si="24"/>
        <v>46.776000000000003</v>
      </c>
      <c r="CX23" s="1081">
        <f>VLOOKUP($AX23&amp;"_"&amp;$CW$14,データシート1!$A:$BS,MATCH($CW$12&amp;"_"&amp;CX$20,データシート1!$A$1:$BS$1,0),0)</f>
        <v>46.776000000000003</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1176.7269999999999</v>
      </c>
      <c r="DB23" s="1081">
        <f>VLOOKUP($AX23&amp;"_"&amp;$CW$14,データシート1!$A:$BS,MATCH($CW$12&amp;"_"&amp;DB$20,データシート1!$A$1:$BS$1,0),0)</f>
        <v>5.7469999999999999</v>
      </c>
      <c r="DC23" s="1081">
        <f>VLOOKUP($AX23&amp;"_"&amp;$CW$14,データシート1!$A:$BS,MATCH($CW$12&amp;"_"&amp;DC$20,データシート1!$A$1:$BS$1,0),0)</f>
        <v>0</v>
      </c>
      <c r="DD23" s="1080">
        <f t="shared" si="11"/>
        <v>1229.25</v>
      </c>
      <c r="DE23" s="18"/>
      <c r="DF23" s="138">
        <f>VLOOKUP($AX23&amp;"_"&amp;$DF$14,データシート1!$A:$BS,MATCH($DF$12&amp;"_"&amp;DF$20,データシート1!$A$1:$BS$1,0),0)</f>
        <v>11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96</v>
      </c>
      <c r="DJ23" s="74">
        <f>VLOOKUP($AX23&amp;"_"&amp;$DF$14,データシート1!$A:$BS,MATCH($DF$12&amp;"_"&amp;DJ$20,データシート1!$A$1:$BS$1,0),0)</f>
        <v>5</v>
      </c>
      <c r="DK23" s="74">
        <f>VLOOKUP($AX23&amp;"_"&amp;$DF$14,データシート1!$A:$BS,MATCH($DF$12&amp;"_"&amp;DK$20,データシート1!$A$1:$BS$1,0),0)</f>
        <v>0</v>
      </c>
      <c r="DL23" s="78">
        <f t="shared" si="12"/>
        <v>112</v>
      </c>
      <c r="DM23" s="18"/>
      <c r="DN23" s="139">
        <f t="shared" ref="DN23:DN67" si="26">IF($DD23=0,0,ROUND(CX23/$DD23,2))</f>
        <v>0.04</v>
      </c>
      <c r="DO23" s="140">
        <f t="shared" ref="DO23:DO67" si="27">IF($DD23=0,0,ROUND(CY23/$DD23,2))</f>
        <v>0</v>
      </c>
      <c r="DP23" s="140">
        <f t="shared" si="13"/>
        <v>0</v>
      </c>
      <c r="DQ23" s="140">
        <f t="shared" si="13"/>
        <v>0.96</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28201</v>
      </c>
      <c r="AY24" s="20" t="str">
        <f>IF(IFERROR(比較地域マスタ!$Z9,"")=0,"",IFERROR(比較地域マスタ!$Z9,""))</f>
        <v>姫路市</v>
      </c>
      <c r="BB24" s="122" t="str">
        <f t="shared" si="0"/>
        <v>28201</v>
      </c>
      <c r="BC24" s="123" t="str">
        <f t="shared" si="0"/>
        <v>姫路市</v>
      </c>
      <c r="BD24" s="40">
        <f t="shared" si="14"/>
        <v>5497.5015140380383</v>
      </c>
      <c r="BE24" s="40">
        <f t="shared" si="15"/>
        <v>3491.1557181269027</v>
      </c>
      <c r="BF24" s="40">
        <f>VLOOKUP($AX24&amp;"_"&amp;$BC$14,データシート1!$A:$BS,MATCH($BC$12&amp;"_"&amp;BF$20,データシート1!$A$1:$BS$1,0),0)</f>
        <v>3437.2596114145449</v>
      </c>
      <c r="BG24" s="40">
        <f>VLOOKUP($AX24&amp;"_"&amp;$BC$14,データシート1!$A:$BS,MATCH($BC$12&amp;"_"&amp;BG$20,データシート1!$A$1:$BS$1,0),0)</f>
        <v>32.518698603607362</v>
      </c>
      <c r="BH24" s="40">
        <f>VLOOKUP($AX24&amp;"_"&amp;$BC$14,データシート1!$A:$BS,MATCH($BC$12&amp;"_"&amp;BH$20,データシート1!$A$1:$BS$1,0),0)</f>
        <v>21.377408108750448</v>
      </c>
      <c r="BI24" s="40">
        <f>VLOOKUP($AX24&amp;"_"&amp;$BC$14,データシート1!$A:$BS,MATCH($BC$12&amp;"_"&amp;BI$20,データシート1!$A$1:$BS$1,0),0)</f>
        <v>617.69458230699115</v>
      </c>
      <c r="BJ24" s="40">
        <f>VLOOKUP($AX24&amp;"_"&amp;$BC$14,データシート1!$A:$BS,MATCH($BC$12&amp;"_"&amp;BJ$20,データシート1!$A$1:$BS$1,0),0)</f>
        <v>474.88474758144122</v>
      </c>
      <c r="BK24" s="40">
        <f t="shared" si="1"/>
        <v>838.05702083447443</v>
      </c>
      <c r="BL24" s="40">
        <f t="shared" si="2"/>
        <v>723.43290012192938</v>
      </c>
      <c r="BM24" s="40">
        <f>VLOOKUP($AX24&amp;"_"&amp;$BC$14,データシート1!$A:$BS,MATCH($BC$12&amp;"_"&amp;BM$20,データシート1!$A$1:$BS$1,0),0)</f>
        <v>419.88054380327691</v>
      </c>
      <c r="BN24" s="40">
        <f>VLOOKUP($AX24&amp;"_"&amp;$BC$14,データシート1!$A:$BS,MATCH($BC$12&amp;"_"&amp;BN$20,データシート1!$A$1:$BS$1,0),0)</f>
        <v>303.55235631865253</v>
      </c>
      <c r="BO24" s="40">
        <f>VLOOKUP($AX24&amp;"_"&amp;$BC$14,データシート1!$A:$BS,MATCH($BC$12&amp;"_"&amp;BO$20,データシート1!$A$1:$BS$1,0),0)</f>
        <v>31.493821664597384</v>
      </c>
      <c r="BP24" s="40">
        <f>VLOOKUP($AX24&amp;"_"&amp;$BC$14,データシート1!$A:$BS,MATCH($BC$12&amp;"_"&amp;BP$20,データシート1!$A$1:$BS$1,0),0)</f>
        <v>83.130299047947645</v>
      </c>
      <c r="BQ24" s="40">
        <f>VLOOKUP($AX24&amp;"_"&amp;$BC$14,データシート1!$A:$BS,MATCH($BC$12&amp;"_"&amp;BQ$20,データシート1!$A$1:$BS$1,0),0)</f>
        <v>75.709445188229466</v>
      </c>
      <c r="BR24" s="41">
        <f t="shared" si="3"/>
        <v>5497.5015140380383</v>
      </c>
      <c r="BT24" s="134" t="str">
        <f t="shared" si="4"/>
        <v>姫路市</v>
      </c>
      <c r="BU24" s="38">
        <f t="shared" si="25"/>
        <v>5497.5015140380383</v>
      </c>
      <c r="BV24" s="69">
        <f t="shared" si="16"/>
        <v>0.63504406669322955</v>
      </c>
      <c r="BW24" s="69">
        <f t="shared" si="5"/>
        <v>0.62524032101444582</v>
      </c>
      <c r="BX24" s="69">
        <f t="shared" si="5"/>
        <v>5.9151777440296961E-3</v>
      </c>
      <c r="BY24" s="69">
        <f t="shared" si="5"/>
        <v>3.8885679347541026E-3</v>
      </c>
      <c r="BZ24" s="69">
        <f t="shared" si="5"/>
        <v>0.11235914728348671</v>
      </c>
      <c r="CA24" s="69">
        <f t="shared" si="5"/>
        <v>8.638192210930884E-2</v>
      </c>
      <c r="CB24" s="69">
        <f t="shared" si="5"/>
        <v>0.15244325421183971</v>
      </c>
      <c r="CC24" s="69">
        <f t="shared" si="5"/>
        <v>0.13159303335790293</v>
      </c>
      <c r="CD24" s="69">
        <f t="shared" si="5"/>
        <v>7.6376612672338348E-2</v>
      </c>
      <c r="CE24" s="69">
        <f t="shared" si="5"/>
        <v>5.5216420685564579E-2</v>
      </c>
      <c r="CF24" s="69">
        <f t="shared" si="5"/>
        <v>5.7287517946428843E-3</v>
      </c>
      <c r="CG24" s="69">
        <f t="shared" si="5"/>
        <v>1.5121469059293914E-2</v>
      </c>
      <c r="CH24" s="69">
        <f t="shared" si="5"/>
        <v>1.3771609702135248E-2</v>
      </c>
      <c r="CI24" s="135">
        <f t="shared" si="6"/>
        <v>1</v>
      </c>
      <c r="CK24" s="136" t="str">
        <f t="shared" si="7"/>
        <v>姫路市</v>
      </c>
      <c r="CL24" s="137">
        <f t="shared" si="17"/>
        <v>3491.1557181269027</v>
      </c>
      <c r="CM24" s="75">
        <f t="shared" si="18"/>
        <v>1</v>
      </c>
      <c r="CN24" s="76">
        <f t="shared" si="19"/>
        <v>3437.2596114145449</v>
      </c>
      <c r="CO24" s="75">
        <f t="shared" si="20"/>
        <v>1</v>
      </c>
      <c r="CP24" s="76">
        <f t="shared" si="8"/>
        <v>32.518698603607362</v>
      </c>
      <c r="CQ24" s="75">
        <f t="shared" si="21"/>
        <v>0</v>
      </c>
      <c r="CR24" s="76">
        <f t="shared" si="9"/>
        <v>21.377408108750448</v>
      </c>
      <c r="CS24" s="75">
        <f t="shared" si="22"/>
        <v>0</v>
      </c>
      <c r="CT24" s="76">
        <f t="shared" si="10"/>
        <v>617.69458230699115</v>
      </c>
      <c r="CU24" s="77">
        <f t="shared" si="23"/>
        <v>0.52925023039545604</v>
      </c>
      <c r="CV24" s="18"/>
      <c r="CW24" s="1078">
        <f t="shared" si="24"/>
        <v>4769.6450000000004</v>
      </c>
      <c r="CX24" s="1081">
        <f>VLOOKUP($AX24&amp;"_"&amp;$CW$14,データシート1!$A:$BS,MATCH($CW$12&amp;"_"&amp;CX$20,データシート1!$A$1:$BS$1,0),0)</f>
        <v>4769.6450000000004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326.91500000000002</v>
      </c>
      <c r="DB24" s="1081">
        <f>VLOOKUP($AX24&amp;"_"&amp;$CW$14,データシート1!$A:$BS,MATCH($CW$12&amp;"_"&amp;DB$20,データシート1!$A$1:$BS$1,0),0)</f>
        <v>260.02100000000002</v>
      </c>
      <c r="DC24" s="1081">
        <f>VLOOKUP($AX24&amp;"_"&amp;$CW$14,データシート1!$A:$BS,MATCH($CW$12&amp;"_"&amp;DC$20,データシート1!$A$1:$BS$1,0),0)</f>
        <v>0</v>
      </c>
      <c r="DD24" s="1080">
        <f t="shared" si="11"/>
        <v>5356.5810000000001</v>
      </c>
      <c r="DE24" s="18"/>
      <c r="DF24" s="138">
        <f>VLOOKUP($AX24&amp;"_"&amp;$DF$14,データシート1!$A:$BS,MATCH($DF$12&amp;"_"&amp;DF$20,データシート1!$A$1:$BS$1,0),0)</f>
        <v>69</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24</v>
      </c>
      <c r="DJ24" s="74">
        <f>VLOOKUP($AX24&amp;"_"&amp;$DF$14,データシート1!$A:$BS,MATCH($DF$12&amp;"_"&amp;DJ$20,データシート1!$A$1:$BS$1,0),0)</f>
        <v>3</v>
      </c>
      <c r="DK24" s="74">
        <f>VLOOKUP($AX24&amp;"_"&amp;$DF$14,データシート1!$A:$BS,MATCH($DF$12&amp;"_"&amp;DK$20,データシート1!$A$1:$BS$1,0),0)</f>
        <v>0</v>
      </c>
      <c r="DL24" s="78">
        <f t="shared" si="12"/>
        <v>96</v>
      </c>
      <c r="DM24" s="18"/>
      <c r="DN24" s="139">
        <f t="shared" si="26"/>
        <v>0.89</v>
      </c>
      <c r="DO24" s="140">
        <f t="shared" si="27"/>
        <v>0</v>
      </c>
      <c r="DP24" s="140">
        <f t="shared" si="13"/>
        <v>0</v>
      </c>
      <c r="DQ24" s="140">
        <f t="shared" si="13"/>
        <v>0.06</v>
      </c>
      <c r="DR24" s="140">
        <f t="shared" si="13"/>
        <v>0.05</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09201</v>
      </c>
      <c r="AY25" s="20" t="str">
        <f>IF(IFERROR(比較地域マスタ!$Z10,"")=0,"",IFERROR(比較地域マスタ!$Z10,""))</f>
        <v>宇都宮市</v>
      </c>
      <c r="BB25" s="122" t="str">
        <f t="shared" si="0"/>
        <v>09201</v>
      </c>
      <c r="BC25" s="123" t="str">
        <f t="shared" si="0"/>
        <v>宇都宮市</v>
      </c>
      <c r="BD25" s="40">
        <f t="shared" si="14"/>
        <v>3500.1518742789626</v>
      </c>
      <c r="BE25" s="40">
        <f t="shared" si="15"/>
        <v>1095.9756293096345</v>
      </c>
      <c r="BF25" s="40">
        <f>VLOOKUP($AX25&amp;"_"&amp;$BC$14,データシート1!$A:$BS,MATCH($BC$12&amp;"_"&amp;BF$20,データシート1!$A$1:$BS$1,0),0)</f>
        <v>1012.16051858319</v>
      </c>
      <c r="BG25" s="40">
        <f>VLOOKUP($AX25&amp;"_"&amp;$BC$14,データシート1!$A:$BS,MATCH($BC$12&amp;"_"&amp;BG$20,データシート1!$A$1:$BS$1,0),0)</f>
        <v>43.287692924990274</v>
      </c>
      <c r="BH25" s="40">
        <f>VLOOKUP($AX25&amp;"_"&amp;$BC$14,データシート1!$A:$BS,MATCH($BC$12&amp;"_"&amp;BH$20,データシート1!$A$1:$BS$1,0),0)</f>
        <v>40.52741780145427</v>
      </c>
      <c r="BI25" s="40">
        <f>VLOOKUP($AX25&amp;"_"&amp;$BC$14,データシート1!$A:$BS,MATCH($BC$12&amp;"_"&amp;BI$20,データシート1!$A$1:$BS$1,0),0)</f>
        <v>794.82165511239168</v>
      </c>
      <c r="BJ25" s="40">
        <f>VLOOKUP($AX25&amp;"_"&amp;$BC$14,データシート1!$A:$BS,MATCH($BC$12&amp;"_"&amp;BJ$20,データシート1!$A$1:$BS$1,0),0)</f>
        <v>709.71025986620236</v>
      </c>
      <c r="BK25" s="40">
        <f t="shared" si="1"/>
        <v>825.13600668453432</v>
      </c>
      <c r="BL25" s="40">
        <f t="shared" si="2"/>
        <v>794.41006239654973</v>
      </c>
      <c r="BM25" s="40">
        <f>VLOOKUP($AX25&amp;"_"&amp;$BC$14,データシート1!$A:$BS,MATCH($BC$12&amp;"_"&amp;BM$20,データシート1!$A$1:$BS$1,0),0)</f>
        <v>500.853187569363</v>
      </c>
      <c r="BN25" s="40">
        <f>VLOOKUP($AX25&amp;"_"&amp;$BC$14,データシート1!$A:$BS,MATCH($BC$12&amp;"_"&amp;BN$20,データシート1!$A$1:$BS$1,0),0)</f>
        <v>293.55687482718673</v>
      </c>
      <c r="BO25" s="40">
        <f>VLOOKUP($AX25&amp;"_"&amp;$BC$14,データシート1!$A:$BS,MATCH($BC$12&amp;"_"&amp;BO$20,データシート1!$A$1:$BS$1,0),0)</f>
        <v>30.725944287984614</v>
      </c>
      <c r="BP25" s="40">
        <f>VLOOKUP($AX25&amp;"_"&amp;$BC$14,データシート1!$A:$BS,MATCH($BC$12&amp;"_"&amp;BP$20,データシート1!$A$1:$BS$1,0),0)</f>
        <v>0</v>
      </c>
      <c r="BQ25" s="40">
        <f>VLOOKUP($AX25&amp;"_"&amp;$BC$14,データシート1!$A:$BS,MATCH($BC$12&amp;"_"&amp;BQ$20,データシート1!$A$1:$BS$1,0),0)</f>
        <v>74.508323306199998</v>
      </c>
      <c r="BR25" s="41">
        <f t="shared" si="3"/>
        <v>3500.1518742789626</v>
      </c>
      <c r="BT25" s="134" t="str">
        <f t="shared" si="4"/>
        <v>宇都宮市</v>
      </c>
      <c r="BU25" s="38">
        <f t="shared" si="25"/>
        <v>3500.1518742789626</v>
      </c>
      <c r="BV25" s="69">
        <f t="shared" si="16"/>
        <v>0.31312230688144282</v>
      </c>
      <c r="BW25" s="69">
        <f t="shared" si="5"/>
        <v>0.28917617147447261</v>
      </c>
      <c r="BX25" s="69">
        <f t="shared" si="5"/>
        <v>1.2367375611067623E-2</v>
      </c>
      <c r="BY25" s="69">
        <f t="shared" si="5"/>
        <v>1.1578759795902567E-2</v>
      </c>
      <c r="BZ25" s="69">
        <f t="shared" si="5"/>
        <v>0.22708204776860613</v>
      </c>
      <c r="CA25" s="69">
        <f t="shared" si="5"/>
        <v>0.20276556142650351</v>
      </c>
      <c r="CB25" s="69">
        <f t="shared" si="5"/>
        <v>0.23574291525693117</v>
      </c>
      <c r="CC25" s="69">
        <f t="shared" si="5"/>
        <v>0.22696445495245821</v>
      </c>
      <c r="CD25" s="69">
        <f t="shared" si="5"/>
        <v>0.14309470147564371</v>
      </c>
      <c r="CE25" s="69">
        <f t="shared" si="5"/>
        <v>8.3869753476814482E-2</v>
      </c>
      <c r="CF25" s="69">
        <f t="shared" si="5"/>
        <v>8.778460304472992E-3</v>
      </c>
      <c r="CG25" s="69">
        <f t="shared" si="5"/>
        <v>0</v>
      </c>
      <c r="CH25" s="69">
        <f t="shared" si="5"/>
        <v>2.1287168666516462E-2</v>
      </c>
      <c r="CI25" s="135">
        <f t="shared" si="6"/>
        <v>1</v>
      </c>
      <c r="CK25" s="136" t="str">
        <f t="shared" si="7"/>
        <v>宇都宮市</v>
      </c>
      <c r="CL25" s="137">
        <f t="shared" si="17"/>
        <v>1095.9756293096345</v>
      </c>
      <c r="CM25" s="75">
        <f t="shared" si="18"/>
        <v>0.70020443838098567</v>
      </c>
      <c r="CN25" s="76">
        <f t="shared" si="19"/>
        <v>1012.16051858319</v>
      </c>
      <c r="CO25" s="75">
        <f t="shared" si="20"/>
        <v>0.75818705226144079</v>
      </c>
      <c r="CP25" s="76">
        <f t="shared" si="8"/>
        <v>43.287692924990274</v>
      </c>
      <c r="CQ25" s="75">
        <f t="shared" si="21"/>
        <v>0</v>
      </c>
      <c r="CR25" s="76">
        <f t="shared" si="9"/>
        <v>40.52741780145427</v>
      </c>
      <c r="CS25" s="75">
        <f t="shared" si="22"/>
        <v>0</v>
      </c>
      <c r="CT25" s="76">
        <f t="shared" si="10"/>
        <v>794.82165511239168</v>
      </c>
      <c r="CU25" s="77">
        <f t="shared" si="23"/>
        <v>0.15753974390933503</v>
      </c>
      <c r="CV25" s="18"/>
      <c r="CW25" s="1078">
        <f t="shared" si="24"/>
        <v>767.40700000000004</v>
      </c>
      <c r="CX25" s="1081">
        <f>VLOOKUP($AX25&amp;"_"&amp;$CW$14,データシート1!$A:$BS,MATCH($CW$12&amp;"_"&amp;CX$20,データシート1!$A$1:$BS$1,0),0)</f>
        <v>767.40700000000004</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125.21599999999999</v>
      </c>
      <c r="DB25" s="1081">
        <f>VLOOKUP($AX25&amp;"_"&amp;$CW$14,データシート1!$A:$BS,MATCH($CW$12&amp;"_"&amp;DB$20,データシート1!$A$1:$BS$1,0),0)</f>
        <v>2.08</v>
      </c>
      <c r="DC25" s="1081">
        <f>VLOOKUP($AX25&amp;"_"&amp;$CW$14,データシート1!$A:$BS,MATCH($CW$12&amp;"_"&amp;DC$20,データシート1!$A$1:$BS$1,0),0)</f>
        <v>0</v>
      </c>
      <c r="DD25" s="1080">
        <f t="shared" si="11"/>
        <v>894.70300000000009</v>
      </c>
      <c r="DE25" s="18"/>
      <c r="DF25" s="138">
        <f>VLOOKUP($AX25&amp;"_"&amp;$DF$14,データシート1!$A:$BS,MATCH($DF$12&amp;"_"&amp;DF$20,データシート1!$A$1:$BS$1,0),0)</f>
        <v>46</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24</v>
      </c>
      <c r="DJ25" s="74">
        <f>VLOOKUP($AX25&amp;"_"&amp;$DF$14,データシート1!$A:$BS,MATCH($DF$12&amp;"_"&amp;DJ$20,データシート1!$A$1:$BS$1,0),0)</f>
        <v>1</v>
      </c>
      <c r="DK25" s="74">
        <f>VLOOKUP($AX25&amp;"_"&amp;$DF$14,データシート1!$A:$BS,MATCH($DF$12&amp;"_"&amp;DK$20,データシート1!$A$1:$BS$1,0),0)</f>
        <v>0</v>
      </c>
      <c r="DL25" s="78">
        <f t="shared" si="12"/>
        <v>71</v>
      </c>
      <c r="DM25" s="18"/>
      <c r="DN25" s="139">
        <f t="shared" si="26"/>
        <v>0.86</v>
      </c>
      <c r="DO25" s="140">
        <f t="shared" si="27"/>
        <v>0</v>
      </c>
      <c r="DP25" s="140">
        <f t="shared" si="13"/>
        <v>0</v>
      </c>
      <c r="DQ25" s="140">
        <f t="shared" si="13"/>
        <v>0.14000000000000001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38201</v>
      </c>
      <c r="AY26" s="20" t="str">
        <f>IF(IFERROR(比較地域マスタ!$Z11,"")=0,"",IFERROR(比較地域マスタ!$Z11,""))</f>
        <v>松山市</v>
      </c>
      <c r="BB26" s="122" t="str">
        <f t="shared" si="0"/>
        <v>38201</v>
      </c>
      <c r="BC26" s="123" t="str">
        <f t="shared" si="0"/>
        <v>松山市</v>
      </c>
      <c r="BD26" s="40">
        <f t="shared" si="14"/>
        <v>3507.312504457971</v>
      </c>
      <c r="BE26" s="40">
        <f t="shared" si="15"/>
        <v>1057.1523261182829</v>
      </c>
      <c r="BF26" s="40">
        <f>VLOOKUP($AX26&amp;"_"&amp;$BC$14,データシート1!$A:$BS,MATCH($BC$12&amp;"_"&amp;BF$20,データシート1!$A$1:$BS$1,0),0)</f>
        <v>998.98593099275956</v>
      </c>
      <c r="BG26" s="40">
        <f>VLOOKUP($AX26&amp;"_"&amp;$BC$14,データシート1!$A:$BS,MATCH($BC$12&amp;"_"&amp;BG$20,データシート1!$A$1:$BS$1,0),0)</f>
        <v>30.117808573850557</v>
      </c>
      <c r="BH26" s="40">
        <f>VLOOKUP($AX26&amp;"_"&amp;$BC$14,データシート1!$A:$BS,MATCH($BC$12&amp;"_"&amp;BH$20,データシート1!$A$1:$BS$1,0),0)</f>
        <v>28.048586551672809</v>
      </c>
      <c r="BI26" s="40">
        <f>VLOOKUP($AX26&amp;"_"&amp;$BC$14,データシート1!$A:$BS,MATCH($BC$12&amp;"_"&amp;BI$20,データシート1!$A$1:$BS$1,0),0)</f>
        <v>829.3422869822956</v>
      </c>
      <c r="BJ26" s="40">
        <f>VLOOKUP($AX26&amp;"_"&amp;$BC$14,データシート1!$A:$BS,MATCH($BC$12&amp;"_"&amp;BJ$20,データシート1!$A$1:$BS$1,0),0)</f>
        <v>812.70443667502548</v>
      </c>
      <c r="BK26" s="40">
        <f t="shared" si="1"/>
        <v>769.54547429831712</v>
      </c>
      <c r="BL26" s="40">
        <f t="shared" si="2"/>
        <v>647.31004526093807</v>
      </c>
      <c r="BM26" s="40">
        <f>VLOOKUP($AX26&amp;"_"&amp;$BC$14,データシート1!$A:$BS,MATCH($BC$12&amp;"_"&amp;BM$20,データシート1!$A$1:$BS$1,0),0)</f>
        <v>376.17762314564732</v>
      </c>
      <c r="BN26" s="40">
        <f>VLOOKUP($AX26&amp;"_"&amp;$BC$14,データシート1!$A:$BS,MATCH($BC$12&amp;"_"&amp;BN$20,データシート1!$A$1:$BS$1,0),0)</f>
        <v>271.13242211529069</v>
      </c>
      <c r="BO26" s="40">
        <f>VLOOKUP($AX26&amp;"_"&amp;$BC$14,データシート1!$A:$BS,MATCH($BC$12&amp;"_"&amp;BO$20,データシート1!$A$1:$BS$1,0),0)</f>
        <v>30.040733277187019</v>
      </c>
      <c r="BP26" s="40">
        <f>VLOOKUP($AX26&amp;"_"&amp;$BC$14,データシート1!$A:$BS,MATCH($BC$12&amp;"_"&amp;BP$20,データシート1!$A$1:$BS$1,0),0)</f>
        <v>92.194695760192047</v>
      </c>
      <c r="BQ26" s="40">
        <f>VLOOKUP($AX26&amp;"_"&amp;$BC$14,データシート1!$A:$BS,MATCH($BC$12&amp;"_"&amp;BQ$20,データシート1!$A$1:$BS$1,0),0)</f>
        <v>38.567980384050003</v>
      </c>
      <c r="BR26" s="41">
        <f t="shared" si="3"/>
        <v>3507.312504457971</v>
      </c>
      <c r="BT26" s="134" t="str">
        <f t="shared" si="4"/>
        <v>松山市</v>
      </c>
      <c r="BU26" s="38">
        <f t="shared" si="25"/>
        <v>3507.312504457971</v>
      </c>
      <c r="BV26" s="69">
        <f t="shared" si="16"/>
        <v>0.30141378185564843</v>
      </c>
      <c r="BW26" s="69">
        <f t="shared" si="5"/>
        <v>0.28482946122508274</v>
      </c>
      <c r="BX26" s="69">
        <f t="shared" si="5"/>
        <v>8.5871471491546034E-3</v>
      </c>
      <c r="BY26" s="69">
        <f t="shared" si="5"/>
        <v>7.9971734814110913E-3</v>
      </c>
      <c r="BZ26" s="69">
        <f t="shared" si="5"/>
        <v>0.23646090444696893</v>
      </c>
      <c r="CA26" s="69">
        <f t="shared" si="5"/>
        <v>0.23171714400756624</v>
      </c>
      <c r="CB26" s="69">
        <f t="shared" si="5"/>
        <v>0.21941172145914742</v>
      </c>
      <c r="CC26" s="69">
        <f t="shared" si="5"/>
        <v>0.18456012814317924</v>
      </c>
      <c r="CD26" s="69">
        <f t="shared" si="5"/>
        <v>0.10725523393410384</v>
      </c>
      <c r="CE26" s="69">
        <f t="shared" si="5"/>
        <v>7.7304894209075381E-2</v>
      </c>
      <c r="CF26" s="69">
        <f t="shared" si="5"/>
        <v>8.5651715491572907E-3</v>
      </c>
      <c r="CG26" s="69">
        <f t="shared" si="5"/>
        <v>2.6286421766810897E-2</v>
      </c>
      <c r="CH26" s="69">
        <f t="shared" si="5"/>
        <v>1.0996448230668967E-2</v>
      </c>
      <c r="CI26" s="135">
        <f t="shared" si="6"/>
        <v>1</v>
      </c>
      <c r="CK26" s="136" t="str">
        <f t="shared" si="7"/>
        <v>松山市</v>
      </c>
      <c r="CL26" s="137">
        <f t="shared" si="17"/>
        <v>1057.1523261182829</v>
      </c>
      <c r="CM26" s="75">
        <f t="shared" si="18"/>
        <v>0.51645631997494368</v>
      </c>
      <c r="CN26" s="76">
        <f t="shared" si="19"/>
        <v>998.98593099275956</v>
      </c>
      <c r="CO26" s="75">
        <f t="shared" si="20"/>
        <v>0.546527216311675</v>
      </c>
      <c r="CP26" s="76">
        <f t="shared" si="8"/>
        <v>30.117808573850557</v>
      </c>
      <c r="CQ26" s="75">
        <f t="shared" si="21"/>
        <v>0</v>
      </c>
      <c r="CR26" s="76">
        <f t="shared" si="9"/>
        <v>28.048586551672809</v>
      </c>
      <c r="CS26" s="75">
        <f t="shared" si="22"/>
        <v>0</v>
      </c>
      <c r="CT26" s="76">
        <f t="shared" si="10"/>
        <v>829.3422869822956</v>
      </c>
      <c r="CU26" s="77">
        <f t="shared" si="23"/>
        <v>0.12790376381985266</v>
      </c>
      <c r="CV26" s="18"/>
      <c r="CW26" s="1078">
        <f t="shared" si="24"/>
        <v>545.97299999999996</v>
      </c>
      <c r="CX26" s="1081">
        <f>VLOOKUP($AX26&amp;"_"&amp;$CW$14,データシート1!$A:$BS,MATCH($CW$12&amp;"_"&amp;CX$20,データシート1!$A$1:$BS$1,0),0)</f>
        <v>545.97299999999996</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106.07600000000001</v>
      </c>
      <c r="DB26" s="1081">
        <f>VLOOKUP($AX26&amp;"_"&amp;$CW$14,データシート1!$A:$BS,MATCH($CW$12&amp;"_"&amp;DB$20,データシート1!$A$1:$BS$1,0),0)</f>
        <v>0</v>
      </c>
      <c r="DC26" s="1081">
        <f>VLOOKUP($AX26&amp;"_"&amp;$CW$14,データシート1!$A:$BS,MATCH($CW$12&amp;"_"&amp;DC$20,データシート1!$A$1:$BS$1,0),0)</f>
        <v>0</v>
      </c>
      <c r="DD26" s="1080">
        <f t="shared" si="11"/>
        <v>652.04899999999998</v>
      </c>
      <c r="DE26" s="18"/>
      <c r="DF26" s="138">
        <f>VLOOKUP($AX26&amp;"_"&amp;$DF$14,データシート1!$A:$BS,MATCH($DF$12&amp;"_"&amp;DF$20,データシート1!$A$1:$BS$1,0),0)</f>
        <v>14</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19</v>
      </c>
      <c r="DJ26" s="74">
        <f>VLOOKUP($AX26&amp;"_"&amp;$DF$14,データシート1!$A:$BS,MATCH($DF$12&amp;"_"&amp;DJ$20,データシート1!$A$1:$BS$1,0),0)</f>
        <v>0</v>
      </c>
      <c r="DK26" s="74">
        <f>VLOOKUP($AX26&amp;"_"&amp;$DF$14,データシート1!$A:$BS,MATCH($DF$12&amp;"_"&amp;DK$20,データシート1!$A$1:$BS$1,0),0)</f>
        <v>0</v>
      </c>
      <c r="DL26" s="78">
        <f t="shared" si="12"/>
        <v>33</v>
      </c>
      <c r="DM26" s="18"/>
      <c r="DN26" s="139">
        <f t="shared" si="26"/>
        <v>0.84</v>
      </c>
      <c r="DO26" s="140">
        <f t="shared" si="27"/>
        <v>0</v>
      </c>
      <c r="DP26" s="140">
        <f t="shared" si="13"/>
        <v>0</v>
      </c>
      <c r="DQ26" s="140">
        <f t="shared" si="13"/>
        <v>0.16</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12207</v>
      </c>
      <c r="AY27" s="20" t="str">
        <f>IF(IFERROR(比較地域マスタ!$Z12,"")=0,"",IFERROR(比較地域マスタ!$Z12,""))</f>
        <v>松戸市</v>
      </c>
      <c r="BB27" s="122" t="str">
        <f t="shared" si="0"/>
        <v>12207</v>
      </c>
      <c r="BC27" s="123" t="str">
        <f t="shared" si="0"/>
        <v>松戸市</v>
      </c>
      <c r="BD27" s="40">
        <f t="shared" si="14"/>
        <v>2612.9628840570772</v>
      </c>
      <c r="BE27" s="40">
        <f t="shared" si="15"/>
        <v>1109.8563226725717</v>
      </c>
      <c r="BF27" s="40">
        <f>VLOOKUP($AX27&amp;"_"&amp;$BC$14,データシート1!$A:$BS,MATCH($BC$12&amp;"_"&amp;BF$20,データシート1!$A$1:$BS$1,0),0)</f>
        <v>1081.4163746010049</v>
      </c>
      <c r="BG27" s="40">
        <f>VLOOKUP($AX27&amp;"_"&amp;$BC$14,データシート1!$A:$BS,MATCH($BC$12&amp;"_"&amp;BG$20,データシート1!$A$1:$BS$1,0),0)</f>
        <v>18.695581339932286</v>
      </c>
      <c r="BH27" s="40">
        <f>VLOOKUP($AX27&amp;"_"&amp;$BC$14,データシート1!$A:$BS,MATCH($BC$12&amp;"_"&amp;BH$20,データシート1!$A$1:$BS$1,0),0)</f>
        <v>9.7443667316345319</v>
      </c>
      <c r="BI27" s="40">
        <f>VLOOKUP($AX27&amp;"_"&amp;$BC$14,データシート1!$A:$BS,MATCH($BC$12&amp;"_"&amp;BI$20,データシート1!$A$1:$BS$1,0),0)</f>
        <v>489.49983896641618</v>
      </c>
      <c r="BJ27" s="40">
        <f>VLOOKUP($AX27&amp;"_"&amp;$BC$14,データシート1!$A:$BS,MATCH($BC$12&amp;"_"&amp;BJ$20,データシート1!$A$1:$BS$1,0),0)</f>
        <v>569.31462298440761</v>
      </c>
      <c r="BK27" s="40">
        <f t="shared" si="1"/>
        <v>394.62237298337755</v>
      </c>
      <c r="BL27" s="40">
        <f t="shared" si="2"/>
        <v>365.23176763021206</v>
      </c>
      <c r="BM27" s="40">
        <f>VLOOKUP($AX27&amp;"_"&amp;$BC$14,データシート1!$A:$BS,MATCH($BC$12&amp;"_"&amp;BM$20,データシート1!$A$1:$BS$1,0),0)</f>
        <v>234.47934499816839</v>
      </c>
      <c r="BN27" s="40">
        <f>VLOOKUP($AX27&amp;"_"&amp;$BC$14,データシート1!$A:$BS,MATCH($BC$12&amp;"_"&amp;BN$20,データシート1!$A$1:$BS$1,0),0)</f>
        <v>130.75242263204365</v>
      </c>
      <c r="BO27" s="40">
        <f>VLOOKUP($AX27&amp;"_"&amp;$BC$14,データシート1!$A:$BS,MATCH($BC$12&amp;"_"&amp;BO$20,データシート1!$A$1:$BS$1,0),0)</f>
        <v>29.390605353165483</v>
      </c>
      <c r="BP27" s="40">
        <f>VLOOKUP($AX27&amp;"_"&amp;$BC$14,データシート1!$A:$BS,MATCH($BC$12&amp;"_"&amp;BP$20,データシート1!$A$1:$BS$1,0),0)</f>
        <v>0</v>
      </c>
      <c r="BQ27" s="40">
        <f>VLOOKUP($AX27&amp;"_"&amp;$BC$14,データシート1!$A:$BS,MATCH($BC$12&amp;"_"&amp;BQ$20,データシート1!$A$1:$BS$1,0),0)</f>
        <v>49.66972645030399</v>
      </c>
      <c r="BR27" s="41">
        <f t="shared" si="3"/>
        <v>2612.9628840570772</v>
      </c>
      <c r="BT27" s="134" t="str">
        <f t="shared" si="4"/>
        <v>松戸市</v>
      </c>
      <c r="BU27" s="38">
        <f t="shared" si="25"/>
        <v>2612.9628840570772</v>
      </c>
      <c r="BV27" s="69">
        <f t="shared" si="16"/>
        <v>0.42475012922852068</v>
      </c>
      <c r="BW27" s="69">
        <f t="shared" si="5"/>
        <v>0.41386595316727914</v>
      </c>
      <c r="BX27" s="69">
        <f t="shared" si="5"/>
        <v>7.1549356686246377E-3</v>
      </c>
      <c r="BY27" s="69">
        <f t="shared" si="5"/>
        <v>3.7292403926169498E-3</v>
      </c>
      <c r="BZ27" s="69">
        <f t="shared" si="5"/>
        <v>0.1873351672743177</v>
      </c>
      <c r="CA27" s="69">
        <f t="shared" si="5"/>
        <v>0.2178808686713713</v>
      </c>
      <c r="CB27" s="69">
        <f t="shared" si="5"/>
        <v>0.15102486736078624</v>
      </c>
      <c r="CC27" s="69">
        <f t="shared" si="5"/>
        <v>0.13977686780729412</v>
      </c>
      <c r="CD27" s="69">
        <f t="shared" si="5"/>
        <v>8.9736959690027679E-2</v>
      </c>
      <c r="CE27" s="69">
        <f t="shared" si="5"/>
        <v>5.0039908117266434E-2</v>
      </c>
      <c r="CF27" s="69">
        <f t="shared" si="5"/>
        <v>1.1247999553492118E-2</v>
      </c>
      <c r="CG27" s="69">
        <f t="shared" si="5"/>
        <v>0</v>
      </c>
      <c r="CH27" s="69">
        <f t="shared" si="5"/>
        <v>1.9008967465003995E-2</v>
      </c>
      <c r="CI27" s="135">
        <f t="shared" si="6"/>
        <v>1</v>
      </c>
      <c r="CK27" s="136" t="str">
        <f t="shared" si="7"/>
        <v>松戸市</v>
      </c>
      <c r="CL27" s="137">
        <f t="shared" si="17"/>
        <v>1109.8563226725717</v>
      </c>
      <c r="CM27" s="75">
        <f t="shared" si="18"/>
        <v>0.16242913277810275</v>
      </c>
      <c r="CN27" s="76">
        <f t="shared" si="19"/>
        <v>1081.4163746010049</v>
      </c>
      <c r="CO27" s="75">
        <f t="shared" si="20"/>
        <v>0.16670082332211106</v>
      </c>
      <c r="CP27" s="76">
        <f t="shared" si="8"/>
        <v>18.695581339932286</v>
      </c>
      <c r="CQ27" s="75">
        <f t="shared" si="21"/>
        <v>0</v>
      </c>
      <c r="CR27" s="76">
        <f t="shared" si="9"/>
        <v>9.7443667316345319</v>
      </c>
      <c r="CS27" s="75">
        <f t="shared" si="22"/>
        <v>0</v>
      </c>
      <c r="CT27" s="76">
        <f t="shared" si="10"/>
        <v>489.49983896641618</v>
      </c>
      <c r="CU27" s="77">
        <f t="shared" si="23"/>
        <v>0.10232485490855588</v>
      </c>
      <c r="CV27" s="18"/>
      <c r="CW27" s="1078">
        <f t="shared" si="24"/>
        <v>180.273</v>
      </c>
      <c r="CX27" s="1081">
        <f>VLOOKUP($AX27&amp;"_"&amp;$CW$14,データシート1!$A:$BS,MATCH($CW$12&amp;"_"&amp;CX$20,データシート1!$A$1:$BS$1,0),0)</f>
        <v>180.273</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50.088000000000001</v>
      </c>
      <c r="DB27" s="1081">
        <f>VLOOKUP($AX27&amp;"_"&amp;$CW$14,データシート1!$A:$BS,MATCH($CW$12&amp;"_"&amp;DB$20,データシート1!$A$1:$BS$1,0),0)</f>
        <v>0</v>
      </c>
      <c r="DC27" s="1081">
        <f>VLOOKUP($AX27&amp;"_"&amp;$CW$14,データシート1!$A:$BS,MATCH($CW$12&amp;"_"&amp;DC$20,データシート1!$A$1:$BS$1,0),0)</f>
        <v>0</v>
      </c>
      <c r="DD27" s="1080">
        <f t="shared" si="11"/>
        <v>230.36099999999999</v>
      </c>
      <c r="DE27" s="18"/>
      <c r="DF27" s="138">
        <f>VLOOKUP($AX27&amp;"_"&amp;$DF$14,データシート1!$A:$BS,MATCH($DF$12&amp;"_"&amp;DF$20,データシート1!$A$1:$BS$1,0),0)</f>
        <v>9</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11</v>
      </c>
      <c r="DJ27" s="74">
        <f>VLOOKUP($AX27&amp;"_"&amp;$DF$14,データシート1!$A:$BS,MATCH($DF$12&amp;"_"&amp;DJ$20,データシート1!$A$1:$BS$1,0),0)</f>
        <v>0</v>
      </c>
      <c r="DK27" s="74">
        <f>VLOOKUP($AX27&amp;"_"&amp;$DF$14,データシート1!$A:$BS,MATCH($DF$12&amp;"_"&amp;DK$20,データシート1!$A$1:$BS$1,0),0)</f>
        <v>0</v>
      </c>
      <c r="DL27" s="78">
        <f t="shared" si="12"/>
        <v>20</v>
      </c>
      <c r="DM27" s="18"/>
      <c r="DN27" s="139">
        <f t="shared" si="26"/>
        <v>0.78</v>
      </c>
      <c r="DO27" s="140">
        <f t="shared" si="27"/>
        <v>0</v>
      </c>
      <c r="DP27" s="140">
        <f t="shared" si="13"/>
        <v>0</v>
      </c>
      <c r="DQ27" s="140">
        <f t="shared" si="13"/>
        <v>0.22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12203</v>
      </c>
      <c r="AY28" s="20" t="str">
        <f>IF(IFERROR(比較地域マスタ!$Z13,"")=0,"",IFERROR(比較地域マスタ!$Z13,""))</f>
        <v>市川市</v>
      </c>
      <c r="BB28" s="122" t="str">
        <f t="shared" si="0"/>
        <v>12203</v>
      </c>
      <c r="BC28" s="123" t="str">
        <f t="shared" si="0"/>
        <v>市川市</v>
      </c>
      <c r="BD28" s="40">
        <f t="shared" si="14"/>
        <v>2461.3377872074593</v>
      </c>
      <c r="BE28" s="40">
        <f t="shared" si="15"/>
        <v>943.0784658630422</v>
      </c>
      <c r="BF28" s="40">
        <f>VLOOKUP($AX28&amp;"_"&amp;$BC$14,データシート1!$A:$BS,MATCH($BC$12&amp;"_"&amp;BF$20,データシート1!$A$1:$BS$1,0),0)</f>
        <v>923.96393651581218</v>
      </c>
      <c r="BG28" s="40">
        <f>VLOOKUP($AX28&amp;"_"&amp;$BC$14,データシート1!$A:$BS,MATCH($BC$12&amp;"_"&amp;BG$20,データシート1!$A$1:$BS$1,0),0)</f>
        <v>17.234037521826828</v>
      </c>
      <c r="BH28" s="40">
        <f>VLOOKUP($AX28&amp;"_"&amp;$BC$14,データシート1!$A:$BS,MATCH($BC$12&amp;"_"&amp;BH$20,データシート1!$A$1:$BS$1,0),0)</f>
        <v>1.8804918254031553</v>
      </c>
      <c r="BI28" s="40">
        <f>VLOOKUP($AX28&amp;"_"&amp;$BC$14,データシート1!$A:$BS,MATCH($BC$12&amp;"_"&amp;BI$20,データシート1!$A$1:$BS$1,0),0)</f>
        <v>469.13957373580189</v>
      </c>
      <c r="BJ28" s="40">
        <f>VLOOKUP($AX28&amp;"_"&amp;$BC$14,データシート1!$A:$BS,MATCH($BC$12&amp;"_"&amp;BJ$20,データシート1!$A$1:$BS$1,0),0)</f>
        <v>584.03712597963465</v>
      </c>
      <c r="BK28" s="40">
        <f t="shared" si="1"/>
        <v>395.99199818194063</v>
      </c>
      <c r="BL28" s="40">
        <f t="shared" si="2"/>
        <v>323.90469426589675</v>
      </c>
      <c r="BM28" s="40">
        <f>VLOOKUP($AX28&amp;"_"&amp;$BC$14,データシート1!$A:$BS,MATCH($BC$12&amp;"_"&amp;BM$20,データシート1!$A$1:$BS$1,0),0)</f>
        <v>190.85619207173374</v>
      </c>
      <c r="BN28" s="40">
        <f>VLOOKUP($AX28&amp;"_"&amp;$BC$14,データシート1!$A:$BS,MATCH($BC$12&amp;"_"&amp;BN$20,データシート1!$A$1:$BS$1,0),0)</f>
        <v>133.04850219416304</v>
      </c>
      <c r="BO28" s="40">
        <f>VLOOKUP($AX28&amp;"_"&amp;$BC$14,データシート1!$A:$BS,MATCH($BC$12&amp;"_"&amp;BO$20,データシート1!$A$1:$BS$1,0),0)</f>
        <v>28.995964849313122</v>
      </c>
      <c r="BP28" s="40">
        <f>VLOOKUP($AX28&amp;"_"&amp;$BC$14,データシート1!$A:$BS,MATCH($BC$12&amp;"_"&amp;BP$20,データシート1!$A$1:$BS$1,0),0)</f>
        <v>43.091339066730797</v>
      </c>
      <c r="BQ28" s="40">
        <f>VLOOKUP($AX28&amp;"_"&amp;$BC$14,データシート1!$A:$BS,MATCH($BC$12&amp;"_"&amp;BQ$20,データシート1!$A$1:$BS$1,0),0)</f>
        <v>69.090623447039988</v>
      </c>
      <c r="BR28" s="41">
        <f t="shared" si="3"/>
        <v>2461.3377872074593</v>
      </c>
      <c r="BT28" s="134" t="str">
        <f t="shared" si="4"/>
        <v>市川市</v>
      </c>
      <c r="BU28" s="38">
        <f t="shared" si="25"/>
        <v>2461.3377872074593</v>
      </c>
      <c r="BV28" s="69">
        <f t="shared" si="16"/>
        <v>0.38315686321665882</v>
      </c>
      <c r="BW28" s="69">
        <f t="shared" si="5"/>
        <v>0.37539095256165822</v>
      </c>
      <c r="BX28" s="69">
        <f t="shared" si="5"/>
        <v>7.0018985656495015E-3</v>
      </c>
      <c r="BY28" s="69">
        <f t="shared" si="5"/>
        <v>7.6401208935108827E-4</v>
      </c>
      <c r="BZ28" s="69">
        <f t="shared" si="5"/>
        <v>0.1906034905790277</v>
      </c>
      <c r="CA28" s="69">
        <f t="shared" si="5"/>
        <v>0.23728442679225312</v>
      </c>
      <c r="CB28" s="69">
        <f t="shared" si="5"/>
        <v>0.16088486523063467</v>
      </c>
      <c r="CC28" s="69">
        <f t="shared" si="5"/>
        <v>0.13159701035321394</v>
      </c>
      <c r="CD28" s="69">
        <f t="shared" si="5"/>
        <v>7.7541649530466092E-2</v>
      </c>
      <c r="CE28" s="69">
        <f t="shared" si="5"/>
        <v>5.4055360822747874E-2</v>
      </c>
      <c r="CF28" s="69">
        <f t="shared" si="5"/>
        <v>1.1780571118688608E-2</v>
      </c>
      <c r="CG28" s="69">
        <f t="shared" si="5"/>
        <v>1.7507283758732117E-2</v>
      </c>
      <c r="CH28" s="69">
        <f t="shared" si="5"/>
        <v>2.80703541814257E-2</v>
      </c>
      <c r="CI28" s="135">
        <f t="shared" si="6"/>
        <v>1</v>
      </c>
      <c r="CK28" s="136" t="str">
        <f t="shared" si="7"/>
        <v>市川市</v>
      </c>
      <c r="CL28" s="137">
        <f t="shared" si="17"/>
        <v>943.0784658630422</v>
      </c>
      <c r="CM28" s="75">
        <f t="shared" si="18"/>
        <v>0.30398743092670027</v>
      </c>
      <c r="CN28" s="76">
        <f t="shared" si="19"/>
        <v>923.96393651581218</v>
      </c>
      <c r="CO28" s="75">
        <f t="shared" si="20"/>
        <v>0.31027617926416101</v>
      </c>
      <c r="CP28" s="76">
        <f t="shared" si="8"/>
        <v>17.234037521826828</v>
      </c>
      <c r="CQ28" s="75">
        <f t="shared" si="21"/>
        <v>0</v>
      </c>
      <c r="CR28" s="76">
        <f t="shared" si="9"/>
        <v>1.8804918254031553</v>
      </c>
      <c r="CS28" s="75">
        <f t="shared" si="22"/>
        <v>0</v>
      </c>
      <c r="CT28" s="76">
        <f t="shared" si="10"/>
        <v>469.13957373580189</v>
      </c>
      <c r="CU28" s="77">
        <f t="shared" si="23"/>
        <v>0.29613575101689993</v>
      </c>
      <c r="CV28" s="18"/>
      <c r="CW28" s="1078">
        <f t="shared" si="24"/>
        <v>286.68400000000003</v>
      </c>
      <c r="CX28" s="1081">
        <f>VLOOKUP($AX28&amp;"_"&amp;$CW$14,データシート1!$A:$BS,MATCH($CW$12&amp;"_"&amp;CX$20,データシート1!$A$1:$BS$1,0),0)</f>
        <v>286.68400000000003</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138.929</v>
      </c>
      <c r="DB28" s="1081">
        <f>VLOOKUP($AX28&amp;"_"&amp;$CW$14,データシート1!$A:$BS,MATCH($CW$12&amp;"_"&amp;DB$20,データシート1!$A$1:$BS$1,0),0)</f>
        <v>22.05</v>
      </c>
      <c r="DC28" s="1081">
        <f>VLOOKUP($AX28&amp;"_"&amp;$CW$14,データシート1!$A:$BS,MATCH($CW$12&amp;"_"&amp;DC$20,データシート1!$A$1:$BS$1,0),0)</f>
        <v>0</v>
      </c>
      <c r="DD28" s="1080">
        <f t="shared" si="11"/>
        <v>447.66300000000007</v>
      </c>
      <c r="DE28" s="18"/>
      <c r="DF28" s="138">
        <f>VLOOKUP($AX28&amp;"_"&amp;$DF$14,データシート1!$A:$BS,MATCH($DF$12&amp;"_"&amp;DF$20,データシート1!$A$1:$BS$1,0),0)</f>
        <v>18</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10</v>
      </c>
      <c r="DJ28" s="74">
        <f>VLOOKUP($AX28&amp;"_"&amp;$DF$14,データシート1!$A:$BS,MATCH($DF$12&amp;"_"&amp;DJ$20,データシート1!$A$1:$BS$1,0),0)</f>
        <v>1</v>
      </c>
      <c r="DK28" s="74">
        <f>VLOOKUP($AX28&amp;"_"&amp;$DF$14,データシート1!$A:$BS,MATCH($DF$12&amp;"_"&amp;DK$20,データシート1!$A$1:$BS$1,0),0)</f>
        <v>0</v>
      </c>
      <c r="DL28" s="78">
        <f t="shared" si="12"/>
        <v>29</v>
      </c>
      <c r="DM28" s="18"/>
      <c r="DN28" s="139">
        <f t="shared" si="26"/>
        <v>0.64</v>
      </c>
      <c r="DO28" s="140">
        <f t="shared" si="27"/>
        <v>0</v>
      </c>
      <c r="DP28" s="140">
        <f t="shared" si="13"/>
        <v>0</v>
      </c>
      <c r="DQ28" s="140">
        <f t="shared" si="13"/>
        <v>0.31</v>
      </c>
      <c r="DR28" s="140">
        <f t="shared" si="13"/>
        <v>0.05</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28204</v>
      </c>
      <c r="AY29" s="20" t="str">
        <f>IF(IFERROR(比較地域マスタ!$Z14,"")=0,"",IFERROR(比較地域マスタ!$Z14,""))</f>
        <v>西宮市</v>
      </c>
      <c r="BB29" s="122" t="str">
        <f t="shared" si="0"/>
        <v>28204</v>
      </c>
      <c r="BC29" s="123" t="str">
        <f t="shared" si="0"/>
        <v>西宮市</v>
      </c>
      <c r="BD29" s="40">
        <f t="shared" si="14"/>
        <v>1772.7821814142544</v>
      </c>
      <c r="BE29" s="40">
        <f t="shared" si="15"/>
        <v>472.57046760613349</v>
      </c>
      <c r="BF29" s="40">
        <f>VLOOKUP($AX29&amp;"_"&amp;$BC$14,データシート1!$A:$BS,MATCH($BC$12&amp;"_"&amp;BF$20,データシート1!$A$1:$BS$1,0),0)</f>
        <v>455.99430081708351</v>
      </c>
      <c r="BG29" s="40">
        <f>VLOOKUP($AX29&amp;"_"&amp;$BC$14,データシート1!$A:$BS,MATCH($BC$12&amp;"_"&amp;BG$20,データシート1!$A$1:$BS$1,0),0)</f>
        <v>10.948923452840955</v>
      </c>
      <c r="BH29" s="40">
        <f>VLOOKUP($AX29&amp;"_"&amp;$BC$14,データシート1!$A:$BS,MATCH($BC$12&amp;"_"&amp;BH$20,データシート1!$A$1:$BS$1,0),0)</f>
        <v>5.6272433362089878</v>
      </c>
      <c r="BI29" s="40">
        <f>VLOOKUP($AX29&amp;"_"&amp;$BC$14,データシート1!$A:$BS,MATCH($BC$12&amp;"_"&amp;BI$20,データシート1!$A$1:$BS$1,0),0)</f>
        <v>445.13881322958275</v>
      </c>
      <c r="BJ29" s="40">
        <f>VLOOKUP($AX29&amp;"_"&amp;$BC$14,データシート1!$A:$BS,MATCH($BC$12&amp;"_"&amp;BJ$20,データシート1!$A$1:$BS$1,0),0)</f>
        <v>438.96652560473103</v>
      </c>
      <c r="BK29" s="40">
        <f t="shared" si="1"/>
        <v>346.19769824462719</v>
      </c>
      <c r="BL29" s="40">
        <f t="shared" si="2"/>
        <v>308.28340603176071</v>
      </c>
      <c r="BM29" s="40">
        <f>VLOOKUP($AX29&amp;"_"&amp;$BC$14,データシート1!$A:$BS,MATCH($BC$12&amp;"_"&amp;BM$20,データシート1!$A$1:$BS$1,0),0)</f>
        <v>213.27092453749481</v>
      </c>
      <c r="BN29" s="40">
        <f>VLOOKUP($AX29&amp;"_"&amp;$BC$14,データシート1!$A:$BS,MATCH($BC$12&amp;"_"&amp;BN$20,データシート1!$A$1:$BS$1,0),0)</f>
        <v>95.012481494265884</v>
      </c>
      <c r="BO29" s="40">
        <f>VLOOKUP($AX29&amp;"_"&amp;$BC$14,データシート1!$A:$BS,MATCH($BC$12&amp;"_"&amp;BO$20,データシート1!$A$1:$BS$1,0),0)</f>
        <v>28.550203276158502</v>
      </c>
      <c r="BP29" s="40">
        <f>VLOOKUP($AX29&amp;"_"&amp;$BC$14,データシート1!$A:$BS,MATCH($BC$12&amp;"_"&amp;BP$20,データシート1!$A$1:$BS$1,0),0)</f>
        <v>9.3640889367079492</v>
      </c>
      <c r="BQ29" s="40">
        <f>VLOOKUP($AX29&amp;"_"&amp;$BC$14,データシート1!$A:$BS,MATCH($BC$12&amp;"_"&amp;BQ$20,データシート1!$A$1:$BS$1,0),0)</f>
        <v>69.908676729180002</v>
      </c>
      <c r="BR29" s="41">
        <f t="shared" si="3"/>
        <v>1772.7821814142544</v>
      </c>
      <c r="BT29" s="134" t="str">
        <f t="shared" si="4"/>
        <v>西宮市</v>
      </c>
      <c r="BU29" s="38">
        <f t="shared" si="25"/>
        <v>1772.7821814142544</v>
      </c>
      <c r="BV29" s="69">
        <f t="shared" si="16"/>
        <v>0.26656995572300696</v>
      </c>
      <c r="BW29" s="69">
        <f t="shared" si="5"/>
        <v>0.25721958715385418</v>
      </c>
      <c r="BX29" s="69">
        <f t="shared" si="5"/>
        <v>6.1761244938204106E-3</v>
      </c>
      <c r="BY29" s="69">
        <f t="shared" si="5"/>
        <v>3.1742440753323676E-3</v>
      </c>
      <c r="BZ29" s="69">
        <f t="shared" si="5"/>
        <v>0.25109616843873561</v>
      </c>
      <c r="CA29" s="69">
        <f t="shared" si="5"/>
        <v>0.24761447300566908</v>
      </c>
      <c r="CB29" s="69">
        <f t="shared" si="5"/>
        <v>0.19528496048422855</v>
      </c>
      <c r="CC29" s="69">
        <f t="shared" si="5"/>
        <v>0.17389807347105926</v>
      </c>
      <c r="CD29" s="69">
        <f t="shared" si="5"/>
        <v>0.12030294910080597</v>
      </c>
      <c r="CE29" s="69">
        <f t="shared" si="5"/>
        <v>5.359512437025328E-2</v>
      </c>
      <c r="CF29" s="69">
        <f t="shared" si="5"/>
        <v>1.610474404327682E-2</v>
      </c>
      <c r="CG29" s="69">
        <f t="shared" si="5"/>
        <v>5.2821429698924746E-3</v>
      </c>
      <c r="CH29" s="69">
        <f t="shared" si="5"/>
        <v>3.9434442348359834E-2</v>
      </c>
      <c r="CI29" s="135">
        <f t="shared" si="6"/>
        <v>1</v>
      </c>
      <c r="CK29" s="136" t="str">
        <f t="shared" si="7"/>
        <v>西宮市</v>
      </c>
      <c r="CL29" s="137">
        <f t="shared" si="17"/>
        <v>472.57046760613349</v>
      </c>
      <c r="CM29" s="75">
        <f t="shared" si="18"/>
        <v>0.17198070038464069</v>
      </c>
      <c r="CN29" s="76">
        <f t="shared" si="19"/>
        <v>455.99430081708351</v>
      </c>
      <c r="CO29" s="75">
        <f t="shared" si="20"/>
        <v>0.17823249074466319</v>
      </c>
      <c r="CP29" s="76">
        <f t="shared" si="8"/>
        <v>10.948923452840955</v>
      </c>
      <c r="CQ29" s="75">
        <f t="shared" si="21"/>
        <v>0</v>
      </c>
      <c r="CR29" s="76">
        <f t="shared" si="9"/>
        <v>5.6272433362089878</v>
      </c>
      <c r="CS29" s="75">
        <f t="shared" si="22"/>
        <v>0</v>
      </c>
      <c r="CT29" s="76">
        <f t="shared" si="10"/>
        <v>445.13881322958275</v>
      </c>
      <c r="CU29" s="77">
        <f t="shared" si="23"/>
        <v>0.23988472095990115</v>
      </c>
      <c r="CV29" s="18"/>
      <c r="CW29" s="1078">
        <f t="shared" si="24"/>
        <v>81.272999999999996</v>
      </c>
      <c r="CX29" s="1081">
        <f>VLOOKUP($AX29&amp;"_"&amp;$CW$14,データシート1!$A:$BS,MATCH($CW$12&amp;"_"&amp;CX$20,データシート1!$A$1:$BS$1,0),0)</f>
        <v>81.272999999999996</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106.78200000000001</v>
      </c>
      <c r="DB29" s="1081">
        <f>VLOOKUP($AX29&amp;"_"&amp;$CW$14,データシート1!$A:$BS,MATCH($CW$12&amp;"_"&amp;DB$20,データシート1!$A$1:$BS$1,0),0)</f>
        <v>0</v>
      </c>
      <c r="DC29" s="1081">
        <f>VLOOKUP($AX29&amp;"_"&amp;$CW$14,データシート1!$A:$BS,MATCH($CW$12&amp;"_"&amp;DC$20,データシート1!$A$1:$BS$1,0),0)</f>
        <v>0</v>
      </c>
      <c r="DD29" s="1080">
        <f t="shared" si="11"/>
        <v>188.05500000000001</v>
      </c>
      <c r="DE29" s="18"/>
      <c r="DF29" s="138">
        <f>VLOOKUP($AX29&amp;"_"&amp;$DF$14,データシート1!$A:$BS,MATCH($DF$12&amp;"_"&amp;DF$20,データシート1!$A$1:$BS$1,0),0)</f>
        <v>12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20</v>
      </c>
      <c r="DJ29" s="74">
        <f>VLOOKUP($AX29&amp;"_"&amp;$DF$14,データシート1!$A:$BS,MATCH($DF$12&amp;"_"&amp;DJ$20,データシート1!$A$1:$BS$1,0),0)</f>
        <v>0</v>
      </c>
      <c r="DK29" s="74">
        <f>VLOOKUP($AX29&amp;"_"&amp;$DF$14,データシート1!$A:$BS,MATCH($DF$12&amp;"_"&amp;DK$20,データシート1!$A$1:$BS$1,0),0)</f>
        <v>0</v>
      </c>
      <c r="DL29" s="78">
        <f t="shared" si="12"/>
        <v>32</v>
      </c>
      <c r="DM29" s="18"/>
      <c r="DN29" s="139">
        <f t="shared" si="26"/>
        <v>0.43</v>
      </c>
      <c r="DO29" s="140">
        <f t="shared" si="27"/>
        <v>0</v>
      </c>
      <c r="DP29" s="140">
        <f t="shared" si="13"/>
        <v>0</v>
      </c>
      <c r="DQ29" s="140">
        <f t="shared" si="13"/>
        <v>0.56999999999999995</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27227</v>
      </c>
      <c r="AY30" s="20" t="str">
        <f>IF(IFERROR(比較地域マスタ!$Z15,"")=0,"",IFERROR(比較地域マスタ!$Z15,""))</f>
        <v>東大阪市</v>
      </c>
      <c r="BB30" s="122" t="str">
        <f t="shared" si="0"/>
        <v>27227</v>
      </c>
      <c r="BC30" s="123" t="str">
        <f t="shared" si="0"/>
        <v>東大阪市</v>
      </c>
      <c r="BD30" s="40">
        <f t="shared" si="14"/>
        <v>2307.9627444455214</v>
      </c>
      <c r="BE30" s="40">
        <f t="shared" si="15"/>
        <v>634.12912568706577</v>
      </c>
      <c r="BF30" s="40">
        <f>VLOOKUP($AX30&amp;"_"&amp;$BC$14,データシート1!$A:$BS,MATCH($BC$12&amp;"_"&amp;BF$20,データシート1!$A$1:$BS$1,0),0)</f>
        <v>611.24825073681393</v>
      </c>
      <c r="BG30" s="40">
        <f>VLOOKUP($AX30&amp;"_"&amp;$BC$14,データシート1!$A:$BS,MATCH($BC$12&amp;"_"&amp;BG$20,データシート1!$A$1:$BS$1,0),0)</f>
        <v>17.352593067834722</v>
      </c>
      <c r="BH30" s="40">
        <f>VLOOKUP($AX30&amp;"_"&amp;$BC$14,データシート1!$A:$BS,MATCH($BC$12&amp;"_"&amp;BH$20,データシート1!$A$1:$BS$1,0),0)</f>
        <v>5.5282818824171205</v>
      </c>
      <c r="BI30" s="40">
        <f>VLOOKUP($AX30&amp;"_"&amp;$BC$14,データシート1!$A:$BS,MATCH($BC$12&amp;"_"&amp;BI$20,データシート1!$A$1:$BS$1,0),0)</f>
        <v>494.00554521001027</v>
      </c>
      <c r="BJ30" s="40">
        <f>VLOOKUP($AX30&amp;"_"&amp;$BC$14,データシート1!$A:$BS,MATCH($BC$12&amp;"_"&amp;BJ$20,データシート1!$A$1:$BS$1,0),0)</f>
        <v>572.01950092594291</v>
      </c>
      <c r="BK30" s="40">
        <f t="shared" si="1"/>
        <v>518.62298007783215</v>
      </c>
      <c r="BL30" s="40">
        <f t="shared" si="2"/>
        <v>489.97112429477966</v>
      </c>
      <c r="BM30" s="40">
        <f>VLOOKUP($AX30&amp;"_"&amp;$BC$14,データシート1!$A:$BS,MATCH($BC$12&amp;"_"&amp;BM$20,データシート1!$A$1:$BS$1,0),0)</f>
        <v>230.15509430707758</v>
      </c>
      <c r="BN30" s="40">
        <f>VLOOKUP($AX30&amp;"_"&amp;$BC$14,データシート1!$A:$BS,MATCH($BC$12&amp;"_"&amp;BN$20,データシート1!$A$1:$BS$1,0),0)</f>
        <v>259.81602998770211</v>
      </c>
      <c r="BO30" s="40">
        <f>VLOOKUP($AX30&amp;"_"&amp;$BC$14,データシート1!$A:$BS,MATCH($BC$12&amp;"_"&amp;BO$20,データシート1!$A$1:$BS$1,0),0)</f>
        <v>28.651855783052493</v>
      </c>
      <c r="BP30" s="40">
        <f>VLOOKUP($AX30&amp;"_"&amp;$BC$14,データシート1!$A:$BS,MATCH($BC$12&amp;"_"&amp;BP$20,データシート1!$A$1:$BS$1,0),0)</f>
        <v>0</v>
      </c>
      <c r="BQ30" s="40">
        <f>VLOOKUP($AX30&amp;"_"&amp;$BC$14,データシート1!$A:$BS,MATCH($BC$12&amp;"_"&amp;BQ$20,データシート1!$A$1:$BS$1,0),0)</f>
        <v>89.185592544670328</v>
      </c>
      <c r="BR30" s="41">
        <f t="shared" si="3"/>
        <v>2307.9627444455214</v>
      </c>
      <c r="BT30" s="134" t="str">
        <f t="shared" si="4"/>
        <v>東大阪市</v>
      </c>
      <c r="BU30" s="38">
        <f t="shared" si="25"/>
        <v>2307.9627444455214</v>
      </c>
      <c r="BV30" s="69">
        <f t="shared" si="16"/>
        <v>0.27475708921783859</v>
      </c>
      <c r="BW30" s="69">
        <f t="shared" si="5"/>
        <v>0.26484320520679105</v>
      </c>
      <c r="BX30" s="69">
        <f t="shared" si="5"/>
        <v>7.5185758997178319E-3</v>
      </c>
      <c r="BY30" s="69">
        <f t="shared" si="5"/>
        <v>2.3953081113297033E-3</v>
      </c>
      <c r="BZ30" s="69">
        <f t="shared" si="5"/>
        <v>0.21404398593474397</v>
      </c>
      <c r="CA30" s="69">
        <f t="shared" si="5"/>
        <v>0.24784607217018498</v>
      </c>
      <c r="CB30" s="69">
        <f t="shared" si="5"/>
        <v>0.22471029106773091</v>
      </c>
      <c r="CC30" s="69">
        <f t="shared" si="5"/>
        <v>0.21229594172348445</v>
      </c>
      <c r="CD30" s="69">
        <f t="shared" si="5"/>
        <v>9.9722187830363532E-2</v>
      </c>
      <c r="CE30" s="69">
        <f t="shared" si="5"/>
        <v>0.11257375389312094</v>
      </c>
      <c r="CF30" s="69">
        <f t="shared" si="5"/>
        <v>1.2414349344246449E-2</v>
      </c>
      <c r="CG30" s="69">
        <f t="shared" si="5"/>
        <v>0</v>
      </c>
      <c r="CH30" s="69">
        <f t="shared" si="5"/>
        <v>3.8642561609501545E-2</v>
      </c>
      <c r="CI30" s="135">
        <f t="shared" si="6"/>
        <v>1</v>
      </c>
      <c r="CK30" s="136" t="str">
        <f t="shared" si="7"/>
        <v>東大阪市</v>
      </c>
      <c r="CL30" s="137">
        <f t="shared" si="17"/>
        <v>634.12912568706577</v>
      </c>
      <c r="CM30" s="75">
        <f t="shared" si="18"/>
        <v>0.13888338578452453</v>
      </c>
      <c r="CN30" s="76">
        <f t="shared" si="19"/>
        <v>611.24825073681393</v>
      </c>
      <c r="CO30" s="75">
        <f t="shared" si="20"/>
        <v>0.14408221192263243</v>
      </c>
      <c r="CP30" s="76">
        <f t="shared" si="8"/>
        <v>17.352593067834722</v>
      </c>
      <c r="CQ30" s="75">
        <f t="shared" si="21"/>
        <v>0</v>
      </c>
      <c r="CR30" s="76">
        <f t="shared" si="9"/>
        <v>5.5282818824171205</v>
      </c>
      <c r="CS30" s="75">
        <f t="shared" si="22"/>
        <v>0</v>
      </c>
      <c r="CT30" s="76">
        <f t="shared" si="10"/>
        <v>494.00554521001027</v>
      </c>
      <c r="CU30" s="77">
        <f t="shared" si="23"/>
        <v>0.45372162756738654</v>
      </c>
      <c r="CV30" s="18"/>
      <c r="CW30" s="1078">
        <f t="shared" si="24"/>
        <v>88.07</v>
      </c>
      <c r="CX30" s="1081">
        <f>VLOOKUP($AX30&amp;"_"&amp;$CW$14,データシート1!$A:$BS,MATCH($CW$12&amp;"_"&amp;CX$20,データシート1!$A$1:$BS$1,0),0)</f>
        <v>88.07</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224.14100000000002</v>
      </c>
      <c r="DB30" s="1081">
        <f>VLOOKUP($AX30&amp;"_"&amp;$CW$14,データシート1!$A:$BS,MATCH($CW$12&amp;"_"&amp;DB$20,データシート1!$A$1:$BS$1,0),0)</f>
        <v>0</v>
      </c>
      <c r="DC30" s="1081">
        <f>VLOOKUP($AX30&amp;"_"&amp;$CW$14,データシート1!$A:$BS,MATCH($CW$12&amp;"_"&amp;DC$20,データシート1!$A$1:$BS$1,0),0)</f>
        <v>0</v>
      </c>
      <c r="DD30" s="1080">
        <f t="shared" si="11"/>
        <v>312.21100000000001</v>
      </c>
      <c r="DE30" s="18"/>
      <c r="DF30" s="138">
        <f>VLOOKUP($AX30&amp;"_"&amp;$DF$14,データシート1!$A:$BS,MATCH($DF$12&amp;"_"&amp;DF$20,データシート1!$A$1:$BS$1,0),0)</f>
        <v>19</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11</v>
      </c>
      <c r="DJ30" s="74">
        <f>VLOOKUP($AX30&amp;"_"&amp;$DF$14,データシート1!$A:$BS,MATCH($DF$12&amp;"_"&amp;DJ$20,データシート1!$A$1:$BS$1,0),0)</f>
        <v>0</v>
      </c>
      <c r="DK30" s="74">
        <f>VLOOKUP($AX30&amp;"_"&amp;$DF$14,データシート1!$A:$BS,MATCH($DF$12&amp;"_"&amp;DK$20,データシート1!$A$1:$BS$1,0),0)</f>
        <v>0</v>
      </c>
      <c r="DL30" s="78">
        <f t="shared" si="12"/>
        <v>30</v>
      </c>
      <c r="DM30" s="18"/>
      <c r="DN30" s="139">
        <f t="shared" si="26"/>
        <v>0.28000000000000003</v>
      </c>
      <c r="DO30" s="140">
        <f t="shared" si="27"/>
        <v>0</v>
      </c>
      <c r="DP30" s="140">
        <f t="shared" si="13"/>
        <v>0</v>
      </c>
      <c r="DQ30" s="140">
        <f t="shared" si="13"/>
        <v>0.72</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33202</v>
      </c>
      <c r="AY31" s="20" t="str">
        <f>IF(IFERROR(比較地域マスタ!$Z16,"")=0,"",IFERROR(比較地域マスタ!$Z16,""))</f>
        <v>倉敷市</v>
      </c>
      <c r="BB31" s="122" t="str">
        <f t="shared" si="0"/>
        <v>33202</v>
      </c>
      <c r="BC31" s="123" t="str">
        <f t="shared" si="0"/>
        <v>倉敷市</v>
      </c>
      <c r="BD31" s="40">
        <f t="shared" si="14"/>
        <v>14774.042035112339</v>
      </c>
      <c r="BE31" s="40">
        <f t="shared" si="15"/>
        <v>12552.378719160944</v>
      </c>
      <c r="BF31" s="40">
        <f>VLOOKUP($AX31&amp;"_"&amp;$BC$14,データシート1!$A:$BS,MATCH($BC$12&amp;"_"&amp;BF$20,データシート1!$A$1:$BS$1,0),0)</f>
        <v>12499.635720434861</v>
      </c>
      <c r="BG31" s="40">
        <f>VLOOKUP($AX31&amp;"_"&amp;$BC$14,データシート1!$A:$BS,MATCH($BC$12&amp;"_"&amp;BG$20,データシート1!$A$1:$BS$1,0),0)</f>
        <v>39.714397610960894</v>
      </c>
      <c r="BH31" s="40">
        <f>VLOOKUP($AX31&amp;"_"&amp;$BC$14,データシート1!$A:$BS,MATCH($BC$12&amp;"_"&amp;BH$20,データシート1!$A$1:$BS$1,0),0)</f>
        <v>13.028601115124467</v>
      </c>
      <c r="BI31" s="40">
        <f>VLOOKUP($AX31&amp;"_"&amp;$BC$14,データシート1!$A:$BS,MATCH($BC$12&amp;"_"&amp;BI$20,データシート1!$A$1:$BS$1,0),0)</f>
        <v>589.79714724820815</v>
      </c>
      <c r="BJ31" s="40">
        <f>VLOOKUP($AX31&amp;"_"&amp;$BC$14,データシート1!$A:$BS,MATCH($BC$12&amp;"_"&amp;BJ$20,データシート1!$A$1:$BS$1,0),0)</f>
        <v>666.03472331611204</v>
      </c>
      <c r="BK31" s="40">
        <f t="shared" si="1"/>
        <v>908.98039189787289</v>
      </c>
      <c r="BL31" s="40">
        <f t="shared" si="2"/>
        <v>740.1751283025709</v>
      </c>
      <c r="BM31" s="40">
        <f>VLOOKUP($AX31&amp;"_"&amp;$BC$14,データシート1!$A:$BS,MATCH($BC$12&amp;"_"&amp;BM$20,データシート1!$A$1:$BS$1,0),0)</f>
        <v>432.23894440296067</v>
      </c>
      <c r="BN31" s="40">
        <f>VLOOKUP($AX31&amp;"_"&amp;$BC$14,データシート1!$A:$BS,MATCH($BC$12&amp;"_"&amp;BN$20,データシート1!$A$1:$BS$1,0),0)</f>
        <v>307.93618389961023</v>
      </c>
      <c r="BO31" s="40">
        <f>VLOOKUP($AX31&amp;"_"&amp;$BC$14,データシート1!$A:$BS,MATCH($BC$12&amp;"_"&amp;BO$20,データシート1!$A$1:$BS$1,0),0)</f>
        <v>28.392948498962291</v>
      </c>
      <c r="BP31" s="40">
        <f>VLOOKUP($AX31&amp;"_"&amp;$BC$14,データシート1!$A:$BS,MATCH($BC$12&amp;"_"&amp;BP$20,データシート1!$A$1:$BS$1,0),0)</f>
        <v>140.41231509633974</v>
      </c>
      <c r="BQ31" s="40">
        <f>VLOOKUP($AX31&amp;"_"&amp;$BC$14,データシート1!$A:$BS,MATCH($BC$12&amp;"_"&amp;BQ$20,データシート1!$A$1:$BS$1,0),0)</f>
        <v>56.851053489203437</v>
      </c>
      <c r="BR31" s="41">
        <f t="shared" si="3"/>
        <v>14774.042035112339</v>
      </c>
      <c r="BT31" s="134" t="str">
        <f t="shared" si="4"/>
        <v>倉敷市</v>
      </c>
      <c r="BU31" s="38">
        <f t="shared" si="25"/>
        <v>14774.042035112339</v>
      </c>
      <c r="BV31" s="69">
        <f t="shared" si="16"/>
        <v>0.84962386659850186</v>
      </c>
      <c r="BW31" s="69">
        <f t="shared" si="5"/>
        <v>0.84605388902562539</v>
      </c>
      <c r="BX31" s="69">
        <f t="shared" si="5"/>
        <v>2.6881199820993277E-3</v>
      </c>
      <c r="BY31" s="69">
        <f t="shared" si="5"/>
        <v>8.8185759077714703E-4</v>
      </c>
      <c r="BZ31" s="69">
        <f t="shared" si="5"/>
        <v>3.9921177010765384E-2</v>
      </c>
      <c r="CA31" s="69">
        <f t="shared" si="5"/>
        <v>4.5081415210082527E-2</v>
      </c>
      <c r="CB31" s="69">
        <f t="shared" si="5"/>
        <v>6.1525504647784841E-2</v>
      </c>
      <c r="CC31" s="69">
        <f t="shared" si="5"/>
        <v>5.0099703692696493E-2</v>
      </c>
      <c r="CD31" s="69">
        <f t="shared" si="5"/>
        <v>2.9256647799951518E-2</v>
      </c>
      <c r="CE31" s="69">
        <f t="shared" si="5"/>
        <v>2.0843055892744978E-2</v>
      </c>
      <c r="CF31" s="69">
        <f t="shared" si="5"/>
        <v>1.92181316605726E-3</v>
      </c>
      <c r="CG31" s="69">
        <f t="shared" si="5"/>
        <v>9.5039877890310924E-3</v>
      </c>
      <c r="CH31" s="69">
        <f t="shared" si="5"/>
        <v>3.8480365328655403E-3</v>
      </c>
      <c r="CI31" s="135">
        <f t="shared" si="6"/>
        <v>1</v>
      </c>
      <c r="CK31" s="136" t="str">
        <f t="shared" si="7"/>
        <v>倉敷市</v>
      </c>
      <c r="CL31" s="137">
        <f t="shared" si="17"/>
        <v>12552.378719160944</v>
      </c>
      <c r="CM31" s="75">
        <f t="shared" si="18"/>
        <v>1</v>
      </c>
      <c r="CN31" s="76">
        <f t="shared" si="19"/>
        <v>12499.635720434861</v>
      </c>
      <c r="CO31" s="75">
        <f t="shared" si="20"/>
        <v>1</v>
      </c>
      <c r="CP31" s="76">
        <f t="shared" si="8"/>
        <v>39.714397610960894</v>
      </c>
      <c r="CQ31" s="75">
        <f t="shared" si="21"/>
        <v>0</v>
      </c>
      <c r="CR31" s="76">
        <f t="shared" si="9"/>
        <v>13.028601115124467</v>
      </c>
      <c r="CS31" s="75">
        <f t="shared" si="22"/>
        <v>0</v>
      </c>
      <c r="CT31" s="76">
        <f t="shared" si="10"/>
        <v>589.79714724820815</v>
      </c>
      <c r="CU31" s="77">
        <f t="shared" si="23"/>
        <v>0.40249262158621135</v>
      </c>
      <c r="CV31" s="18"/>
      <c r="CW31" s="1078">
        <f t="shared" si="24"/>
        <v>18811.787</v>
      </c>
      <c r="CX31" s="1081">
        <f>VLOOKUP($AX31&amp;"_"&amp;$CW$14,データシート1!$A:$BS,MATCH($CW$12&amp;"_"&amp;CX$20,データシート1!$A$1:$BS$1,0),0)</f>
        <v>18811.787</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237.38900000000001</v>
      </c>
      <c r="DB31" s="1081">
        <f>VLOOKUP($AX31&amp;"_"&amp;$CW$14,データシート1!$A:$BS,MATCH($CW$12&amp;"_"&amp;DB$20,データシート1!$A$1:$BS$1,0),0)</f>
        <v>3911.6990000000001</v>
      </c>
      <c r="DC31" s="1081">
        <f>VLOOKUP($AX31&amp;"_"&amp;$CW$14,データシート1!$A:$BS,MATCH($CW$12&amp;"_"&amp;DC$20,データシート1!$A$1:$BS$1,0),0)</f>
        <v>2.762</v>
      </c>
      <c r="DD31" s="1080">
        <f t="shared" si="11"/>
        <v>22963.636999999999</v>
      </c>
      <c r="DE31" s="18"/>
      <c r="DF31" s="138">
        <f>VLOOKUP($AX31&amp;"_"&amp;$DF$14,データシート1!$A:$BS,MATCH($DF$12&amp;"_"&amp;DF$20,データシート1!$A$1:$BS$1,0),0)</f>
        <v>55</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15</v>
      </c>
      <c r="DJ31" s="74">
        <f>VLOOKUP($AX31&amp;"_"&amp;$DF$14,データシート1!$A:$BS,MATCH($DF$12&amp;"_"&amp;DJ$20,データシート1!$A$1:$BS$1,0),0)</f>
        <v>6</v>
      </c>
      <c r="DK31" s="74">
        <f>VLOOKUP($AX31&amp;"_"&amp;$DF$14,データシート1!$A:$BS,MATCH($DF$12&amp;"_"&amp;DK$20,データシート1!$A$1:$BS$1,0),0)</f>
        <v>1</v>
      </c>
      <c r="DL31" s="78">
        <f t="shared" si="12"/>
        <v>77</v>
      </c>
      <c r="DM31" s="18"/>
      <c r="DN31" s="139">
        <f t="shared" si="26"/>
        <v>0.82</v>
      </c>
      <c r="DO31" s="140">
        <f t="shared" si="27"/>
        <v>0</v>
      </c>
      <c r="DP31" s="140">
        <f t="shared" si="13"/>
        <v>0</v>
      </c>
      <c r="DQ31" s="140">
        <f t="shared" si="13"/>
        <v>0.01</v>
      </c>
      <c r="DR31" s="140">
        <f t="shared" si="13"/>
        <v>0.17</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44201</v>
      </c>
      <c r="AY32" s="20" t="str">
        <f>IF(IFERROR(比較地域マスタ!$Z17,"")=0,"",IFERROR(比較地域マスタ!$Z17,""))</f>
        <v>大分市</v>
      </c>
      <c r="AZ32" s="18"/>
      <c r="BA32" s="18"/>
      <c r="BB32" s="122" t="str">
        <f t="shared" si="0"/>
        <v>44201</v>
      </c>
      <c r="BC32" s="123" t="str">
        <f t="shared" si="0"/>
        <v>大分市</v>
      </c>
      <c r="BD32" s="40">
        <f t="shared" si="14"/>
        <v>13933.218210313082</v>
      </c>
      <c r="BE32" s="40">
        <f t="shared" si="15"/>
        <v>11751.562304779522</v>
      </c>
      <c r="BF32" s="40">
        <f>VLOOKUP($AX32&amp;"_"&amp;$BC$14,データシート1!$A:$BS,MATCH($BC$12&amp;"_"&amp;BF$20,データシート1!$A$1:$BS$1,0),0)</f>
        <v>11633.560449682531</v>
      </c>
      <c r="BG32" s="40">
        <f>VLOOKUP($AX32&amp;"_"&amp;$BC$14,データシート1!$A:$BS,MATCH($BC$12&amp;"_"&amp;BG$20,データシート1!$A$1:$BS$1,0),0)</f>
        <v>72.246485612028238</v>
      </c>
      <c r="BH32" s="40">
        <f>VLOOKUP($AX32&amp;"_"&amp;$BC$14,データシート1!$A:$BS,MATCH($BC$12&amp;"_"&amp;BH$20,データシート1!$A$1:$BS$1,0),0)</f>
        <v>45.755369484962301</v>
      </c>
      <c r="BI32" s="40">
        <f>VLOOKUP($AX32&amp;"_"&amp;$BC$14,データシート1!$A:$BS,MATCH($BC$12&amp;"_"&amp;BI$20,データシート1!$A$1:$BS$1,0),0)</f>
        <v>692.12405570405156</v>
      </c>
      <c r="BJ32" s="40">
        <f>VLOOKUP($AX32&amp;"_"&amp;$BC$14,データシート1!$A:$BS,MATCH($BC$12&amp;"_"&amp;BJ$20,データシート1!$A$1:$BS$1,0),0)</f>
        <v>523.36783100950049</v>
      </c>
      <c r="BK32" s="40">
        <f t="shared" si="1"/>
        <v>892.08154686490798</v>
      </c>
      <c r="BL32" s="40">
        <f t="shared" si="2"/>
        <v>707.41022880751564</v>
      </c>
      <c r="BM32" s="40">
        <f>VLOOKUP($AX32&amp;"_"&amp;$BC$14,データシート1!$A:$BS,MATCH($BC$12&amp;"_"&amp;BM$20,データシート1!$A$1:$BS$1,0),0)</f>
        <v>417.08027660817243</v>
      </c>
      <c r="BN32" s="40">
        <f>VLOOKUP($AX32&amp;"_"&amp;$BC$14,データシート1!$A:$BS,MATCH($BC$12&amp;"_"&amp;BN$20,データシート1!$A$1:$BS$1,0),0)</f>
        <v>290.32995219934321</v>
      </c>
      <c r="BO32" s="40">
        <f>VLOOKUP($AX32&amp;"_"&amp;$BC$14,データシート1!$A:$BS,MATCH($BC$12&amp;"_"&amp;BO$20,データシート1!$A$1:$BS$1,0),0)</f>
        <v>28.211695711147836</v>
      </c>
      <c r="BP32" s="40">
        <f>VLOOKUP($AX32&amp;"_"&amp;$BC$14,データシート1!$A:$BS,MATCH($BC$12&amp;"_"&amp;BP$20,データシート1!$A$1:$BS$1,0),0)</f>
        <v>156.45962234624443</v>
      </c>
      <c r="BQ32" s="40">
        <f>VLOOKUP($AX32&amp;"_"&amp;$BC$14,データシート1!$A:$BS,MATCH($BC$12&amp;"_"&amp;BQ$20,データシート1!$A$1:$BS$1,0),0)</f>
        <v>74.082471955100004</v>
      </c>
      <c r="BR32" s="41">
        <f t="shared" si="3"/>
        <v>13933.218210313082</v>
      </c>
      <c r="BS32" s="23"/>
      <c r="BT32" s="134" t="str">
        <f t="shared" si="4"/>
        <v>大分市</v>
      </c>
      <c r="BU32" s="38">
        <f t="shared" si="25"/>
        <v>13933.218210313082</v>
      </c>
      <c r="BV32" s="69">
        <f t="shared" si="16"/>
        <v>0.84342053123672867</v>
      </c>
      <c r="BW32" s="69">
        <f t="shared" si="5"/>
        <v>0.83495142859900151</v>
      </c>
      <c r="BX32" s="69">
        <f t="shared" si="5"/>
        <v>5.1851973120289521E-3</v>
      </c>
      <c r="BY32" s="69">
        <f t="shared" si="5"/>
        <v>3.2839053256982021E-3</v>
      </c>
      <c r="BZ32" s="69">
        <f t="shared" si="5"/>
        <v>4.9674385720289344E-2</v>
      </c>
      <c r="CA32" s="69">
        <f t="shared" si="5"/>
        <v>3.7562594880062555E-2</v>
      </c>
      <c r="CB32" s="69">
        <f t="shared" si="5"/>
        <v>6.4025520407382089E-2</v>
      </c>
      <c r="CC32" s="69">
        <f t="shared" si="5"/>
        <v>5.0771488548417704E-2</v>
      </c>
      <c r="CD32" s="69">
        <f t="shared" si="5"/>
        <v>2.9934238473309647E-2</v>
      </c>
      <c r="CE32" s="69">
        <f t="shared" si="5"/>
        <v>2.0837250075108057E-2</v>
      </c>
      <c r="CF32" s="69">
        <f t="shared" si="5"/>
        <v>2.0247795796570615E-3</v>
      </c>
      <c r="CG32" s="69">
        <f t="shared" si="5"/>
        <v>1.1229252279307321E-2</v>
      </c>
      <c r="CH32" s="69">
        <f t="shared" si="5"/>
        <v>5.3169677555373156E-3</v>
      </c>
      <c r="CI32" s="135">
        <f t="shared" si="6"/>
        <v>1</v>
      </c>
      <c r="CJ32" s="18"/>
      <c r="CK32" s="136" t="str">
        <f t="shared" si="7"/>
        <v>大分市</v>
      </c>
      <c r="CL32" s="137">
        <f t="shared" si="17"/>
        <v>11751.562304779522</v>
      </c>
      <c r="CM32" s="75">
        <f t="shared" si="18"/>
        <v>1</v>
      </c>
      <c r="CN32" s="76">
        <f t="shared" si="19"/>
        <v>11633.560449682531</v>
      </c>
      <c r="CO32" s="75">
        <f t="shared" si="20"/>
        <v>1</v>
      </c>
      <c r="CP32" s="76">
        <f t="shared" si="8"/>
        <v>72.246485612028238</v>
      </c>
      <c r="CQ32" s="75">
        <f t="shared" si="21"/>
        <v>0</v>
      </c>
      <c r="CR32" s="76">
        <f t="shared" si="9"/>
        <v>45.755369484962301</v>
      </c>
      <c r="CS32" s="75">
        <f t="shared" si="22"/>
        <v>0</v>
      </c>
      <c r="CT32" s="76">
        <f t="shared" si="10"/>
        <v>692.12405570405156</v>
      </c>
      <c r="CU32" s="77">
        <f t="shared" si="23"/>
        <v>0.2400061067535405</v>
      </c>
      <c r="CV32" s="18"/>
      <c r="CW32" s="1078">
        <f t="shared" si="24"/>
        <v>19277.088</v>
      </c>
      <c r="CX32" s="1081">
        <f>VLOOKUP($AX32&amp;"_"&amp;$CW$14,データシート1!$A:$BS,MATCH($CW$12&amp;"_"&amp;CX$20,データシート1!$A$1:$BS$1,0),0)</f>
        <v>19277.088</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166.114</v>
      </c>
      <c r="DB32" s="1081">
        <f>VLOOKUP($AX32&amp;"_"&amp;$CW$14,データシート1!$A:$BS,MATCH($CW$12&amp;"_"&amp;DB$20,データシート1!$A$1:$BS$1,0),0)</f>
        <v>998.01400000000001</v>
      </c>
      <c r="DC32" s="1081">
        <f>VLOOKUP($AX32&amp;"_"&amp;$CW$14,データシート1!$A:$BS,MATCH($CW$12&amp;"_"&amp;DC$20,データシート1!$A$1:$BS$1,0),0)</f>
        <v>0</v>
      </c>
      <c r="DD32" s="1080">
        <f t="shared" si="11"/>
        <v>20441.216</v>
      </c>
      <c r="DE32" s="18"/>
      <c r="DF32" s="138">
        <f>VLOOKUP($AX32&amp;"_"&amp;$DF$14,データシート1!$A:$BS,MATCH($DF$12&amp;"_"&amp;DF$20,データシート1!$A$1:$BS$1,0),0)</f>
        <v>39</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19</v>
      </c>
      <c r="DJ32" s="74">
        <f>VLOOKUP($AX32&amp;"_"&amp;$DF$14,データシート1!$A:$BS,MATCH($DF$12&amp;"_"&amp;DJ$20,データシート1!$A$1:$BS$1,0),0)</f>
        <v>6</v>
      </c>
      <c r="DK32" s="74">
        <f>VLOOKUP($AX32&amp;"_"&amp;$DF$14,データシート1!$A:$BS,MATCH($DF$12&amp;"_"&amp;DK$20,データシート1!$A$1:$BS$1,0),0)</f>
        <v>0</v>
      </c>
      <c r="DL32" s="78">
        <f t="shared" si="12"/>
        <v>64</v>
      </c>
      <c r="DM32" s="18"/>
      <c r="DN32" s="139">
        <f t="shared" si="26"/>
        <v>0.94</v>
      </c>
      <c r="DO32" s="140">
        <f t="shared" si="27"/>
        <v>0</v>
      </c>
      <c r="DP32" s="140">
        <f t="shared" si="13"/>
        <v>0</v>
      </c>
      <c r="DQ32" s="140">
        <f t="shared" si="13"/>
        <v>0.01</v>
      </c>
      <c r="DR32" s="140">
        <f t="shared" si="13"/>
        <v>0.05</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13122</v>
      </c>
      <c r="AY33" s="20" t="str">
        <f>IF(IFERROR(比較地域マスタ!$Z18,"")=0,"",IFERROR(比較地域マスタ!$Z18,""))</f>
        <v>葛飾区</v>
      </c>
      <c r="BB33" s="122" t="str">
        <f t="shared" si="0"/>
        <v>13122</v>
      </c>
      <c r="BC33" s="123" t="str">
        <f t="shared" si="0"/>
        <v>葛飾区</v>
      </c>
      <c r="BD33" s="40">
        <f t="shared" si="14"/>
        <v>1371.7825051925081</v>
      </c>
      <c r="BE33" s="40">
        <f t="shared" si="15"/>
        <v>104.7415811861736</v>
      </c>
      <c r="BF33" s="40">
        <f>VLOOKUP($AX33&amp;"_"&amp;$BC$14,データシート1!$A:$BS,MATCH($BC$12&amp;"_"&amp;BF$20,データシート1!$A$1:$BS$1,0),0)</f>
        <v>79.563933292057996</v>
      </c>
      <c r="BG33" s="40">
        <f>VLOOKUP($AX33&amp;"_"&amp;$BC$14,データシート1!$A:$BS,MATCH($BC$12&amp;"_"&amp;BG$20,データシート1!$A$1:$BS$1,0),0)</f>
        <v>21.453495788469905</v>
      </c>
      <c r="BH33" s="40">
        <f>VLOOKUP($AX33&amp;"_"&amp;$BC$14,データシート1!$A:$BS,MATCH($BC$12&amp;"_"&amp;BH$20,データシート1!$A$1:$BS$1,0),0)</f>
        <v>3.7241521056456994</v>
      </c>
      <c r="BI33" s="40">
        <f>VLOOKUP($AX33&amp;"_"&amp;$BC$14,データシート1!$A:$BS,MATCH($BC$12&amp;"_"&amp;BI$20,データシート1!$A$1:$BS$1,0),0)</f>
        <v>355.61475305685826</v>
      </c>
      <c r="BJ33" s="40">
        <f>VLOOKUP($AX33&amp;"_"&amp;$BC$14,データシート1!$A:$BS,MATCH($BC$12&amp;"_"&amp;BJ$20,データシート1!$A$1:$BS$1,0),0)</f>
        <v>547.03280386542622</v>
      </c>
      <c r="BK33" s="40">
        <f t="shared" si="1"/>
        <v>299.46268339908551</v>
      </c>
      <c r="BL33" s="40">
        <f t="shared" si="2"/>
        <v>272.12199165072076</v>
      </c>
      <c r="BM33" s="40">
        <f>VLOOKUP($AX33&amp;"_"&amp;$BC$14,データシート1!$A:$BS,MATCH($BC$12&amp;"_"&amp;BM$20,データシート1!$A$1:$BS$1,0),0)</f>
        <v>149.60088127129444</v>
      </c>
      <c r="BN33" s="40">
        <f>VLOOKUP($AX33&amp;"_"&amp;$BC$14,データシート1!$A:$BS,MATCH($BC$12&amp;"_"&amp;BN$20,データシート1!$A$1:$BS$1,0),0)</f>
        <v>122.52111037942633</v>
      </c>
      <c r="BO33" s="40">
        <f>VLOOKUP($AX33&amp;"_"&amp;$BC$14,データシート1!$A:$BS,MATCH($BC$12&amp;"_"&amp;BO$20,データシート1!$A$1:$BS$1,0),0)</f>
        <v>27.340691748364765</v>
      </c>
      <c r="BP33" s="40">
        <f>VLOOKUP($AX33&amp;"_"&amp;$BC$14,データシート1!$A:$BS,MATCH($BC$12&amp;"_"&amp;BP$20,データシート1!$A$1:$BS$1,0),0)</f>
        <v>0</v>
      </c>
      <c r="BQ33" s="40">
        <f>VLOOKUP($AX33&amp;"_"&amp;$BC$14,データシート1!$A:$BS,MATCH($BC$12&amp;"_"&amp;BQ$20,データシート1!$A$1:$BS$1,0),0)</f>
        <v>64.930683684964379</v>
      </c>
      <c r="BR33" s="41">
        <f t="shared" si="3"/>
        <v>1371.7825051925081</v>
      </c>
      <c r="BT33" s="134" t="str">
        <f t="shared" si="4"/>
        <v>葛飾区</v>
      </c>
      <c r="BU33" s="38">
        <f t="shared" si="25"/>
        <v>1371.7825051925081</v>
      </c>
      <c r="BV33" s="69">
        <f t="shared" si="16"/>
        <v>7.6354364332321595E-2</v>
      </c>
      <c r="BW33" s="69">
        <f t="shared" si="5"/>
        <v>5.8000399473597641E-2</v>
      </c>
      <c r="BX33" s="69">
        <f t="shared" si="5"/>
        <v>1.563913791527706E-2</v>
      </c>
      <c r="BY33" s="69">
        <f t="shared" si="5"/>
        <v>2.7148269434468936E-3</v>
      </c>
      <c r="BZ33" s="69">
        <f t="shared" si="5"/>
        <v>0.25923552145531503</v>
      </c>
      <c r="CA33" s="69">
        <f t="shared" si="5"/>
        <v>0.39877517157040776</v>
      </c>
      <c r="CB33" s="69">
        <f t="shared" si="5"/>
        <v>0.21830186801883775</v>
      </c>
      <c r="CC33" s="69">
        <f t="shared" si="5"/>
        <v>0.1983710906216381</v>
      </c>
      <c r="CD33" s="69">
        <f t="shared" si="5"/>
        <v>0.10905583115765156</v>
      </c>
      <c r="CE33" s="69">
        <f t="shared" si="5"/>
        <v>8.9315259463986552E-2</v>
      </c>
      <c r="CF33" s="69">
        <f t="shared" si="5"/>
        <v>1.9930777397199659E-2</v>
      </c>
      <c r="CG33" s="69">
        <f t="shared" si="5"/>
        <v>0</v>
      </c>
      <c r="CH33" s="69">
        <f t="shared" si="5"/>
        <v>4.7333074623117734E-2</v>
      </c>
      <c r="CI33" s="135">
        <f t="shared" si="6"/>
        <v>1</v>
      </c>
      <c r="CK33" s="136" t="str">
        <f t="shared" si="7"/>
        <v>葛飾区</v>
      </c>
      <c r="CL33" s="137">
        <f t="shared" si="17"/>
        <v>104.7415811861736</v>
      </c>
      <c r="CM33" s="75">
        <f t="shared" si="18"/>
        <v>0.23070111913863076</v>
      </c>
      <c r="CN33" s="76">
        <f t="shared" si="19"/>
        <v>79.563933292057996</v>
      </c>
      <c r="CO33" s="75">
        <f t="shared" si="20"/>
        <v>0.30370544793581783</v>
      </c>
      <c r="CP33" s="76">
        <f t="shared" si="8"/>
        <v>21.453495788469905</v>
      </c>
      <c r="CQ33" s="75">
        <f t="shared" si="21"/>
        <v>0</v>
      </c>
      <c r="CR33" s="76">
        <f t="shared" si="9"/>
        <v>3.7241521056456994</v>
      </c>
      <c r="CS33" s="75">
        <f t="shared" si="22"/>
        <v>0</v>
      </c>
      <c r="CT33" s="76">
        <f t="shared" si="10"/>
        <v>355.61475305685826</v>
      </c>
      <c r="CU33" s="77">
        <f t="shared" si="23"/>
        <v>0.43682664643320573</v>
      </c>
      <c r="CV33" s="18"/>
      <c r="CW33" s="1078">
        <f t="shared" si="24"/>
        <v>24.164000000000001</v>
      </c>
      <c r="CX33" s="1081">
        <f>VLOOKUP($AX33&amp;"_"&amp;$CW$14,データシート1!$A:$BS,MATCH($CW$12&amp;"_"&amp;CX$20,データシート1!$A$1:$BS$1,0),0)</f>
        <v>24.164000000000001</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155.34199999999998</v>
      </c>
      <c r="DB33" s="1081">
        <f>VLOOKUP($AX33&amp;"_"&amp;$CW$14,データシート1!$A:$BS,MATCH($CW$12&amp;"_"&amp;DB$20,データシート1!$A$1:$BS$1,0),0)</f>
        <v>0</v>
      </c>
      <c r="DC33" s="1081">
        <f>VLOOKUP($AX33&amp;"_"&amp;$CW$14,データシート1!$A:$BS,MATCH($CW$12&amp;"_"&amp;DC$20,データシート1!$A$1:$BS$1,0),0)</f>
        <v>0</v>
      </c>
      <c r="DD33" s="1080">
        <f t="shared" si="11"/>
        <v>179.50599999999997</v>
      </c>
      <c r="DE33" s="18"/>
      <c r="DF33" s="138">
        <f>VLOOKUP($AX33&amp;"_"&amp;$DF$14,データシート1!$A:$BS,MATCH($DF$12&amp;"_"&amp;DF$20,データシート1!$A$1:$BS$1,0),0)</f>
        <v>3</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8</v>
      </c>
      <c r="DJ33" s="74">
        <f>VLOOKUP($AX33&amp;"_"&amp;$DF$14,データシート1!$A:$BS,MATCH($DF$12&amp;"_"&amp;DJ$20,データシート1!$A$1:$BS$1,0),0)</f>
        <v>0</v>
      </c>
      <c r="DK33" s="74">
        <f>VLOOKUP($AX33&amp;"_"&amp;$DF$14,データシート1!$A:$BS,MATCH($DF$12&amp;"_"&amp;DK$20,データシート1!$A$1:$BS$1,0),0)</f>
        <v>0</v>
      </c>
      <c r="DL33" s="78">
        <f t="shared" si="12"/>
        <v>11</v>
      </c>
      <c r="DM33" s="18"/>
      <c r="DN33" s="139">
        <f t="shared" si="26"/>
        <v>0.13</v>
      </c>
      <c r="DO33" s="140">
        <f t="shared" si="27"/>
        <v>0</v>
      </c>
      <c r="DP33" s="140">
        <f t="shared" si="13"/>
        <v>0</v>
      </c>
      <c r="DQ33" s="140">
        <f t="shared" si="13"/>
        <v>0.87</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34207</v>
      </c>
      <c r="AY34" s="20" t="str">
        <f>IF(IFERROR(比較地域マスタ!$Z19,"")=0,"",IFERROR(比較地域マスタ!$Z19,""))</f>
        <v>福山市</v>
      </c>
      <c r="BB34" s="122" t="str">
        <f t="shared" si="0"/>
        <v>34207</v>
      </c>
      <c r="BC34" s="123" t="str">
        <f t="shared" si="0"/>
        <v>福山市</v>
      </c>
      <c r="BD34" s="40">
        <f t="shared" si="14"/>
        <v>6514.9666824600299</v>
      </c>
      <c r="BE34" s="40">
        <f t="shared" si="15"/>
        <v>4385.923984629394</v>
      </c>
      <c r="BF34" s="40">
        <f>VLOOKUP($AX34&amp;"_"&amp;$BC$14,データシート1!$A:$BS,MATCH($BC$12&amp;"_"&amp;BF$20,データシート1!$A$1:$BS$1,0),0)</f>
        <v>4341.0865737893537</v>
      </c>
      <c r="BG34" s="40">
        <f>VLOOKUP($AX34&amp;"_"&amp;$BC$14,データシート1!$A:$BS,MATCH($BC$12&amp;"_"&amp;BG$20,データシート1!$A$1:$BS$1,0),0)</f>
        <v>29.664244689684288</v>
      </c>
      <c r="BH34" s="40">
        <f>VLOOKUP($AX34&amp;"_"&amp;$BC$14,データシート1!$A:$BS,MATCH($BC$12&amp;"_"&amp;BH$20,データシート1!$A$1:$BS$1,0),0)</f>
        <v>15.173166150356559</v>
      </c>
      <c r="BI34" s="40">
        <f>VLOOKUP($AX34&amp;"_"&amp;$BC$14,データシート1!$A:$BS,MATCH($BC$12&amp;"_"&amp;BI$20,データシート1!$A$1:$BS$1,0),0)</f>
        <v>709.10447353473035</v>
      </c>
      <c r="BJ34" s="40">
        <f>VLOOKUP($AX34&amp;"_"&amp;$BC$14,データシート1!$A:$BS,MATCH($BC$12&amp;"_"&amp;BJ$20,データシート1!$A$1:$BS$1,0),0)</f>
        <v>619.614684799055</v>
      </c>
      <c r="BK34" s="40">
        <f t="shared" si="1"/>
        <v>786.74344658563041</v>
      </c>
      <c r="BL34" s="40">
        <f t="shared" si="2"/>
        <v>709.22528505148898</v>
      </c>
      <c r="BM34" s="40">
        <f>VLOOKUP($AX34&amp;"_"&amp;$BC$14,データシート1!$A:$BS,MATCH($BC$12&amp;"_"&amp;BM$20,データシート1!$A$1:$BS$1,0),0)</f>
        <v>409.04612669957942</v>
      </c>
      <c r="BN34" s="40">
        <f>VLOOKUP($AX34&amp;"_"&amp;$BC$14,データシート1!$A:$BS,MATCH($BC$12&amp;"_"&amp;BN$20,データシート1!$A$1:$BS$1,0),0)</f>
        <v>300.17915835190951</v>
      </c>
      <c r="BO34" s="40">
        <f>VLOOKUP($AX34&amp;"_"&amp;$BC$14,データシート1!$A:$BS,MATCH($BC$12&amp;"_"&amp;BO$20,データシート1!$A$1:$BS$1,0),0)</f>
        <v>27.527722926942339</v>
      </c>
      <c r="BP34" s="40">
        <f>VLOOKUP($AX34&amp;"_"&amp;$BC$14,データシート1!$A:$BS,MATCH($BC$12&amp;"_"&amp;BP$20,データシート1!$A$1:$BS$1,0),0)</f>
        <v>49.99043860719901</v>
      </c>
      <c r="BQ34" s="40">
        <f>VLOOKUP($AX34&amp;"_"&amp;$BC$14,データシート1!$A:$BS,MATCH($BC$12&amp;"_"&amp;BQ$20,データシート1!$A$1:$BS$1,0),0)</f>
        <v>13.58009291122</v>
      </c>
      <c r="BR34" s="41">
        <f t="shared" si="3"/>
        <v>6514.9666824600299</v>
      </c>
      <c r="BT34" s="134" t="str">
        <f t="shared" si="4"/>
        <v>福山市</v>
      </c>
      <c r="BU34" s="38">
        <f t="shared" si="25"/>
        <v>6514.9666824600299</v>
      </c>
      <c r="BV34" s="69">
        <f t="shared" si="16"/>
        <v>0.67320743119645299</v>
      </c>
      <c r="BW34" s="69">
        <f t="shared" si="5"/>
        <v>0.66632521475154705</v>
      </c>
      <c r="BX34" s="69">
        <f t="shared" si="5"/>
        <v>4.5532458008646585E-3</v>
      </c>
      <c r="BY34" s="69">
        <f t="shared" si="5"/>
        <v>2.3289706440413017E-3</v>
      </c>
      <c r="BZ34" s="69">
        <f t="shared" si="5"/>
        <v>0.10884237910898645</v>
      </c>
      <c r="CA34" s="69">
        <f t="shared" si="5"/>
        <v>9.5106347430328003E-2</v>
      </c>
      <c r="CB34" s="69">
        <f t="shared" si="5"/>
        <v>0.12075939677538898</v>
      </c>
      <c r="CC34" s="69">
        <f t="shared" si="5"/>
        <v>0.10886092279810215</v>
      </c>
      <c r="CD34" s="69">
        <f t="shared" si="5"/>
        <v>6.2785605304910772E-2</v>
      </c>
      <c r="CE34" s="69">
        <f t="shared" si="5"/>
        <v>4.607531749319136E-2</v>
      </c>
      <c r="CF34" s="69">
        <f t="shared" si="5"/>
        <v>4.2253052499952254E-3</v>
      </c>
      <c r="CG34" s="69">
        <f t="shared" si="5"/>
        <v>7.6731687272916004E-3</v>
      </c>
      <c r="CH34" s="69">
        <f t="shared" si="5"/>
        <v>2.0844454888435749E-3</v>
      </c>
      <c r="CI34" s="135">
        <f t="shared" si="6"/>
        <v>1</v>
      </c>
      <c r="CK34" s="136" t="str">
        <f t="shared" si="7"/>
        <v>福山市</v>
      </c>
      <c r="CL34" s="137">
        <f t="shared" si="17"/>
        <v>4385.923984629394</v>
      </c>
      <c r="CM34" s="75">
        <f t="shared" si="18"/>
        <v>1</v>
      </c>
      <c r="CN34" s="76">
        <f t="shared" si="19"/>
        <v>4341.0865737893537</v>
      </c>
      <c r="CO34" s="75">
        <f t="shared" si="20"/>
        <v>1</v>
      </c>
      <c r="CP34" s="76">
        <f t="shared" si="8"/>
        <v>29.664244689684288</v>
      </c>
      <c r="CQ34" s="75">
        <f t="shared" si="21"/>
        <v>0</v>
      </c>
      <c r="CR34" s="76">
        <f t="shared" si="9"/>
        <v>15.173166150356559</v>
      </c>
      <c r="CS34" s="75">
        <f t="shared" si="22"/>
        <v>0</v>
      </c>
      <c r="CT34" s="76">
        <f t="shared" si="10"/>
        <v>709.10447353473035</v>
      </c>
      <c r="CU34" s="77">
        <f t="shared" si="23"/>
        <v>0.17918234159014501</v>
      </c>
      <c r="CV34" s="18"/>
      <c r="CW34" s="1078">
        <f t="shared" si="24"/>
        <v>20927.616999999998</v>
      </c>
      <c r="CX34" s="1081">
        <f>VLOOKUP($AX34&amp;"_"&amp;$CW$14,データシート1!$A:$BS,MATCH($CW$12&amp;"_"&amp;CX$20,データシート1!$A$1:$BS$1,0),0)</f>
        <v>20927.616999999998</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127.059</v>
      </c>
      <c r="DB34" s="1081">
        <f>VLOOKUP($AX34&amp;"_"&amp;$CW$14,データシート1!$A:$BS,MATCH($CW$12&amp;"_"&amp;DB$20,データシート1!$A$1:$BS$1,0),0)</f>
        <v>196.11500000000001</v>
      </c>
      <c r="DC34" s="1081">
        <f>VLOOKUP($AX34&amp;"_"&amp;$CW$14,データシート1!$A:$BS,MATCH($CW$12&amp;"_"&amp;DC$20,データシート1!$A$1:$BS$1,0),0)</f>
        <v>0</v>
      </c>
      <c r="DD34" s="1080">
        <f t="shared" si="11"/>
        <v>21250.791000000001</v>
      </c>
      <c r="DE34" s="18"/>
      <c r="DF34" s="138">
        <f>VLOOKUP($AX34&amp;"_"&amp;$DF$14,データシート1!$A:$BS,MATCH($DF$12&amp;"_"&amp;DF$20,データシート1!$A$1:$BS$1,0),0)</f>
        <v>30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21</v>
      </c>
      <c r="DJ34" s="74">
        <f>VLOOKUP($AX34&amp;"_"&amp;$DF$14,データシート1!$A:$BS,MATCH($DF$12&amp;"_"&amp;DJ$20,データシート1!$A$1:$BS$1,0),0)</f>
        <v>1</v>
      </c>
      <c r="DK34" s="74">
        <f>VLOOKUP($AX34&amp;"_"&amp;$DF$14,データシート1!$A:$BS,MATCH($DF$12&amp;"_"&amp;DK$20,データシート1!$A$1:$BS$1,0),0)</f>
        <v>0</v>
      </c>
      <c r="DL34" s="78">
        <f t="shared" si="12"/>
        <v>52</v>
      </c>
      <c r="DM34" s="18"/>
      <c r="DN34" s="139">
        <f t="shared" si="26"/>
        <v>0.98</v>
      </c>
      <c r="DO34" s="140">
        <f t="shared" si="27"/>
        <v>0</v>
      </c>
      <c r="DP34" s="140">
        <f t="shared" si="13"/>
        <v>0</v>
      </c>
      <c r="DQ34" s="140">
        <f t="shared" si="13"/>
        <v>0.01</v>
      </c>
      <c r="DR34" s="140">
        <f t="shared" si="13"/>
        <v>0.01</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28202</v>
      </c>
      <c r="AY35" s="20" t="str">
        <f>IF(IFERROR(比較地域マスタ!$Z20,"")=0,"",IFERROR(比較地域マスタ!$Z20,""))</f>
        <v>尼崎市</v>
      </c>
      <c r="BB35" s="122" t="str">
        <f t="shared" si="0"/>
        <v>28202</v>
      </c>
      <c r="BC35" s="123" t="str">
        <f t="shared" si="0"/>
        <v>尼崎市</v>
      </c>
      <c r="BD35" s="40">
        <f t="shared" si="14"/>
        <v>3676.4179594673997</v>
      </c>
      <c r="BE35" s="40">
        <f t="shared" si="15"/>
        <v>2285.9281931017063</v>
      </c>
      <c r="BF35" s="40">
        <f>VLOOKUP($AX35&amp;"_"&amp;$BC$14,データシート1!$A:$BS,MATCH($BC$12&amp;"_"&amp;BF$20,データシート1!$A$1:$BS$1,0),0)</f>
        <v>2256.353181799996</v>
      </c>
      <c r="BG35" s="40">
        <f>VLOOKUP($AX35&amp;"_"&amp;$BC$14,データシート1!$A:$BS,MATCH($BC$12&amp;"_"&amp;BG$20,データシート1!$A$1:$BS$1,0),0)</f>
        <v>23.917185121282504</v>
      </c>
      <c r="BH35" s="40">
        <f>VLOOKUP($AX35&amp;"_"&amp;$BC$14,データシート1!$A:$BS,MATCH($BC$12&amp;"_"&amp;BH$20,データシート1!$A$1:$BS$1,0),0)</f>
        <v>5.6578261804275138</v>
      </c>
      <c r="BI35" s="40">
        <f>VLOOKUP($AX35&amp;"_"&amp;$BC$14,データシート1!$A:$BS,MATCH($BC$12&amp;"_"&amp;BI$20,データシート1!$A$1:$BS$1,0),0)</f>
        <v>469.66376083462717</v>
      </c>
      <c r="BJ35" s="40">
        <f>VLOOKUP($AX35&amp;"_"&amp;$BC$14,データシート1!$A:$BS,MATCH($BC$12&amp;"_"&amp;BJ$20,データシート1!$A$1:$BS$1,0),0)</f>
        <v>465.99239126227536</v>
      </c>
      <c r="BK35" s="40">
        <f t="shared" si="1"/>
        <v>383.84855178046575</v>
      </c>
      <c r="BL35" s="40">
        <f t="shared" si="2"/>
        <v>347.19512801737949</v>
      </c>
      <c r="BM35" s="40">
        <f>VLOOKUP($AX35&amp;"_"&amp;$BC$14,データシート1!$A:$BS,MATCH($BC$12&amp;"_"&amp;BM$20,データシート1!$A$1:$BS$1,0),0)</f>
        <v>184.94918166167085</v>
      </c>
      <c r="BN35" s="40">
        <f>VLOOKUP($AX35&amp;"_"&amp;$BC$14,データシート1!$A:$BS,MATCH($BC$12&amp;"_"&amp;BN$20,データシート1!$A$1:$BS$1,0),0)</f>
        <v>162.24594635570861</v>
      </c>
      <c r="BO35" s="40">
        <f>VLOOKUP($AX35&amp;"_"&amp;$BC$14,データシート1!$A:$BS,MATCH($BC$12&amp;"_"&amp;BO$20,データシート1!$A$1:$BS$1,0),0)</f>
        <v>27.289334826378301</v>
      </c>
      <c r="BP35" s="40">
        <f>VLOOKUP($AX35&amp;"_"&amp;$BC$14,データシート1!$A:$BS,MATCH($BC$12&amp;"_"&amp;BP$20,データシート1!$A$1:$BS$1,0),0)</f>
        <v>9.3640889367079492</v>
      </c>
      <c r="BQ35" s="40">
        <f>VLOOKUP($AX35&amp;"_"&amp;$BC$14,データシート1!$A:$BS,MATCH($BC$12&amp;"_"&amp;BQ$20,データシート1!$A$1:$BS$1,0),0)</f>
        <v>70.985062488324999</v>
      </c>
      <c r="BR35" s="41">
        <f t="shared" si="3"/>
        <v>3676.4179594673997</v>
      </c>
      <c r="BT35" s="134" t="str">
        <f t="shared" si="4"/>
        <v>尼崎市</v>
      </c>
      <c r="BU35" s="38">
        <f t="shared" si="25"/>
        <v>3676.4179594673997</v>
      </c>
      <c r="BV35" s="69">
        <f t="shared" si="16"/>
        <v>0.62178136933942818</v>
      </c>
      <c r="BW35" s="69">
        <f t="shared" si="5"/>
        <v>0.61373685110788445</v>
      </c>
      <c r="BX35" s="69">
        <f t="shared" si="5"/>
        <v>6.5055674803490985E-3</v>
      </c>
      <c r="BY35" s="69">
        <f t="shared" si="5"/>
        <v>1.5389507511945567E-3</v>
      </c>
      <c r="BZ35" s="69">
        <f t="shared" si="5"/>
        <v>0.12775037169676623</v>
      </c>
      <c r="CA35" s="69">
        <f t="shared" si="5"/>
        <v>0.12675174487771879</v>
      </c>
      <c r="CB35" s="69">
        <f t="shared" si="5"/>
        <v>0.10440830069170744</v>
      </c>
      <c r="CC35" s="69">
        <f t="shared" si="5"/>
        <v>9.4438426709153991E-2</v>
      </c>
      <c r="CD35" s="69">
        <f t="shared" si="5"/>
        <v>5.0306897556463989E-2</v>
      </c>
      <c r="CE35" s="69">
        <f t="shared" si="5"/>
        <v>4.4131529152689995E-2</v>
      </c>
      <c r="CF35" s="69">
        <f t="shared" si="5"/>
        <v>7.422805330417788E-3</v>
      </c>
      <c r="CG35" s="69">
        <f t="shared" si="5"/>
        <v>2.5470686521356562E-3</v>
      </c>
      <c r="CH35" s="69">
        <f t="shared" si="5"/>
        <v>1.9308213394379284E-2</v>
      </c>
      <c r="CI35" s="135">
        <f t="shared" si="6"/>
        <v>1</v>
      </c>
      <c r="CK35" s="136" t="str">
        <f t="shared" si="7"/>
        <v>尼崎市</v>
      </c>
      <c r="CL35" s="137">
        <f t="shared" si="17"/>
        <v>2285.9281931017063</v>
      </c>
      <c r="CM35" s="75">
        <f t="shared" si="18"/>
        <v>0.37142286558352272</v>
      </c>
      <c r="CN35" s="76">
        <f t="shared" si="19"/>
        <v>2256.353181799996</v>
      </c>
      <c r="CO35" s="75">
        <f t="shared" si="20"/>
        <v>0.37629126807296953</v>
      </c>
      <c r="CP35" s="76">
        <f t="shared" si="8"/>
        <v>23.917185121282504</v>
      </c>
      <c r="CQ35" s="75">
        <f t="shared" si="21"/>
        <v>0</v>
      </c>
      <c r="CR35" s="76">
        <f t="shared" si="9"/>
        <v>5.6578261804275138</v>
      </c>
      <c r="CS35" s="75">
        <f t="shared" si="22"/>
        <v>0</v>
      </c>
      <c r="CT35" s="76">
        <f t="shared" si="10"/>
        <v>469.66376083462717</v>
      </c>
      <c r="CU35" s="77">
        <f t="shared" si="23"/>
        <v>0.38363615638516979</v>
      </c>
      <c r="CV35" s="18"/>
      <c r="CW35" s="1078">
        <f t="shared" si="24"/>
        <v>849.04600000000005</v>
      </c>
      <c r="CX35" s="1081">
        <f>VLOOKUP($AX35&amp;"_"&amp;$CW$14,データシート1!$A:$BS,MATCH($CW$12&amp;"_"&amp;CX$20,データシート1!$A$1:$BS$1,0),0)</f>
        <v>849.04600000000005</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180.18</v>
      </c>
      <c r="DB35" s="1081">
        <f>VLOOKUP($AX35&amp;"_"&amp;$CW$14,データシート1!$A:$BS,MATCH($CW$12&amp;"_"&amp;DB$20,データシート1!$A$1:$BS$1,0),0)</f>
        <v>8.4890000000000008</v>
      </c>
      <c r="DC35" s="1081">
        <f>VLOOKUP($AX35&amp;"_"&amp;$CW$14,データシート1!$A:$BS,MATCH($CW$12&amp;"_"&amp;DC$20,データシート1!$A$1:$BS$1,0),0)</f>
        <v>0</v>
      </c>
      <c r="DD35" s="1080">
        <f t="shared" si="11"/>
        <v>1037.7150000000001</v>
      </c>
      <c r="DE35" s="18"/>
      <c r="DF35" s="138">
        <f>VLOOKUP($AX35&amp;"_"&amp;$DF$14,データシート1!$A:$BS,MATCH($DF$12&amp;"_"&amp;DF$20,データシート1!$A$1:$BS$1,0),0)</f>
        <v>40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18</v>
      </c>
      <c r="DJ35" s="74">
        <f>VLOOKUP($AX35&amp;"_"&amp;$DF$14,データシート1!$A:$BS,MATCH($DF$12&amp;"_"&amp;DJ$20,データシート1!$A$1:$BS$1,0),0)</f>
        <v>1</v>
      </c>
      <c r="DK35" s="74">
        <f>VLOOKUP($AX35&amp;"_"&amp;$DF$14,データシート1!$A:$BS,MATCH($DF$12&amp;"_"&amp;DK$20,データシート1!$A$1:$BS$1,0),0)</f>
        <v>0</v>
      </c>
      <c r="DL35" s="78">
        <f t="shared" si="12"/>
        <v>59</v>
      </c>
      <c r="DM35" s="18"/>
      <c r="DN35" s="139">
        <f t="shared" si="26"/>
        <v>0.82</v>
      </c>
      <c r="DO35" s="140">
        <f t="shared" si="27"/>
        <v>0</v>
      </c>
      <c r="DP35" s="140">
        <f t="shared" si="13"/>
        <v>0</v>
      </c>
      <c r="DQ35" s="140">
        <f t="shared" si="13"/>
        <v>0.17</v>
      </c>
      <c r="DR35" s="140">
        <f t="shared" si="13"/>
        <v>0.01</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17201</v>
      </c>
      <c r="AY36" s="20" t="str">
        <f>IF(IFERROR(比較地域マスタ!$Z21,"")=0,"",IFERROR(比較地域マスタ!$Z21,""))</f>
        <v>金沢市</v>
      </c>
      <c r="BB36" s="122" t="str">
        <f t="shared" si="0"/>
        <v>17201</v>
      </c>
      <c r="BC36" s="123" t="str">
        <f t="shared" si="0"/>
        <v>金沢市</v>
      </c>
      <c r="BD36" s="40">
        <f t="shared" si="14"/>
        <v>2761.2934030832635</v>
      </c>
      <c r="BE36" s="40">
        <f t="shared" si="15"/>
        <v>390.5685032055718</v>
      </c>
      <c r="BF36" s="40">
        <f>VLOOKUP($AX36&amp;"_"&amp;$BC$14,データシート1!$A:$BS,MATCH($BC$12&amp;"_"&amp;BF$20,データシート1!$A$1:$BS$1,0),0)</f>
        <v>305.40147434584628</v>
      </c>
      <c r="BG36" s="40">
        <f>VLOOKUP($AX36&amp;"_"&amp;$BC$14,データシート1!$A:$BS,MATCH($BC$12&amp;"_"&amp;BG$20,データシート1!$A$1:$BS$1,0),0)</f>
        <v>39.561516817140905</v>
      </c>
      <c r="BH36" s="40">
        <f>VLOOKUP($AX36&amp;"_"&amp;$BC$14,データシート1!$A:$BS,MATCH($BC$12&amp;"_"&amp;BH$20,データシート1!$A$1:$BS$1,0),0)</f>
        <v>45.605512042584643</v>
      </c>
      <c r="BI36" s="40">
        <f>VLOOKUP($AX36&amp;"_"&amp;$BC$14,データシート1!$A:$BS,MATCH($BC$12&amp;"_"&amp;BI$20,データシート1!$A$1:$BS$1,0),0)</f>
        <v>876.36872864389727</v>
      </c>
      <c r="BJ36" s="40">
        <f>VLOOKUP($AX36&amp;"_"&amp;$BC$14,データシート1!$A:$BS,MATCH($BC$12&amp;"_"&amp;BJ$20,データシート1!$A$1:$BS$1,0),0)</f>
        <v>749.99532356583654</v>
      </c>
      <c r="BK36" s="40">
        <f t="shared" si="1"/>
        <v>698.67548084764155</v>
      </c>
      <c r="BL36" s="40">
        <f t="shared" si="2"/>
        <v>659.57979838916913</v>
      </c>
      <c r="BM36" s="40">
        <f>VLOOKUP($AX36&amp;"_"&amp;$BC$14,データシート1!$A:$BS,MATCH($BC$12&amp;"_"&amp;BM$20,データシート1!$A$1:$BS$1,0),0)</f>
        <v>407.30802981985943</v>
      </c>
      <c r="BN36" s="40">
        <f>VLOOKUP($AX36&amp;"_"&amp;$BC$14,データシート1!$A:$BS,MATCH($BC$12&amp;"_"&amp;BN$20,データシート1!$A$1:$BS$1,0),0)</f>
        <v>252.27176856930973</v>
      </c>
      <c r="BO36" s="40">
        <f>VLOOKUP($AX36&amp;"_"&amp;$BC$14,データシート1!$A:$BS,MATCH($BC$12&amp;"_"&amp;BO$20,データシート1!$A$1:$BS$1,0),0)</f>
        <v>26.59345148162026</v>
      </c>
      <c r="BP36" s="40">
        <f>VLOOKUP($AX36&amp;"_"&amp;$BC$14,データシート1!$A:$BS,MATCH($BC$12&amp;"_"&amp;BP$20,データシート1!$A$1:$BS$1,0),0)</f>
        <v>12.502230976852188</v>
      </c>
      <c r="BQ36" s="40">
        <f>VLOOKUP($AX36&amp;"_"&amp;$BC$14,データシート1!$A:$BS,MATCH($BC$12&amp;"_"&amp;BQ$20,データシート1!$A$1:$BS$1,0),0)</f>
        <v>45.685366820316013</v>
      </c>
      <c r="BR36" s="41">
        <f t="shared" si="3"/>
        <v>2761.2934030832635</v>
      </c>
      <c r="BT36" s="134" t="str">
        <f t="shared" si="4"/>
        <v>金沢市</v>
      </c>
      <c r="BU36" s="38">
        <f t="shared" si="25"/>
        <v>2761.2934030832635</v>
      </c>
      <c r="BV36" s="69">
        <f t="shared" si="16"/>
        <v>0.1414440431319115</v>
      </c>
      <c r="BW36" s="69">
        <f t="shared" si="5"/>
        <v>0.11060087783675383</v>
      </c>
      <c r="BX36" s="69">
        <f t="shared" si="5"/>
        <v>1.4327168845210896E-2</v>
      </c>
      <c r="BY36" s="69">
        <f t="shared" si="5"/>
        <v>1.6515996449946779E-2</v>
      </c>
      <c r="BZ36" s="69">
        <f t="shared" si="5"/>
        <v>0.31737617149461295</v>
      </c>
      <c r="CA36" s="69">
        <f t="shared" si="5"/>
        <v>0.27161015295527485</v>
      </c>
      <c r="CB36" s="69">
        <f t="shared" si="5"/>
        <v>0.2530247166300762</v>
      </c>
      <c r="CC36" s="69">
        <f t="shared" si="5"/>
        <v>0.23886624929197367</v>
      </c>
      <c r="CD36" s="69">
        <f t="shared" si="5"/>
        <v>0.14750624811005553</v>
      </c>
      <c r="CE36" s="69">
        <f t="shared" si="5"/>
        <v>9.1360001181918143E-2</v>
      </c>
      <c r="CF36" s="69">
        <f t="shared" si="5"/>
        <v>9.6307952830821889E-3</v>
      </c>
      <c r="CG36" s="69">
        <f t="shared" si="5"/>
        <v>4.5276720550203693E-3</v>
      </c>
      <c r="CH36" s="69">
        <f t="shared" si="5"/>
        <v>1.6544915788124389E-2</v>
      </c>
      <c r="CI36" s="135">
        <f t="shared" si="6"/>
        <v>1</v>
      </c>
      <c r="CK36" s="136" t="str">
        <f t="shared" si="7"/>
        <v>金沢市</v>
      </c>
      <c r="CL36" s="137">
        <f t="shared" si="17"/>
        <v>390.5685032055718</v>
      </c>
      <c r="CM36" s="75">
        <f t="shared" si="18"/>
        <v>0.20993500327609182</v>
      </c>
      <c r="CN36" s="76">
        <f t="shared" si="19"/>
        <v>305.40147434584628</v>
      </c>
      <c r="CO36" s="75">
        <f t="shared" si="20"/>
        <v>0.26847938496573009</v>
      </c>
      <c r="CP36" s="76">
        <f t="shared" si="8"/>
        <v>39.561516817140905</v>
      </c>
      <c r="CQ36" s="75">
        <f t="shared" si="21"/>
        <v>0</v>
      </c>
      <c r="CR36" s="76">
        <f t="shared" si="9"/>
        <v>45.605512042584643</v>
      </c>
      <c r="CS36" s="75">
        <f t="shared" si="22"/>
        <v>0</v>
      </c>
      <c r="CT36" s="76">
        <f t="shared" si="10"/>
        <v>876.36872864389727</v>
      </c>
      <c r="CU36" s="77">
        <f t="shared" si="23"/>
        <v>0.24872977877394498</v>
      </c>
      <c r="CV36" s="18"/>
      <c r="CW36" s="1078">
        <f t="shared" si="24"/>
        <v>81.994</v>
      </c>
      <c r="CX36" s="1081">
        <f>VLOOKUP($AX36&amp;"_"&amp;$CW$14,データシート1!$A:$BS,MATCH($CW$12&amp;"_"&amp;CX$20,データシート1!$A$1:$BS$1,0),0)</f>
        <v>81.994</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217.97899999999998</v>
      </c>
      <c r="DB36" s="1081">
        <f>VLOOKUP($AX36&amp;"_"&amp;$CW$14,データシート1!$A:$BS,MATCH($CW$12&amp;"_"&amp;DB$20,データシート1!$A$1:$BS$1,0),0)</f>
        <v>0</v>
      </c>
      <c r="DC36" s="1081">
        <f>VLOOKUP($AX36&amp;"_"&amp;$CW$14,データシート1!$A:$BS,MATCH($CW$12&amp;"_"&amp;DC$20,データシート1!$A$1:$BS$1,0),0)</f>
        <v>0</v>
      </c>
      <c r="DD36" s="1080">
        <f t="shared" si="11"/>
        <v>299.97299999999996</v>
      </c>
      <c r="DE36" s="18"/>
      <c r="DF36" s="138">
        <f>VLOOKUP($AX36&amp;"_"&amp;$DF$14,データシート1!$A:$BS,MATCH($DF$12&amp;"_"&amp;DF$20,データシート1!$A$1:$BS$1,0),0)</f>
        <v>11</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27</v>
      </c>
      <c r="DJ36" s="74">
        <f>VLOOKUP($AX36&amp;"_"&amp;$DF$14,データシート1!$A:$BS,MATCH($DF$12&amp;"_"&amp;DJ$20,データシート1!$A$1:$BS$1,0),0)</f>
        <v>0</v>
      </c>
      <c r="DK36" s="74">
        <f>VLOOKUP($AX36&amp;"_"&amp;$DF$14,データシート1!$A:$BS,MATCH($DF$12&amp;"_"&amp;DK$20,データシート1!$A$1:$BS$1,0),0)</f>
        <v>0</v>
      </c>
      <c r="DL36" s="78">
        <f t="shared" si="12"/>
        <v>38</v>
      </c>
      <c r="DM36" s="18"/>
      <c r="DN36" s="139">
        <f t="shared" si="26"/>
        <v>0.27</v>
      </c>
      <c r="DO36" s="140">
        <f t="shared" si="27"/>
        <v>0</v>
      </c>
      <c r="DP36" s="140">
        <f t="shared" si="13"/>
        <v>0</v>
      </c>
      <c r="DQ36" s="140">
        <f t="shared" si="13"/>
        <v>0.73</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14205</v>
      </c>
      <c r="AY37" s="20" t="str">
        <f>IF(IFERROR(比較地域マスタ!$Z22,"")=0,"",IFERROR(比較地域マスタ!$Z22,""))</f>
        <v>藤沢市</v>
      </c>
      <c r="BB37" s="122" t="str">
        <f t="shared" si="0"/>
        <v>14205</v>
      </c>
      <c r="BC37" s="123" t="str">
        <f t="shared" si="0"/>
        <v>藤沢市</v>
      </c>
      <c r="BD37" s="40">
        <f t="shared" si="14"/>
        <v>3409.4755567593597</v>
      </c>
      <c r="BE37" s="40">
        <f t="shared" si="15"/>
        <v>1969.4288007948956</v>
      </c>
      <c r="BF37" s="40">
        <f>VLOOKUP($AX37&amp;"_"&amp;$BC$14,データシート1!$A:$BS,MATCH($BC$12&amp;"_"&amp;BF$20,データシート1!$A$1:$BS$1,0),0)</f>
        <v>1937.9310219854649</v>
      </c>
      <c r="BG37" s="40">
        <f>VLOOKUP($AX37&amp;"_"&amp;$BC$14,データシート1!$A:$BS,MATCH($BC$12&amp;"_"&amp;BG$20,データシート1!$A$1:$BS$1,0),0)</f>
        <v>13.896448897045492</v>
      </c>
      <c r="BH37" s="40">
        <f>VLOOKUP($AX37&amp;"_"&amp;$BC$14,データシート1!$A:$BS,MATCH($BC$12&amp;"_"&amp;BH$20,データシート1!$A$1:$BS$1,0),0)</f>
        <v>17.601329912385253</v>
      </c>
      <c r="BI37" s="40">
        <f>VLOOKUP($AX37&amp;"_"&amp;$BC$14,データシート1!$A:$BS,MATCH($BC$12&amp;"_"&amp;BI$20,データシート1!$A$1:$BS$1,0),0)</f>
        <v>498.60212339128009</v>
      </c>
      <c r="BJ37" s="40">
        <f>VLOOKUP($AX37&amp;"_"&amp;$BC$14,データシート1!$A:$BS,MATCH($BC$12&amp;"_"&amp;BJ$20,データシート1!$A$1:$BS$1,0),0)</f>
        <v>527.83276378411711</v>
      </c>
      <c r="BK37" s="40">
        <f t="shared" si="1"/>
        <v>375.8428326861665</v>
      </c>
      <c r="BL37" s="40">
        <f t="shared" si="2"/>
        <v>349.93018856472088</v>
      </c>
      <c r="BM37" s="40">
        <f>VLOOKUP($AX37&amp;"_"&amp;$BC$14,データシート1!$A:$BS,MATCH($BC$12&amp;"_"&amp;BM$20,データシート1!$A$1:$BS$1,0),0)</f>
        <v>222.86124492132828</v>
      </c>
      <c r="BN37" s="40">
        <f>VLOOKUP($AX37&amp;"_"&amp;$BC$14,データシート1!$A:$BS,MATCH($BC$12&amp;"_"&amp;BN$20,データシート1!$A$1:$BS$1,0),0)</f>
        <v>127.06894364339259</v>
      </c>
      <c r="BO37" s="40">
        <f>VLOOKUP($AX37&amp;"_"&amp;$BC$14,データシート1!$A:$BS,MATCH($BC$12&amp;"_"&amp;BO$20,データシート1!$A$1:$BS$1,0),0)</f>
        <v>25.909360771072656</v>
      </c>
      <c r="BP37" s="40">
        <f>VLOOKUP($AX37&amp;"_"&amp;$BC$14,データシート1!$A:$BS,MATCH($BC$12&amp;"_"&amp;BP$20,データシート1!$A$1:$BS$1,0),0)</f>
        <v>3.2833503729617409E-3</v>
      </c>
      <c r="BQ37" s="40">
        <f>VLOOKUP($AX37&amp;"_"&amp;$BC$14,データシート1!$A:$BS,MATCH($BC$12&amp;"_"&amp;BQ$20,データシート1!$A$1:$BS$1,0),0)</f>
        <v>37.769036102900543</v>
      </c>
      <c r="BR37" s="41">
        <f t="shared" si="3"/>
        <v>3409.4755567593597</v>
      </c>
      <c r="BT37" s="134" t="str">
        <f t="shared" si="4"/>
        <v>藤沢市</v>
      </c>
      <c r="BU37" s="38">
        <f t="shared" si="25"/>
        <v>3409.4755567593597</v>
      </c>
      <c r="BV37" s="69">
        <f t="shared" si="16"/>
        <v>0.57763394047229932</v>
      </c>
      <c r="BW37" s="69">
        <f t="shared" si="5"/>
        <v>0.56839563437945007</v>
      </c>
      <c r="BX37" s="69">
        <f t="shared" si="5"/>
        <v>4.0758318004349607E-3</v>
      </c>
      <c r="BY37" s="69">
        <f t="shared" si="5"/>
        <v>5.1624742924143369E-3</v>
      </c>
      <c r="BZ37" s="69">
        <f t="shared" si="5"/>
        <v>0.14624012259093352</v>
      </c>
      <c r="CA37" s="69">
        <f t="shared" si="5"/>
        <v>0.15481347644146534</v>
      </c>
      <c r="CB37" s="69">
        <f t="shared" si="5"/>
        <v>0.11023479313146853</v>
      </c>
      <c r="CC37" s="69">
        <f t="shared" si="5"/>
        <v>0.10263460838455833</v>
      </c>
      <c r="CD37" s="69">
        <f t="shared" si="5"/>
        <v>6.5365256682805947E-2</v>
      </c>
      <c r="CE37" s="69">
        <f t="shared" si="5"/>
        <v>3.7269351701752378E-2</v>
      </c>
      <c r="CF37" s="69">
        <f t="shared" si="5"/>
        <v>7.5992217394569034E-3</v>
      </c>
      <c r="CG37" s="69">
        <f t="shared" si="5"/>
        <v>9.6300745328777242E-7</v>
      </c>
      <c r="CH37" s="69">
        <f t="shared" si="5"/>
        <v>1.1077667363833305E-2</v>
      </c>
      <c r="CI37" s="135">
        <f t="shared" si="6"/>
        <v>1</v>
      </c>
      <c r="CK37" s="136" t="str">
        <f t="shared" si="7"/>
        <v>藤沢市</v>
      </c>
      <c r="CL37" s="137">
        <f t="shared" si="17"/>
        <v>1969.4288007948956</v>
      </c>
      <c r="CM37" s="75">
        <f t="shared" si="18"/>
        <v>0.15924058786660394</v>
      </c>
      <c r="CN37" s="76">
        <f t="shared" si="19"/>
        <v>1937.9310219854649</v>
      </c>
      <c r="CO37" s="75">
        <f t="shared" si="20"/>
        <v>0.16182877328559128</v>
      </c>
      <c r="CP37" s="76">
        <f t="shared" si="8"/>
        <v>13.896448897045492</v>
      </c>
      <c r="CQ37" s="75">
        <f t="shared" si="21"/>
        <v>0</v>
      </c>
      <c r="CR37" s="76">
        <f t="shared" si="9"/>
        <v>17.601329912385253</v>
      </c>
      <c r="CS37" s="75">
        <f t="shared" si="22"/>
        <v>0</v>
      </c>
      <c r="CT37" s="76">
        <f t="shared" si="10"/>
        <v>498.60212339128009</v>
      </c>
      <c r="CU37" s="77">
        <f t="shared" si="23"/>
        <v>0.21995895094480863</v>
      </c>
      <c r="CV37" s="18"/>
      <c r="CW37" s="1078">
        <f t="shared" si="24"/>
        <v>313.613</v>
      </c>
      <c r="CX37" s="1081">
        <f>VLOOKUP($AX37&amp;"_"&amp;$CW$14,データシート1!$A:$BS,MATCH($CW$12&amp;"_"&amp;CX$20,データシート1!$A$1:$BS$1,0),0)</f>
        <v>313.613</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109.672</v>
      </c>
      <c r="DB37" s="1081">
        <f>VLOOKUP($AX37&amp;"_"&amp;$CW$14,データシート1!$A:$BS,MATCH($CW$12&amp;"_"&amp;DB$20,データシート1!$A$1:$BS$1,0),0)</f>
        <v>0</v>
      </c>
      <c r="DC37" s="1081">
        <f>VLOOKUP($AX37&amp;"_"&amp;$CW$14,データシート1!$A:$BS,MATCH($CW$12&amp;"_"&amp;DC$20,データシート1!$A$1:$BS$1,0),0)</f>
        <v>0</v>
      </c>
      <c r="DD37" s="1080">
        <f t="shared" si="11"/>
        <v>423.28499999999997</v>
      </c>
      <c r="DE37" s="18"/>
      <c r="DF37" s="138">
        <f>VLOOKUP($AX37&amp;"_"&amp;$DF$14,データシート1!$A:$BS,MATCH($DF$12&amp;"_"&amp;DF$20,データシート1!$A$1:$BS$1,0),0)</f>
        <v>18</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15</v>
      </c>
      <c r="DJ37" s="74">
        <f>VLOOKUP($AX37&amp;"_"&amp;$DF$14,データシート1!$A:$BS,MATCH($DF$12&amp;"_"&amp;DJ$20,データシート1!$A$1:$BS$1,0),0)</f>
        <v>0</v>
      </c>
      <c r="DK37" s="74">
        <f>VLOOKUP($AX37&amp;"_"&amp;$DF$14,データシート1!$A:$BS,MATCH($DF$12&amp;"_"&amp;DK$20,データシート1!$A$1:$BS$1,0),0)</f>
        <v>0</v>
      </c>
      <c r="DL37" s="78">
        <f t="shared" si="12"/>
        <v>33</v>
      </c>
      <c r="DM37" s="18"/>
      <c r="DN37" s="139">
        <f t="shared" si="26"/>
        <v>0.74</v>
      </c>
      <c r="DO37" s="140">
        <f t="shared" si="27"/>
        <v>0</v>
      </c>
      <c r="DP37" s="140">
        <f t="shared" ref="DP37:DP68" si="29">IF($DD37=0,0,ROUND(CZ37/$DD37,2))</f>
        <v>0</v>
      </c>
      <c r="DQ37" s="140">
        <f t="shared" ref="DQ37:DQ68" si="30">IF($DD37=0,0,ROUND(DA37/$DD37,2))</f>
        <v>0.26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12217</v>
      </c>
      <c r="AY38" s="20" t="str">
        <f>IF(IFERROR(比較地域マスタ!$Z23,"")=0,"",IFERROR(比較地域マスタ!$Z23,""))</f>
        <v>柏市</v>
      </c>
      <c r="BB38" s="122" t="str">
        <f t="shared" si="0"/>
        <v>12217</v>
      </c>
      <c r="BC38" s="123" t="str">
        <f t="shared" si="0"/>
        <v>柏市</v>
      </c>
      <c r="BD38" s="40">
        <f t="shared" si="14"/>
        <v>2262.1657317490062</v>
      </c>
      <c r="BE38" s="40">
        <f t="shared" si="15"/>
        <v>762.35321743906911</v>
      </c>
      <c r="BF38" s="40">
        <f>VLOOKUP($AX38&amp;"_"&amp;$BC$14,データシート1!$A:$BS,MATCH($BC$12&amp;"_"&amp;BF$20,データシート1!$A$1:$BS$1,0),0)</f>
        <v>730.48283338420072</v>
      </c>
      <c r="BG38" s="40">
        <f>VLOOKUP($AX38&amp;"_"&amp;$BC$14,データシート1!$A:$BS,MATCH($BC$12&amp;"_"&amp;BG$20,データシート1!$A$1:$BS$1,0),0)</f>
        <v>18.535987474736856</v>
      </c>
      <c r="BH38" s="40">
        <f>VLOOKUP($AX38&amp;"_"&amp;$BC$14,データシート1!$A:$BS,MATCH($BC$12&amp;"_"&amp;BH$20,データシート1!$A$1:$BS$1,0),0)</f>
        <v>13.334396580131466</v>
      </c>
      <c r="BI38" s="40">
        <f>VLOOKUP($AX38&amp;"_"&amp;$BC$14,データシート1!$A:$BS,MATCH($BC$12&amp;"_"&amp;BI$20,データシート1!$A$1:$BS$1,0),0)</f>
        <v>570.43209841999044</v>
      </c>
      <c r="BJ38" s="40">
        <f>VLOOKUP($AX38&amp;"_"&amp;$BC$14,データシート1!$A:$BS,MATCH($BC$12&amp;"_"&amp;BJ$20,データシート1!$A$1:$BS$1,0),0)</f>
        <v>461.57447934678225</v>
      </c>
      <c r="BK38" s="40">
        <f t="shared" si="1"/>
        <v>417.20182137246235</v>
      </c>
      <c r="BL38" s="40">
        <f t="shared" si="2"/>
        <v>391.93097278071394</v>
      </c>
      <c r="BM38" s="40">
        <f>VLOOKUP($AX38&amp;"_"&amp;$BC$14,データシート1!$A:$BS,MATCH($BC$12&amp;"_"&amp;BM$20,データシート1!$A$1:$BS$1,0),0)</f>
        <v>244.9065268426078</v>
      </c>
      <c r="BN38" s="40">
        <f>VLOOKUP($AX38&amp;"_"&amp;$BC$14,データシート1!$A:$BS,MATCH($BC$12&amp;"_"&amp;BN$20,データシート1!$A$1:$BS$1,0),0)</f>
        <v>147.02444593810614</v>
      </c>
      <c r="BO38" s="40">
        <f>VLOOKUP($AX38&amp;"_"&amp;$BC$14,データシート1!$A:$BS,MATCH($BC$12&amp;"_"&amp;BO$20,データシート1!$A$1:$BS$1,0),0)</f>
        <v>25.270848591748404</v>
      </c>
      <c r="BP38" s="40">
        <f>VLOOKUP($AX38&amp;"_"&amp;$BC$14,データシート1!$A:$BS,MATCH($BC$12&amp;"_"&amp;BP$20,データシート1!$A$1:$BS$1,0),0)</f>
        <v>0</v>
      </c>
      <c r="BQ38" s="40">
        <f>VLOOKUP($AX38&amp;"_"&amp;$BC$14,データシート1!$A:$BS,MATCH($BC$12&amp;"_"&amp;BQ$20,データシート1!$A$1:$BS$1,0),0)</f>
        <v>50.604115170701689</v>
      </c>
      <c r="BR38" s="41">
        <f t="shared" si="3"/>
        <v>2262.1657317490062</v>
      </c>
      <c r="BT38" s="134" t="str">
        <f t="shared" si="4"/>
        <v>柏市</v>
      </c>
      <c r="BU38" s="38">
        <f t="shared" si="25"/>
        <v>2262.1657317490062</v>
      </c>
      <c r="BV38" s="69">
        <f t="shared" si="16"/>
        <v>0.33700148788375972</v>
      </c>
      <c r="BW38" s="69">
        <f t="shared" si="5"/>
        <v>0.32291304882397975</v>
      </c>
      <c r="BX38" s="69">
        <f t="shared" si="5"/>
        <v>8.1939122384307589E-3</v>
      </c>
      <c r="BY38" s="69">
        <f t="shared" si="5"/>
        <v>5.8945268213491603E-3</v>
      </c>
      <c r="BZ38" s="69">
        <f t="shared" si="5"/>
        <v>0.25216193951402388</v>
      </c>
      <c r="CA38" s="69">
        <f t="shared" si="5"/>
        <v>0.20404096519927092</v>
      </c>
      <c r="CB38" s="69">
        <f t="shared" si="5"/>
        <v>0.18442584268567291</v>
      </c>
      <c r="CC38" s="69">
        <f t="shared" si="5"/>
        <v>0.17325475639562901</v>
      </c>
      <c r="CD38" s="69">
        <f t="shared" si="5"/>
        <v>0.10826197365002825</v>
      </c>
      <c r="CE38" s="69">
        <f t="shared" si="5"/>
        <v>6.4992782745600761E-2</v>
      </c>
      <c r="CF38" s="69">
        <f t="shared" si="5"/>
        <v>1.117108629004388E-2</v>
      </c>
      <c r="CG38" s="69">
        <f t="shared" si="5"/>
        <v>0</v>
      </c>
      <c r="CH38" s="69">
        <f t="shared" si="5"/>
        <v>2.2369764717272429E-2</v>
      </c>
      <c r="CI38" s="135">
        <f t="shared" si="6"/>
        <v>1</v>
      </c>
      <c r="CK38" s="136" t="str">
        <f t="shared" si="7"/>
        <v>柏市</v>
      </c>
      <c r="CL38" s="137">
        <f t="shared" si="17"/>
        <v>762.35321743906911</v>
      </c>
      <c r="CM38" s="75">
        <f t="shared" si="18"/>
        <v>0.25215870491864784</v>
      </c>
      <c r="CN38" s="76">
        <f t="shared" si="19"/>
        <v>730.48283338420072</v>
      </c>
      <c r="CO38" s="75">
        <f t="shared" si="20"/>
        <v>0.26316018832285643</v>
      </c>
      <c r="CP38" s="76">
        <f t="shared" si="8"/>
        <v>18.535987474736856</v>
      </c>
      <c r="CQ38" s="75">
        <f t="shared" si="21"/>
        <v>0</v>
      </c>
      <c r="CR38" s="76">
        <f t="shared" si="9"/>
        <v>13.334396580131466</v>
      </c>
      <c r="CS38" s="75">
        <f t="shared" si="22"/>
        <v>0</v>
      </c>
      <c r="CT38" s="76">
        <f t="shared" si="10"/>
        <v>570.43209841999044</v>
      </c>
      <c r="CU38" s="77">
        <f t="shared" si="23"/>
        <v>0.29085670399606955</v>
      </c>
      <c r="CV38" s="18"/>
      <c r="CW38" s="1078">
        <f t="shared" si="24"/>
        <v>192.23400000000001</v>
      </c>
      <c r="CX38" s="1081">
        <f>VLOOKUP($AX38&amp;"_"&amp;$CW$14,データシート1!$A:$BS,MATCH($CW$12&amp;"_"&amp;CX$20,データシート1!$A$1:$BS$1,0),0)</f>
        <v>192.23400000000001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165.91399999999999</v>
      </c>
      <c r="DB38" s="1081">
        <f>VLOOKUP($AX38&amp;"_"&amp;$CW$14,データシート1!$A:$BS,MATCH($CW$12&amp;"_"&amp;DB$20,データシート1!$A$1:$BS$1,0),0)</f>
        <v>0</v>
      </c>
      <c r="DC38" s="1081">
        <f>VLOOKUP($AX38&amp;"_"&amp;$CW$14,データシート1!$A:$BS,MATCH($CW$12&amp;"_"&amp;DC$20,データシート1!$A$1:$BS$1,0),0)</f>
        <v>0</v>
      </c>
      <c r="DD38" s="1080">
        <f t="shared" si="11"/>
        <v>358.14800000000002</v>
      </c>
      <c r="DE38" s="18"/>
      <c r="DF38" s="138">
        <f>VLOOKUP($AX38&amp;"_"&amp;$DF$14,データシート1!$A:$BS,MATCH($DF$12&amp;"_"&amp;DF$20,データシート1!$A$1:$BS$1,0),0)</f>
        <v>15</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21</v>
      </c>
      <c r="DJ38" s="74">
        <f>VLOOKUP($AX38&amp;"_"&amp;$DF$14,データシート1!$A:$BS,MATCH($DF$12&amp;"_"&amp;DJ$20,データシート1!$A$1:$BS$1,0),0)</f>
        <v>0</v>
      </c>
      <c r="DK38" s="74">
        <f>VLOOKUP($AX38&amp;"_"&amp;$DF$14,データシート1!$A:$BS,MATCH($DF$12&amp;"_"&amp;DK$20,データシート1!$A$1:$BS$1,0),0)</f>
        <v>0</v>
      </c>
      <c r="DL38" s="78">
        <f t="shared" si="12"/>
        <v>36</v>
      </c>
      <c r="DM38" s="18"/>
      <c r="DN38" s="139">
        <f t="shared" si="26"/>
        <v>0.54</v>
      </c>
      <c r="DO38" s="140">
        <f t="shared" si="27"/>
        <v>0</v>
      </c>
      <c r="DP38" s="140">
        <f t="shared" si="29"/>
        <v>0</v>
      </c>
      <c r="DQ38" s="140">
        <f t="shared" si="30"/>
        <v>0.46</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13209</v>
      </c>
      <c r="AY39" s="20" t="str">
        <f>IF(IFERROR(比較地域マスタ!$Z24,"")=0,"",IFERROR(比較地域マスタ!$Z24,""))</f>
        <v>町田市</v>
      </c>
      <c r="BB39" s="122" t="str">
        <f t="shared" si="0"/>
        <v>13209</v>
      </c>
      <c r="BC39" s="123" t="str">
        <f t="shared" si="0"/>
        <v>町田市</v>
      </c>
      <c r="BD39" s="40">
        <f t="shared" si="14"/>
        <v>1321.733409963723</v>
      </c>
      <c r="BE39" s="40">
        <f t="shared" si="15"/>
        <v>74.288908578798925</v>
      </c>
      <c r="BF39" s="40">
        <f>VLOOKUP($AX39&amp;"_"&amp;$BC$14,データシート1!$A:$BS,MATCH($BC$12&amp;"_"&amp;BF$20,データシート1!$A$1:$BS$1,0),0)</f>
        <v>43.775205267625189</v>
      </c>
      <c r="BG39" s="40">
        <f>VLOOKUP($AX39&amp;"_"&amp;$BC$14,データシート1!$A:$BS,MATCH($BC$12&amp;"_"&amp;BG$20,データシート1!$A$1:$BS$1,0),0)</f>
        <v>13.794637475189846</v>
      </c>
      <c r="BH39" s="40">
        <f>VLOOKUP($AX39&amp;"_"&amp;$BC$14,データシート1!$A:$BS,MATCH($BC$12&amp;"_"&amp;BH$20,データシート1!$A$1:$BS$1,0),0)</f>
        <v>16.719065835983887</v>
      </c>
      <c r="BI39" s="40">
        <f>VLOOKUP($AX39&amp;"_"&amp;$BC$14,データシート1!$A:$BS,MATCH($BC$12&amp;"_"&amp;BI$20,データシート1!$A$1:$BS$1,0),0)</f>
        <v>399.67798503131445</v>
      </c>
      <c r="BJ39" s="40">
        <f>VLOOKUP($AX39&amp;"_"&amp;$BC$14,データシート1!$A:$BS,MATCH($BC$12&amp;"_"&amp;BJ$20,データシート1!$A$1:$BS$1,0),0)</f>
        <v>459.02390875110041</v>
      </c>
      <c r="BK39" s="40">
        <f t="shared" si="1"/>
        <v>350.64102481414159</v>
      </c>
      <c r="BL39" s="40">
        <f t="shared" si="2"/>
        <v>325.3368620307487</v>
      </c>
      <c r="BM39" s="40">
        <f>VLOOKUP($AX39&amp;"_"&amp;$BC$14,データシート1!$A:$BS,MATCH($BC$12&amp;"_"&amp;BM$20,データシート1!$A$1:$BS$1,0),0)</f>
        <v>218.64894894068641</v>
      </c>
      <c r="BN39" s="40">
        <f>VLOOKUP($AX39&amp;"_"&amp;$BC$14,データシート1!$A:$BS,MATCH($BC$12&amp;"_"&amp;BN$20,データシート1!$A$1:$BS$1,0),0)</f>
        <v>106.68791309006231</v>
      </c>
      <c r="BO39" s="40">
        <f>VLOOKUP($AX39&amp;"_"&amp;$BC$14,データシート1!$A:$BS,MATCH($BC$12&amp;"_"&amp;BO$20,データシート1!$A$1:$BS$1,0),0)</f>
        <v>25.304162783392897</v>
      </c>
      <c r="BP39" s="40">
        <f>VLOOKUP($AX39&amp;"_"&amp;$BC$14,データシート1!$A:$BS,MATCH($BC$12&amp;"_"&amp;BP$20,データシート1!$A$1:$BS$1,0),0)</f>
        <v>0</v>
      </c>
      <c r="BQ39" s="40">
        <f>VLOOKUP($AX39&amp;"_"&amp;$BC$14,データシート1!$A:$BS,MATCH($BC$12&amp;"_"&amp;BQ$20,データシート1!$A$1:$BS$1,0),0)</f>
        <v>38.101582788367658</v>
      </c>
      <c r="BR39" s="41">
        <f t="shared" si="3"/>
        <v>1321.733409963723</v>
      </c>
      <c r="BT39" s="134" t="str">
        <f t="shared" si="4"/>
        <v>町田市</v>
      </c>
      <c r="BU39" s="38">
        <f t="shared" si="25"/>
        <v>1321.733409963723</v>
      </c>
      <c r="BV39" s="69">
        <f t="shared" si="16"/>
        <v>5.620566751114954E-2</v>
      </c>
      <c r="BW39" s="69">
        <f t="shared" si="5"/>
        <v>3.3119542063196138E-2</v>
      </c>
      <c r="BX39" s="69">
        <f t="shared" si="5"/>
        <v>1.0436777470555474E-2</v>
      </c>
      <c r="BY39" s="69">
        <f t="shared" si="5"/>
        <v>1.2649347977397928E-2</v>
      </c>
      <c r="BZ39" s="69">
        <f t="shared" si="5"/>
        <v>0.30238925793839488</v>
      </c>
      <c r="CA39" s="69">
        <f t="shared" si="5"/>
        <v>0.34728932876388363</v>
      </c>
      <c r="CB39" s="69">
        <f t="shared" si="5"/>
        <v>0.26528876562465459</v>
      </c>
      <c r="CC39" s="69">
        <f t="shared" si="5"/>
        <v>0.24614408592401252</v>
      </c>
      <c r="CD39" s="69">
        <f t="shared" si="5"/>
        <v>0.16542590759409462</v>
      </c>
      <c r="CE39" s="69">
        <f t="shared" si="5"/>
        <v>8.0718178329917928E-2</v>
      </c>
      <c r="CF39" s="69">
        <f t="shared" si="5"/>
        <v>1.914467970064206E-2</v>
      </c>
      <c r="CG39" s="69">
        <f t="shared" si="5"/>
        <v>0</v>
      </c>
      <c r="CH39" s="69">
        <f t="shared" si="5"/>
        <v>2.8826980161917381E-2</v>
      </c>
      <c r="CI39" s="135">
        <f t="shared" si="6"/>
        <v>1</v>
      </c>
      <c r="CK39" s="136" t="str">
        <f t="shared" si="7"/>
        <v>町田市</v>
      </c>
      <c r="CL39" s="137">
        <f t="shared" si="17"/>
        <v>74.288908578798925</v>
      </c>
      <c r="CM39" s="75">
        <f t="shared" si="18"/>
        <v>5.4786105730479456E-2</v>
      </c>
      <c r="CN39" s="76">
        <f t="shared" si="19"/>
        <v>43.775205267625189</v>
      </c>
      <c r="CO39" s="75">
        <f t="shared" si="20"/>
        <v>9.2975006630295537E-2</v>
      </c>
      <c r="CP39" s="76">
        <f t="shared" si="8"/>
        <v>13.794637475189846</v>
      </c>
      <c r="CQ39" s="75">
        <f t="shared" si="21"/>
        <v>0</v>
      </c>
      <c r="CR39" s="76">
        <f t="shared" si="9"/>
        <v>16.719065835983887</v>
      </c>
      <c r="CS39" s="75">
        <f t="shared" si="22"/>
        <v>0</v>
      </c>
      <c r="CT39" s="76">
        <f t="shared" si="10"/>
        <v>399.67798503131445</v>
      </c>
      <c r="CU39" s="77">
        <f t="shared" si="23"/>
        <v>0.25160254946772009</v>
      </c>
      <c r="CV39" s="18"/>
      <c r="CW39" s="1078">
        <f t="shared" si="24"/>
        <v>4.07</v>
      </c>
      <c r="CX39" s="1081">
        <f>VLOOKUP($AX39&amp;"_"&amp;$CW$14,データシート1!$A:$BS,MATCH($CW$12&amp;"_"&amp;CX$20,データシート1!$A$1:$BS$1,0),0)</f>
        <v>4.07</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100.55999999999999</v>
      </c>
      <c r="DB39" s="1081">
        <f>VLOOKUP($AX39&amp;"_"&amp;$CW$14,データシート1!$A:$BS,MATCH($CW$12&amp;"_"&amp;DB$20,データシート1!$A$1:$BS$1,0),0)</f>
        <v>0</v>
      </c>
      <c r="DC39" s="1081">
        <f>VLOOKUP($AX39&amp;"_"&amp;$CW$14,データシート1!$A:$BS,MATCH($CW$12&amp;"_"&amp;DC$20,データシート1!$A$1:$BS$1,0),0)</f>
        <v>0</v>
      </c>
      <c r="DD39" s="1080">
        <f t="shared" si="11"/>
        <v>104.63</v>
      </c>
      <c r="DE39" s="18"/>
      <c r="DF39" s="138">
        <f>VLOOKUP($AX39&amp;"_"&amp;$DF$14,データシート1!$A:$BS,MATCH($DF$12&amp;"_"&amp;DF$20,データシート1!$A$1:$BS$1,0),0)</f>
        <v>1</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13</v>
      </c>
      <c r="DJ39" s="74">
        <f>VLOOKUP($AX39&amp;"_"&amp;$DF$14,データシート1!$A:$BS,MATCH($DF$12&amp;"_"&amp;DJ$20,データシート1!$A$1:$BS$1,0),0)</f>
        <v>0</v>
      </c>
      <c r="DK39" s="74">
        <f>VLOOKUP($AX39&amp;"_"&amp;$DF$14,データシート1!$A:$BS,MATCH($DF$12&amp;"_"&amp;DK$20,データシート1!$A$1:$BS$1,0),0)</f>
        <v>0</v>
      </c>
      <c r="DL39" s="78">
        <f t="shared" si="12"/>
        <v>14</v>
      </c>
      <c r="DM39" s="18"/>
      <c r="DN39" s="139">
        <f t="shared" si="26"/>
        <v>0.04</v>
      </c>
      <c r="DO39" s="140">
        <f t="shared" si="27"/>
        <v>0</v>
      </c>
      <c r="DP39" s="140">
        <f t="shared" si="29"/>
        <v>0</v>
      </c>
      <c r="DQ39" s="140">
        <f t="shared" si="30"/>
        <v>0.96</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37201</v>
      </c>
      <c r="AY40" s="20" t="str">
        <f>IF(IFERROR(比較地域マスタ!$Z25,"")=0,"",IFERROR(比較地域マスタ!$Z25,""))</f>
        <v>高松市</v>
      </c>
      <c r="BB40" s="122" t="str">
        <f t="shared" si="0"/>
        <v>37201</v>
      </c>
      <c r="BC40" s="123" t="str">
        <f t="shared" si="0"/>
        <v>高松市</v>
      </c>
      <c r="BD40" s="40">
        <f t="shared" si="14"/>
        <v>2865.9941308837429</v>
      </c>
      <c r="BE40" s="40">
        <f t="shared" si="15"/>
        <v>571.6332090000185</v>
      </c>
      <c r="BF40" s="40">
        <f>VLOOKUP($AX40&amp;"_"&amp;$BC$14,データシート1!$A:$BS,MATCH($BC$12&amp;"_"&amp;BF$20,データシート1!$A$1:$BS$1,0),0)</f>
        <v>490.08650763015629</v>
      </c>
      <c r="BG40" s="40">
        <f>VLOOKUP($AX40&amp;"_"&amp;$BC$14,データシート1!$A:$BS,MATCH($BC$12&amp;"_"&amp;BG$20,データシート1!$A$1:$BS$1,0),0)</f>
        <v>36.114008041003586</v>
      </c>
      <c r="BH40" s="40">
        <f>VLOOKUP($AX40&amp;"_"&amp;$BC$14,データシート1!$A:$BS,MATCH($BC$12&amp;"_"&amp;BH$20,データシート1!$A$1:$BS$1,0),0)</f>
        <v>45.432693328858598</v>
      </c>
      <c r="BI40" s="40">
        <f>VLOOKUP($AX40&amp;"_"&amp;$BC$14,データシート1!$A:$BS,MATCH($BC$12&amp;"_"&amp;BI$20,データシート1!$A$1:$BS$1,0),0)</f>
        <v>779.72301526929618</v>
      </c>
      <c r="BJ40" s="40">
        <f>VLOOKUP($AX40&amp;"_"&amp;$BC$14,データシート1!$A:$BS,MATCH($BC$12&amp;"_"&amp;BJ$20,データシート1!$A$1:$BS$1,0),0)</f>
        <v>712.7538352587942</v>
      </c>
      <c r="BK40" s="40">
        <f t="shared" si="1"/>
        <v>766.26744490159399</v>
      </c>
      <c r="BL40" s="40">
        <f t="shared" si="2"/>
        <v>619.26132693965224</v>
      </c>
      <c r="BM40" s="40">
        <f>VLOOKUP($AX40&amp;"_"&amp;$BC$14,データシート1!$A:$BS,MATCH($BC$12&amp;"_"&amp;BM$20,データシート1!$A$1:$BS$1,0),0)</f>
        <v>357.44620065365689</v>
      </c>
      <c r="BN40" s="40">
        <f>VLOOKUP($AX40&amp;"_"&amp;$BC$14,データシート1!$A:$BS,MATCH($BC$12&amp;"_"&amp;BN$20,データシート1!$A$1:$BS$1,0),0)</f>
        <v>261.81512628599529</v>
      </c>
      <c r="BO40" s="40">
        <f>VLOOKUP($AX40&amp;"_"&amp;$BC$14,データシート1!$A:$BS,MATCH($BC$12&amp;"_"&amp;BO$20,データシート1!$A$1:$BS$1,0),0)</f>
        <v>25.133641292709939</v>
      </c>
      <c r="BP40" s="40">
        <f>VLOOKUP($AX40&amp;"_"&amp;$BC$14,データシート1!$A:$BS,MATCH($BC$12&amp;"_"&amp;BP$20,データシート1!$A$1:$BS$1,0),0)</f>
        <v>121.87247666923176</v>
      </c>
      <c r="BQ40" s="40">
        <f>VLOOKUP($AX40&amp;"_"&amp;$BC$14,データシート1!$A:$BS,MATCH($BC$12&amp;"_"&amp;BQ$20,データシート1!$A$1:$BS$1,0),0)</f>
        <v>35.616626454040002</v>
      </c>
      <c r="BR40" s="41">
        <f t="shared" si="3"/>
        <v>2865.9941308837429</v>
      </c>
      <c r="BT40" s="134" t="str">
        <f t="shared" si="4"/>
        <v>高松市</v>
      </c>
      <c r="BU40" s="38">
        <f t="shared" si="25"/>
        <v>2865.9941308837429</v>
      </c>
      <c r="BV40" s="69">
        <f t="shared" si="16"/>
        <v>0.19945372631441946</v>
      </c>
      <c r="BW40" s="69">
        <f t="shared" si="5"/>
        <v>0.17100052730360471</v>
      </c>
      <c r="BX40" s="69">
        <f t="shared" si="5"/>
        <v>1.2600866014288612E-2</v>
      </c>
      <c r="BY40" s="69">
        <f t="shared" si="5"/>
        <v>1.5852332996526136E-2</v>
      </c>
      <c r="BZ40" s="69">
        <f t="shared" si="5"/>
        <v>0.27206022750258213</v>
      </c>
      <c r="CA40" s="69">
        <f t="shared" si="5"/>
        <v>0.24869340365292833</v>
      </c>
      <c r="CB40" s="69">
        <f t="shared" si="5"/>
        <v>0.26736532243536443</v>
      </c>
      <c r="CC40" s="69">
        <f t="shared" si="5"/>
        <v>0.21607208481920376</v>
      </c>
      <c r="CD40" s="69">
        <f t="shared" si="5"/>
        <v>0.12471979506232857</v>
      </c>
      <c r="CE40" s="69">
        <f t="shared" si="5"/>
        <v>9.1352289756875163E-2</v>
      </c>
      <c r="CF40" s="69">
        <f t="shared" si="5"/>
        <v>8.7696066861657745E-3</v>
      </c>
      <c r="CG40" s="69">
        <f t="shared" si="5"/>
        <v>4.2523630929994893E-2</v>
      </c>
      <c r="CH40" s="69">
        <f t="shared" si="5"/>
        <v>1.2427320094705653E-2</v>
      </c>
      <c r="CI40" s="135">
        <f t="shared" si="6"/>
        <v>1</v>
      </c>
      <c r="CK40" s="136" t="str">
        <f t="shared" si="7"/>
        <v>高松市</v>
      </c>
      <c r="CL40" s="137">
        <f t="shared" si="17"/>
        <v>571.6332090000185</v>
      </c>
      <c r="CM40" s="75">
        <f t="shared" si="18"/>
        <v>7.7537482606260838E-2</v>
      </c>
      <c r="CN40" s="76">
        <f t="shared" si="19"/>
        <v>490.08650763015629</v>
      </c>
      <c r="CO40" s="75">
        <f t="shared" si="20"/>
        <v>9.0439135356585543E-2</v>
      </c>
      <c r="CP40" s="76">
        <f t="shared" si="8"/>
        <v>36.114008041003586</v>
      </c>
      <c r="CQ40" s="75">
        <f t="shared" si="21"/>
        <v>0</v>
      </c>
      <c r="CR40" s="76">
        <f t="shared" si="9"/>
        <v>45.432693328858598</v>
      </c>
      <c r="CS40" s="75">
        <f t="shared" si="22"/>
        <v>0</v>
      </c>
      <c r="CT40" s="76">
        <f t="shared" si="10"/>
        <v>779.72301526929618</v>
      </c>
      <c r="CU40" s="77">
        <f t="shared" si="23"/>
        <v>0.13869668828827569</v>
      </c>
      <c r="CV40" s="18"/>
      <c r="CW40" s="1078">
        <f t="shared" si="24"/>
        <v>44.323</v>
      </c>
      <c r="CX40" s="1081">
        <f>VLOOKUP($AX40&amp;"_"&amp;$CW$14,データシート1!$A:$BS,MATCH($CW$12&amp;"_"&amp;CX$20,データシート1!$A$1:$BS$1,0),0)</f>
        <v>44.323</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108.145</v>
      </c>
      <c r="DB40" s="1081">
        <f>VLOOKUP($AX40&amp;"_"&amp;$CW$14,データシート1!$A:$BS,MATCH($CW$12&amp;"_"&amp;DB$20,データシート1!$A$1:$BS$1,0),0)</f>
        <v>0.49399999999999999</v>
      </c>
      <c r="DC40" s="1081">
        <f>VLOOKUP($AX40&amp;"_"&amp;$CW$14,データシート1!$A:$BS,MATCH($CW$12&amp;"_"&amp;DC$20,データシート1!$A$1:$BS$1,0),0)</f>
        <v>0</v>
      </c>
      <c r="DD40" s="1080">
        <f t="shared" si="11"/>
        <v>152.96199999999999</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18</v>
      </c>
      <c r="DJ40" s="74">
        <f>VLOOKUP($AX40&amp;"_"&amp;$DF$14,データシート1!$A:$BS,MATCH($DF$12&amp;"_"&amp;DJ$20,データシート1!$A$1:$BS$1,0),0)</f>
        <v>1</v>
      </c>
      <c r="DK40" s="74">
        <f>VLOOKUP($AX40&amp;"_"&amp;$DF$14,データシート1!$A:$BS,MATCH($DF$12&amp;"_"&amp;DK$20,データシート1!$A$1:$BS$1,0),0)</f>
        <v>0</v>
      </c>
      <c r="DL40" s="78">
        <f t="shared" si="12"/>
        <v>25</v>
      </c>
      <c r="DM40" s="18"/>
      <c r="DN40" s="139">
        <f t="shared" si="26"/>
        <v>0.28999999999999998</v>
      </c>
      <c r="DO40" s="140">
        <f t="shared" si="27"/>
        <v>0</v>
      </c>
      <c r="DP40" s="140">
        <f t="shared" si="29"/>
        <v>0</v>
      </c>
      <c r="DQ40" s="140">
        <f t="shared" si="30"/>
        <v>0.71</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23211</v>
      </c>
      <c r="AY41" s="20" t="str">
        <f>IF(IFERROR(比較地域マスタ!$Z26,"")=0,"",IFERROR(比較地域マスタ!$Z26,""))</f>
        <v>豊田市</v>
      </c>
      <c r="BB41" s="122" t="str">
        <f t="shared" si="0"/>
        <v>23211</v>
      </c>
      <c r="BC41" s="123" t="str">
        <f t="shared" si="0"/>
        <v>豊田市</v>
      </c>
      <c r="BD41" s="40">
        <f t="shared" si="14"/>
        <v>11575.347220273839</v>
      </c>
      <c r="BE41" s="40">
        <f t="shared" si="15"/>
        <v>9929.0518665443615</v>
      </c>
      <c r="BF41" s="40">
        <f>VLOOKUP($AX41&amp;"_"&amp;$BC$14,データシート1!$A:$BS,MATCH($BC$12&amp;"_"&amp;BF$20,データシート1!$A$1:$BS$1,0),0)</f>
        <v>9863.5357853361893</v>
      </c>
      <c r="BG41" s="40">
        <f>VLOOKUP($AX41&amp;"_"&amp;$BC$14,データシート1!$A:$BS,MATCH($BC$12&amp;"_"&amp;BG$20,データシート1!$A$1:$BS$1,0),0)</f>
        <v>19.624263768734494</v>
      </c>
      <c r="BH41" s="40">
        <f>VLOOKUP($AX41&amp;"_"&amp;$BC$14,データシート1!$A:$BS,MATCH($BC$12&amp;"_"&amp;BH$20,データシート1!$A$1:$BS$1,0),0)</f>
        <v>45.891817439439087</v>
      </c>
      <c r="BI41" s="40">
        <f>VLOOKUP($AX41&amp;"_"&amp;$BC$14,データシート1!$A:$BS,MATCH($BC$12&amp;"_"&amp;BI$20,データシート1!$A$1:$BS$1,0),0)</f>
        <v>435.74482241330031</v>
      </c>
      <c r="BJ41" s="40">
        <f>VLOOKUP($AX41&amp;"_"&amp;$BC$14,データシート1!$A:$BS,MATCH($BC$12&amp;"_"&amp;BJ$20,データシート1!$A$1:$BS$1,0),0)</f>
        <v>472.15728925698187</v>
      </c>
      <c r="BK41" s="40">
        <f t="shared" si="1"/>
        <v>683.85300169892298</v>
      </c>
      <c r="BL41" s="40">
        <f t="shared" si="2"/>
        <v>658.95727680140863</v>
      </c>
      <c r="BM41" s="40">
        <f>VLOOKUP($AX41&amp;"_"&amp;$BC$14,データシート1!$A:$BS,MATCH($BC$12&amp;"_"&amp;BM$20,データシート1!$A$1:$BS$1,0),0)</f>
        <v>411.65886975468186</v>
      </c>
      <c r="BN41" s="40">
        <f>VLOOKUP($AX41&amp;"_"&amp;$BC$14,データシート1!$A:$BS,MATCH($BC$12&amp;"_"&amp;BN$20,データシート1!$A$1:$BS$1,0),0)</f>
        <v>247.29840704672674</v>
      </c>
      <c r="BO41" s="40">
        <f>VLOOKUP($AX41&amp;"_"&amp;$BC$14,データシート1!$A:$BS,MATCH($BC$12&amp;"_"&amp;BO$20,データシート1!$A$1:$BS$1,0),0)</f>
        <v>24.89572489751432</v>
      </c>
      <c r="BP41" s="40">
        <f>VLOOKUP($AX41&amp;"_"&amp;$BC$14,データシート1!$A:$BS,MATCH($BC$12&amp;"_"&amp;BP$20,データシート1!$A$1:$BS$1,0),0)</f>
        <v>0</v>
      </c>
      <c r="BQ41" s="40">
        <f>VLOOKUP($AX41&amp;"_"&amp;$BC$14,データシート1!$A:$BS,MATCH($BC$12&amp;"_"&amp;BQ$20,データシート1!$A$1:$BS$1,0),0)</f>
        <v>54.540240360272698</v>
      </c>
      <c r="BR41" s="41">
        <f t="shared" si="3"/>
        <v>11575.347220273839</v>
      </c>
      <c r="BT41" s="134" t="str">
        <f t="shared" si="4"/>
        <v>豊田市</v>
      </c>
      <c r="BU41" s="38">
        <f t="shared" si="25"/>
        <v>11575.347220273839</v>
      </c>
      <c r="BV41" s="69">
        <f t="shared" si="16"/>
        <v>0.8577757260839618</v>
      </c>
      <c r="BW41" s="69">
        <f t="shared" si="5"/>
        <v>0.85211575926297323</v>
      </c>
      <c r="BX41" s="69">
        <f t="shared" si="5"/>
        <v>1.6953499014149003E-3</v>
      </c>
      <c r="BY41" s="69">
        <f t="shared" si="5"/>
        <v>3.9646169195737884E-3</v>
      </c>
      <c r="BZ41" s="69">
        <f t="shared" si="5"/>
        <v>3.7644211799548237E-2</v>
      </c>
      <c r="CA41" s="69">
        <f t="shared" si="5"/>
        <v>4.0789902909349786E-2</v>
      </c>
      <c r="CB41" s="69">
        <f t="shared" si="5"/>
        <v>5.907840073265163E-2</v>
      </c>
      <c r="CC41" s="69">
        <f t="shared" si="5"/>
        <v>5.6927646684089672E-2</v>
      </c>
      <c r="CD41" s="69">
        <f t="shared" si="5"/>
        <v>3.5563414377209772E-2</v>
      </c>
      <c r="CE41" s="69">
        <f t="shared" si="5"/>
        <v>2.1364232306879893E-2</v>
      </c>
      <c r="CF41" s="69">
        <f t="shared" si="5"/>
        <v>2.1507540485619539E-3</v>
      </c>
      <c r="CG41" s="69">
        <f t="shared" si="5"/>
        <v>0</v>
      </c>
      <c r="CH41" s="69">
        <f t="shared" si="5"/>
        <v>4.7117584744885465E-3</v>
      </c>
      <c r="CI41" s="135">
        <f t="shared" si="6"/>
        <v>1</v>
      </c>
      <c r="CK41" s="136" t="str">
        <f t="shared" si="7"/>
        <v>豊田市</v>
      </c>
      <c r="CL41" s="137">
        <f t="shared" si="17"/>
        <v>9929.0518665443615</v>
      </c>
      <c r="CM41" s="75">
        <f t="shared" si="18"/>
        <v>0.12713520051732125</v>
      </c>
      <c r="CN41" s="76">
        <f t="shared" si="19"/>
        <v>9863.5357853361893</v>
      </c>
      <c r="CO41" s="75">
        <f t="shared" si="20"/>
        <v>0.1279796644400753</v>
      </c>
      <c r="CP41" s="76">
        <f t="shared" si="8"/>
        <v>19.624263768734494</v>
      </c>
      <c r="CQ41" s="75">
        <f t="shared" si="21"/>
        <v>0</v>
      </c>
      <c r="CR41" s="76">
        <f t="shared" si="9"/>
        <v>45.891817439439087</v>
      </c>
      <c r="CS41" s="75">
        <f t="shared" si="22"/>
        <v>0</v>
      </c>
      <c r="CT41" s="76">
        <f t="shared" si="10"/>
        <v>435.74482241330031</v>
      </c>
      <c r="CU41" s="77">
        <f t="shared" si="23"/>
        <v>0.26158199509686447</v>
      </c>
      <c r="CV41" s="18"/>
      <c r="CW41" s="1078">
        <f t="shared" si="24"/>
        <v>1262.3320000000001</v>
      </c>
      <c r="CX41" s="1081">
        <f>VLOOKUP($AX41&amp;"_"&amp;$CW$14,データシート1!$A:$BS,MATCH($CW$12&amp;"_"&amp;CX$20,データシート1!$A$1:$BS$1,0),0)</f>
        <v>1262.3320000000001</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113.983</v>
      </c>
      <c r="DB41" s="1081">
        <f>VLOOKUP($AX41&amp;"_"&amp;$CW$14,データシート1!$A:$BS,MATCH($CW$12&amp;"_"&amp;DB$20,データシート1!$A$1:$BS$1,0),0)</f>
        <v>0</v>
      </c>
      <c r="DC41" s="1081">
        <f>VLOOKUP($AX41&amp;"_"&amp;$CW$14,データシート1!$A:$BS,MATCH($CW$12&amp;"_"&amp;DC$20,データシート1!$A$1:$BS$1,0),0)</f>
        <v>0</v>
      </c>
      <c r="DD41" s="1080">
        <f t="shared" si="11"/>
        <v>1376.3150000000001</v>
      </c>
      <c r="DE41" s="18"/>
      <c r="DF41" s="138">
        <f>VLOOKUP($AX41&amp;"_"&amp;$DF$14,データシート1!$A:$BS,MATCH($DF$12&amp;"_"&amp;DF$20,データシート1!$A$1:$BS$1,0),0)</f>
        <v>66</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15</v>
      </c>
      <c r="DJ41" s="74">
        <f>VLOOKUP($AX41&amp;"_"&amp;$DF$14,データシート1!$A:$BS,MATCH($DF$12&amp;"_"&amp;DJ$20,データシート1!$A$1:$BS$1,0),0)</f>
        <v>0</v>
      </c>
      <c r="DK41" s="74">
        <f>VLOOKUP($AX41&amp;"_"&amp;$DF$14,データシート1!$A:$BS,MATCH($DF$12&amp;"_"&amp;DK$20,データシート1!$A$1:$BS$1,0),0)</f>
        <v>0</v>
      </c>
      <c r="DL41" s="78">
        <f t="shared" si="12"/>
        <v>81</v>
      </c>
      <c r="DM41" s="18"/>
      <c r="DN41" s="139">
        <f t="shared" si="26"/>
        <v>0.92</v>
      </c>
      <c r="DO41" s="140">
        <f t="shared" si="27"/>
        <v>0</v>
      </c>
      <c r="DP41" s="140">
        <f t="shared" si="29"/>
        <v>0</v>
      </c>
      <c r="DQ41" s="140">
        <f t="shared" si="30"/>
        <v>0.08</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16201</v>
      </c>
      <c r="AY42" s="20" t="str">
        <f>IF(IFERROR(比較地域マスタ!$Z27,"")=0,"",IFERROR(比較地域マスタ!$Z27,""))</f>
        <v>富山市</v>
      </c>
      <c r="BB42" s="122" t="str">
        <f t="shared" si="0"/>
        <v>16201</v>
      </c>
      <c r="BC42" s="123" t="str">
        <f t="shared" si="0"/>
        <v>富山市</v>
      </c>
      <c r="BD42" s="40">
        <f t="shared" si="14"/>
        <v>3477.4663913497789</v>
      </c>
      <c r="BE42" s="40">
        <f t="shared" si="15"/>
        <v>1271.3136072450702</v>
      </c>
      <c r="BF42" s="40">
        <f>VLOOKUP($AX42&amp;"_"&amp;$BC$14,データシート1!$A:$BS,MATCH($BC$12&amp;"_"&amp;BF$20,データシート1!$A$1:$BS$1,0),0)</f>
        <v>1176.5838537748859</v>
      </c>
      <c r="BG42" s="40">
        <f>VLOOKUP($AX42&amp;"_"&amp;$BC$14,データシート1!$A:$BS,MATCH($BC$12&amp;"_"&amp;BG$20,データシート1!$A$1:$BS$1,0),0)</f>
        <v>37.042080512477291</v>
      </c>
      <c r="BH42" s="40">
        <f>VLOOKUP($AX42&amp;"_"&amp;$BC$14,データシート1!$A:$BS,MATCH($BC$12&amp;"_"&amp;BH$20,データシート1!$A$1:$BS$1,0),0)</f>
        <v>57.687672957707051</v>
      </c>
      <c r="BI42" s="40">
        <f>VLOOKUP($AX42&amp;"_"&amp;$BC$14,データシート1!$A:$BS,MATCH($BC$12&amp;"_"&amp;BI$20,データシート1!$A$1:$BS$1,0),0)</f>
        <v>656.69632783628424</v>
      </c>
      <c r="BJ42" s="40">
        <f>VLOOKUP($AX42&amp;"_"&amp;$BC$14,データシート1!$A:$BS,MATCH($BC$12&amp;"_"&amp;BJ$20,データシート1!$A$1:$BS$1,0),0)</f>
        <v>804.59230350617247</v>
      </c>
      <c r="BK42" s="40">
        <f t="shared" si="1"/>
        <v>684.93637192925507</v>
      </c>
      <c r="BL42" s="40">
        <f t="shared" si="2"/>
        <v>657.87549423127462</v>
      </c>
      <c r="BM42" s="40">
        <f>VLOOKUP($AX42&amp;"_"&amp;$BC$14,データシート1!$A:$BS,MATCH($BC$12&amp;"_"&amp;BM$20,データシート1!$A$1:$BS$1,0),0)</f>
        <v>398.79527352409718</v>
      </c>
      <c r="BN42" s="40">
        <f>VLOOKUP($AX42&amp;"_"&amp;$BC$14,データシート1!$A:$BS,MATCH($BC$12&amp;"_"&amp;BN$20,データシート1!$A$1:$BS$1,0),0)</f>
        <v>259.08022070717738</v>
      </c>
      <c r="BO42" s="40">
        <f>VLOOKUP($AX42&amp;"_"&amp;$BC$14,データシート1!$A:$BS,MATCH($BC$12&amp;"_"&amp;BO$20,データシート1!$A$1:$BS$1,0),0)</f>
        <v>24.416767059057317</v>
      </c>
      <c r="BP42" s="40">
        <f>VLOOKUP($AX42&amp;"_"&amp;$BC$14,データシート1!$A:$BS,MATCH($BC$12&amp;"_"&amp;BP$20,データシート1!$A$1:$BS$1,0),0)</f>
        <v>2.6441106389232201</v>
      </c>
      <c r="BQ42" s="40">
        <f>VLOOKUP($AX42&amp;"_"&amp;$BC$14,データシート1!$A:$BS,MATCH($BC$12&amp;"_"&amp;BQ$20,データシート1!$A$1:$BS$1,0),0)</f>
        <v>59.927780832997257</v>
      </c>
      <c r="BR42" s="41">
        <f t="shared" si="3"/>
        <v>3477.4663913497789</v>
      </c>
      <c r="BT42" s="134" t="str">
        <f t="shared" si="4"/>
        <v>富山市</v>
      </c>
      <c r="BU42" s="38">
        <f t="shared" si="25"/>
        <v>3477.4663913497789</v>
      </c>
      <c r="BV42" s="69">
        <f t="shared" si="16"/>
        <v>0.36558616652844478</v>
      </c>
      <c r="BW42" s="69">
        <f t="shared" si="5"/>
        <v>0.33834514021519985</v>
      </c>
      <c r="BX42" s="69">
        <f t="shared" si="5"/>
        <v>1.0652031204275537E-2</v>
      </c>
      <c r="BY42" s="69">
        <f t="shared" si="5"/>
        <v>1.6588995108969429E-2</v>
      </c>
      <c r="BZ42" s="69">
        <f t="shared" si="5"/>
        <v>0.18884332842721954</v>
      </c>
      <c r="CA42" s="69">
        <f t="shared" ref="CA42:CH68" si="32">BJ42/$BR42</f>
        <v>0.23137313577137691</v>
      </c>
      <c r="CB42" s="69">
        <f t="shared" si="32"/>
        <v>0.19696419601150969</v>
      </c>
      <c r="CC42" s="69">
        <f t="shared" si="32"/>
        <v>0.18918241621766477</v>
      </c>
      <c r="CD42" s="69">
        <f t="shared" si="32"/>
        <v>0.11467983544459355</v>
      </c>
      <c r="CE42" s="69">
        <f t="shared" si="32"/>
        <v>7.4502580773071217E-2</v>
      </c>
      <c r="CF42" s="69">
        <f t="shared" si="32"/>
        <v>7.021424310467584E-3</v>
      </c>
      <c r="CG42" s="69">
        <f t="shared" si="32"/>
        <v>7.603554833773414E-4</v>
      </c>
      <c r="CH42" s="69">
        <f t="shared" si="32"/>
        <v>1.7233173261449204E-2</v>
      </c>
      <c r="CI42" s="135">
        <f t="shared" si="6"/>
        <v>1</v>
      </c>
      <c r="CK42" s="136" t="str">
        <f t="shared" si="7"/>
        <v>富山市</v>
      </c>
      <c r="CL42" s="137">
        <f t="shared" si="17"/>
        <v>1271.3136072450702</v>
      </c>
      <c r="CM42" s="75">
        <f t="shared" si="18"/>
        <v>0.79953049680845489</v>
      </c>
      <c r="CN42" s="76">
        <f t="shared" si="19"/>
        <v>1176.5838537748859</v>
      </c>
      <c r="CO42" s="75">
        <f t="shared" si="20"/>
        <v>0.85959109225844099</v>
      </c>
      <c r="CP42" s="76">
        <f t="shared" si="8"/>
        <v>37.042080512477291</v>
      </c>
      <c r="CQ42" s="75">
        <f t="shared" si="21"/>
        <v>0</v>
      </c>
      <c r="CR42" s="76">
        <f t="shared" si="9"/>
        <v>57.687672957707051</v>
      </c>
      <c r="CS42" s="75">
        <f t="shared" si="22"/>
        <v>8.7939064619909399E-2</v>
      </c>
      <c r="CT42" s="76">
        <f t="shared" si="10"/>
        <v>656.69632783628424</v>
      </c>
      <c r="CU42" s="77">
        <f t="shared" si="23"/>
        <v>0.31176662838145353</v>
      </c>
      <c r="CV42" s="18"/>
      <c r="CW42" s="1078">
        <f t="shared" si="24"/>
        <v>1016.454</v>
      </c>
      <c r="CX42" s="1081">
        <f>VLOOKUP($AX42&amp;"_"&amp;$CW$14,データシート1!$A:$BS,MATCH($CW$12&amp;"_"&amp;CX$20,データシート1!$A$1:$BS$1,0),0)</f>
        <v>1011.381</v>
      </c>
      <c r="CY42" s="1081">
        <f>VLOOKUP($AX42&amp;"_"&amp;$CW$14,データシート1!$A:$BS,MATCH($CW$12&amp;"_"&amp;CY$20,データシート1!$A$1:$BS$1,0),0)</f>
        <v>0</v>
      </c>
      <c r="CZ42" s="1081">
        <f>VLOOKUP($AX42&amp;"_"&amp;$CW$14,データシート1!$A:$BS,MATCH($CW$12&amp;"_"&amp;CZ$20,データシート1!$A$1:$BS$1,0),0)</f>
        <v>5.0730000000000004</v>
      </c>
      <c r="DA42" s="1081">
        <f>VLOOKUP($AX42&amp;"_"&amp;$CW$14,データシート1!$A:$BS,MATCH($CW$12&amp;"_"&amp;DA$20,データシート1!$A$1:$BS$1,0),0)</f>
        <v>204.73599999999999</v>
      </c>
      <c r="DB42" s="1081">
        <f>VLOOKUP($AX42&amp;"_"&amp;$CW$14,データシート1!$A:$BS,MATCH($CW$12&amp;"_"&amp;DB$20,データシート1!$A$1:$BS$1,0),0)</f>
        <v>25</v>
      </c>
      <c r="DC42" s="1081">
        <f>VLOOKUP($AX42&amp;"_"&amp;$CW$14,データシート1!$A:$BS,MATCH($CW$12&amp;"_"&amp;DC$20,データシート1!$A$1:$BS$1,0),0)</f>
        <v>0</v>
      </c>
      <c r="DD42" s="1080">
        <f t="shared" si="11"/>
        <v>1246.19</v>
      </c>
      <c r="DE42" s="18"/>
      <c r="DF42" s="138">
        <f>VLOOKUP($AX42&amp;"_"&amp;$DF$14,データシート1!$A:$BS,MATCH($DF$12&amp;"_"&amp;DF$20,データシート1!$A$1:$BS$1,0),0)</f>
        <v>62</v>
      </c>
      <c r="DG42" s="74">
        <f>VLOOKUP($AX42&amp;"_"&amp;$DF$14,データシート1!$A:$BS,MATCH($DF$12&amp;"_"&amp;DG$20,データシート1!$A$1:$BS$1,0),0)</f>
        <v>0</v>
      </c>
      <c r="DH42" s="74">
        <f>VLOOKUP($AX42&amp;"_"&amp;$DF$14,データシート1!$A:$BS,MATCH($DF$12&amp;"_"&amp;DH$20,データシート1!$A$1:$BS$1,0),0)</f>
        <v>1</v>
      </c>
      <c r="DI42" s="74">
        <f>VLOOKUP($AX42&amp;"_"&amp;$DF$14,データシート1!$A:$BS,MATCH($DF$12&amp;"_"&amp;DI$20,データシート1!$A$1:$BS$1,0),0)</f>
        <v>18</v>
      </c>
      <c r="DJ42" s="74">
        <f>VLOOKUP($AX42&amp;"_"&amp;$DF$14,データシート1!$A:$BS,MATCH($DF$12&amp;"_"&amp;DJ$20,データシート1!$A$1:$BS$1,0),0)</f>
        <v>1</v>
      </c>
      <c r="DK42" s="74">
        <f>VLOOKUP($AX42&amp;"_"&amp;$DF$14,データシート1!$A:$BS,MATCH($DF$12&amp;"_"&amp;DK$20,データシート1!$A$1:$BS$1,0),0)</f>
        <v>0</v>
      </c>
      <c r="DL42" s="78">
        <f t="shared" si="12"/>
        <v>82</v>
      </c>
      <c r="DM42" s="18"/>
      <c r="DN42" s="139">
        <f t="shared" si="26"/>
        <v>0.81</v>
      </c>
      <c r="DO42" s="140">
        <f t="shared" si="27"/>
        <v>0</v>
      </c>
      <c r="DP42" s="140">
        <f t="shared" si="29"/>
        <v>0</v>
      </c>
      <c r="DQ42" s="140">
        <f t="shared" si="30"/>
        <v>0.16</v>
      </c>
      <c r="DR42" s="140">
        <f t="shared" si="31"/>
        <v>0.02</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27203</v>
      </c>
      <c r="AY43" s="20" t="str">
        <f>IF(IFERROR(比較地域マスタ!$Z28,"")=0,"",IFERROR(比較地域マスタ!$Z28,""))</f>
        <v>豊中市</v>
      </c>
      <c r="AZ43" s="26"/>
      <c r="BB43" s="122" t="str">
        <f t="shared" si="0"/>
        <v>27203</v>
      </c>
      <c r="BC43" s="123" t="str">
        <f t="shared" si="0"/>
        <v>豊中市</v>
      </c>
      <c r="BD43" s="40">
        <f t="shared" si="14"/>
        <v>1310.2042076597218</v>
      </c>
      <c r="BE43" s="40">
        <f t="shared" si="15"/>
        <v>189.44250900034908</v>
      </c>
      <c r="BF43" s="40">
        <f>VLOOKUP($AX43&amp;"_"&amp;$BC$14,データシート1!$A:$BS,MATCH($BC$12&amp;"_"&amp;BF$20,データシート1!$A$1:$BS$1,0),0)</f>
        <v>172.33919965523711</v>
      </c>
      <c r="BG43" s="40">
        <f>VLOOKUP($AX43&amp;"_"&amp;$BC$14,データシート1!$A:$BS,MATCH($BC$12&amp;"_"&amp;BG$20,データシート1!$A$1:$BS$1,0),0)</f>
        <v>11.575027462694832</v>
      </c>
      <c r="BH43" s="40">
        <f>VLOOKUP($AX43&amp;"_"&amp;$BC$14,データシート1!$A:$BS,MATCH($BC$12&amp;"_"&amp;BH$20,データシート1!$A$1:$BS$1,0),0)</f>
        <v>5.5282818824171205</v>
      </c>
      <c r="BI43" s="40">
        <f>VLOOKUP($AX43&amp;"_"&amp;$BC$14,データシート1!$A:$BS,MATCH($BC$12&amp;"_"&amp;BI$20,データシート1!$A$1:$BS$1,0),0)</f>
        <v>331.8539928017222</v>
      </c>
      <c r="BJ43" s="40">
        <f>VLOOKUP($AX43&amp;"_"&amp;$BC$14,データシート1!$A:$BS,MATCH($BC$12&amp;"_"&amp;BJ$20,データシート1!$A$1:$BS$1,0),0)</f>
        <v>459.30854110278466</v>
      </c>
      <c r="BK43" s="40">
        <f t="shared" si="1"/>
        <v>285.19316921331966</v>
      </c>
      <c r="BL43" s="40">
        <f t="shared" si="2"/>
        <v>261.05388283723397</v>
      </c>
      <c r="BM43" s="40">
        <f>VLOOKUP($AX43&amp;"_"&amp;$BC$14,データシート1!$A:$BS,MATCH($BC$12&amp;"_"&amp;BM$20,データシート1!$A$1:$BS$1,0),0)</f>
        <v>167.15398043580973</v>
      </c>
      <c r="BN43" s="40">
        <f>VLOOKUP($AX43&amp;"_"&amp;$BC$14,データシート1!$A:$BS,MATCH($BC$12&amp;"_"&amp;BN$20,データシート1!$A$1:$BS$1,0),0)</f>
        <v>93.899902401424242</v>
      </c>
      <c r="BO43" s="40">
        <f>VLOOKUP($AX43&amp;"_"&amp;$BC$14,データシート1!$A:$BS,MATCH($BC$12&amp;"_"&amp;BO$20,データシート1!$A$1:$BS$1,0),0)</f>
        <v>24.139286376085671</v>
      </c>
      <c r="BP43" s="40">
        <f>VLOOKUP($AX43&amp;"_"&amp;$BC$14,データシート1!$A:$BS,MATCH($BC$12&amp;"_"&amp;BP$20,データシート1!$A$1:$BS$1,0),0)</f>
        <v>0</v>
      </c>
      <c r="BQ43" s="40">
        <f>VLOOKUP($AX43&amp;"_"&amp;$BC$14,データシート1!$A:$BS,MATCH($BC$12&amp;"_"&amp;BQ$20,データシート1!$A$1:$BS$1,0),0)</f>
        <v>44.405995541546147</v>
      </c>
      <c r="BR43" s="41">
        <f t="shared" si="3"/>
        <v>1310.2042076597218</v>
      </c>
      <c r="BT43" s="134" t="str">
        <f t="shared" si="4"/>
        <v>豊中市</v>
      </c>
      <c r="BU43" s="38">
        <f t="shared" si="25"/>
        <v>1310.2042076597218</v>
      </c>
      <c r="BV43" s="69">
        <f t="shared" si="16"/>
        <v>0.14459006305492642</v>
      </c>
      <c r="BW43" s="69">
        <f t="shared" si="16"/>
        <v>0.13153613661725927</v>
      </c>
      <c r="BX43" s="69">
        <f t="shared" si="16"/>
        <v>8.8345216684733979E-3</v>
      </c>
      <c r="BY43" s="69">
        <f t="shared" si="16"/>
        <v>4.2194047691937291E-3</v>
      </c>
      <c r="BZ43" s="69">
        <f t="shared" si="16"/>
        <v>0.25328417575034173</v>
      </c>
      <c r="CA43" s="69">
        <f t="shared" si="32"/>
        <v>0.35056255995635871</v>
      </c>
      <c r="CB43" s="69">
        <f t="shared" si="32"/>
        <v>0.21767077799477522</v>
      </c>
      <c r="CC43" s="69">
        <f t="shared" si="32"/>
        <v>0.1992467138412925</v>
      </c>
      <c r="CD43" s="69">
        <f t="shared" si="32"/>
        <v>0.12757857092703059</v>
      </c>
      <c r="CE43" s="69">
        <f t="shared" si="32"/>
        <v>7.166814291426192E-2</v>
      </c>
      <c r="CF43" s="69">
        <f t="shared" si="32"/>
        <v>1.8424064153482692E-2</v>
      </c>
      <c r="CG43" s="69">
        <f t="shared" si="32"/>
        <v>0</v>
      </c>
      <c r="CH43" s="69">
        <f t="shared" si="32"/>
        <v>3.3892423243597918E-2</v>
      </c>
      <c r="CI43" s="135">
        <f t="shared" si="6"/>
        <v>1</v>
      </c>
      <c r="CJ43" s="26"/>
      <c r="CK43" s="136" t="str">
        <f t="shared" si="7"/>
        <v>豊中市</v>
      </c>
      <c r="CL43" s="137">
        <f t="shared" si="17"/>
        <v>189.44250900034908</v>
      </c>
      <c r="CM43" s="75">
        <f t="shared" si="18"/>
        <v>0.20169707528488018</v>
      </c>
      <c r="CN43" s="76">
        <f t="shared" si="19"/>
        <v>172.33919965523711</v>
      </c>
      <c r="CO43" s="75">
        <f t="shared" si="20"/>
        <v>0.22171392275488533</v>
      </c>
      <c r="CP43" s="76">
        <f t="shared" si="8"/>
        <v>11.575027462694832</v>
      </c>
      <c r="CQ43" s="75">
        <f t="shared" si="21"/>
        <v>0</v>
      </c>
      <c r="CR43" s="76">
        <f t="shared" si="9"/>
        <v>5.5282818824171205</v>
      </c>
      <c r="CS43" s="75">
        <f t="shared" si="22"/>
        <v>0</v>
      </c>
      <c r="CT43" s="76">
        <f t="shared" si="10"/>
        <v>331.8539928017222</v>
      </c>
      <c r="CU43" s="77">
        <f t="shared" si="23"/>
        <v>0.52308546458778415</v>
      </c>
      <c r="CV43" s="18"/>
      <c r="CW43" s="1078">
        <f t="shared" si="24"/>
        <v>38.21</v>
      </c>
      <c r="CX43" s="1081">
        <f>VLOOKUP($AX43&amp;"_"&amp;$CW$14,データシート1!$A:$BS,MATCH($CW$12&amp;"_"&amp;CX$20,データシート1!$A$1:$BS$1,0),0)</f>
        <v>38.21</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173.58800000000002</v>
      </c>
      <c r="DB43" s="1081">
        <f>VLOOKUP($AX43&amp;"_"&amp;$CW$14,データシート1!$A:$BS,MATCH($CW$12&amp;"_"&amp;DB$20,データシート1!$A$1:$BS$1,0),0)</f>
        <v>4.1680000000000001</v>
      </c>
      <c r="DC43" s="1081">
        <f>VLOOKUP($AX43&amp;"_"&amp;$CW$14,データシート1!$A:$BS,MATCH($CW$12&amp;"_"&amp;DC$20,データシート1!$A$1:$BS$1,0),0)</f>
        <v>0</v>
      </c>
      <c r="DD43" s="1080">
        <f t="shared" si="11"/>
        <v>215.96600000000004</v>
      </c>
      <c r="DE43" s="18"/>
      <c r="DF43" s="138">
        <f>VLOOKUP($AX43&amp;"_"&amp;$DF$14,データシート1!$A:$BS,MATCH($DF$12&amp;"_"&amp;DF$20,データシート1!$A$1:$BS$1,0),0)</f>
        <v>6</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22</v>
      </c>
      <c r="DJ43" s="74">
        <f>VLOOKUP($AX43&amp;"_"&amp;$DF$14,データシート1!$A:$BS,MATCH($DF$12&amp;"_"&amp;DJ$20,データシート1!$A$1:$BS$1,0),0)</f>
        <v>1</v>
      </c>
      <c r="DK43" s="74">
        <f>VLOOKUP($AX43&amp;"_"&amp;$DF$14,データシート1!$A:$BS,MATCH($DF$12&amp;"_"&amp;DK$20,データシート1!$A$1:$BS$1,0),0)</f>
        <v>0</v>
      </c>
      <c r="DL43" s="78">
        <f t="shared" si="12"/>
        <v>29</v>
      </c>
      <c r="DM43" s="18"/>
      <c r="DN43" s="139">
        <f t="shared" si="26"/>
        <v>0.18</v>
      </c>
      <c r="DO43" s="140">
        <f t="shared" si="27"/>
        <v>0</v>
      </c>
      <c r="DP43" s="140">
        <f t="shared" si="29"/>
        <v>0</v>
      </c>
      <c r="DQ43" s="140">
        <f t="shared" si="30"/>
        <v>0.8</v>
      </c>
      <c r="DR43" s="140">
        <f t="shared" si="31"/>
        <v>0.02</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13109</v>
      </c>
      <c r="AY44" s="20" t="str">
        <f>IF(IFERROR(比較地域マスタ!$Z29,"")=0,"",IFERROR(比較地域マスタ!$Z29,""))</f>
        <v>品川区</v>
      </c>
      <c r="BB44" s="122" t="str">
        <f t="shared" si="0"/>
        <v>13109</v>
      </c>
      <c r="BC44" s="123" t="str">
        <f t="shared" si="0"/>
        <v>品川区</v>
      </c>
      <c r="BD44" s="40">
        <f t="shared" si="14"/>
        <v>2128.8844576518827</v>
      </c>
      <c r="BE44" s="40">
        <f t="shared" si="15"/>
        <v>98.284141627351971</v>
      </c>
      <c r="BF44" s="40">
        <f>VLOOKUP($AX44&amp;"_"&amp;$BC$14,データシート1!$A:$BS,MATCH($BC$12&amp;"_"&amp;BF$20,データシート1!$A$1:$BS$1,0),0)</f>
        <v>60.228091038685783</v>
      </c>
      <c r="BG44" s="40">
        <f>VLOOKUP($AX44&amp;"_"&amp;$BC$14,データシート1!$A:$BS,MATCH($BC$12&amp;"_"&amp;BG$20,データシート1!$A$1:$BS$1,0),0)</f>
        <v>34.490373040707546</v>
      </c>
      <c r="BH44" s="40">
        <f>VLOOKUP($AX44&amp;"_"&amp;$BC$14,データシート1!$A:$BS,MATCH($BC$12&amp;"_"&amp;BH$20,データシート1!$A$1:$BS$1,0),0)</f>
        <v>3.5656775479586487</v>
      </c>
      <c r="BI44" s="40">
        <f>VLOOKUP($AX44&amp;"_"&amp;$BC$14,データシート1!$A:$BS,MATCH($BC$12&amp;"_"&amp;BI$20,データシート1!$A$1:$BS$1,0),0)</f>
        <v>1200.2805921145271</v>
      </c>
      <c r="BJ44" s="40">
        <f>VLOOKUP($AX44&amp;"_"&amp;$BC$14,データシート1!$A:$BS,MATCH($BC$12&amp;"_"&amp;BJ$20,データシート1!$A$1:$BS$1,0),0)</f>
        <v>522.95137251943083</v>
      </c>
      <c r="BK44" s="40">
        <f t="shared" si="1"/>
        <v>248.73610381321708</v>
      </c>
      <c r="BL44" s="40">
        <f t="shared" si="2"/>
        <v>174.77301616504602</v>
      </c>
      <c r="BM44" s="40">
        <f>VLOOKUP($AX44&amp;"_"&amp;$BC$14,データシート1!$A:$BS,MATCH($BC$12&amp;"_"&amp;BM$20,データシート1!$A$1:$BS$1,0),0)</f>
        <v>92.473191396954817</v>
      </c>
      <c r="BN44" s="40">
        <f>VLOOKUP($AX44&amp;"_"&amp;$BC$14,データシート1!$A:$BS,MATCH($BC$12&amp;"_"&amp;BN$20,データシート1!$A$1:$BS$1,0),0)</f>
        <v>82.299824768091199</v>
      </c>
      <c r="BO44" s="40">
        <f>VLOOKUP($AX44&amp;"_"&amp;$BC$14,データシート1!$A:$BS,MATCH($BC$12&amp;"_"&amp;BO$20,データシート1!$A$1:$BS$1,0),0)</f>
        <v>23.962868568297498</v>
      </c>
      <c r="BP44" s="40">
        <f>VLOOKUP($AX44&amp;"_"&amp;$BC$14,データシート1!$A:$BS,MATCH($BC$12&amp;"_"&amp;BP$20,データシート1!$A$1:$BS$1,0),0)</f>
        <v>50.00021907987356</v>
      </c>
      <c r="BQ44" s="40">
        <f>VLOOKUP($AX44&amp;"_"&amp;$BC$14,データシート1!$A:$BS,MATCH($BC$12&amp;"_"&amp;BQ$20,データシート1!$A$1:$BS$1,0),0)</f>
        <v>58.632247577355919</v>
      </c>
      <c r="BR44" s="41">
        <f t="shared" si="3"/>
        <v>2128.8844576518827</v>
      </c>
      <c r="BT44" s="134" t="str">
        <f t="shared" si="4"/>
        <v>品川区</v>
      </c>
      <c r="BU44" s="38">
        <f t="shared" si="25"/>
        <v>2128.8844576518827</v>
      </c>
      <c r="BV44" s="69">
        <f t="shared" si="16"/>
        <v>4.6166968467493734E-2</v>
      </c>
      <c r="BW44" s="69">
        <f t="shared" si="16"/>
        <v>2.8290915846657161E-2</v>
      </c>
      <c r="BX44" s="69">
        <f t="shared" si="16"/>
        <v>1.6201148407438581E-2</v>
      </c>
      <c r="BY44" s="69">
        <f t="shared" si="16"/>
        <v>1.6749042133979973E-3</v>
      </c>
      <c r="BZ44" s="69">
        <f t="shared" si="16"/>
        <v>0.56380729719752509</v>
      </c>
      <c r="CA44" s="69">
        <f t="shared" si="32"/>
        <v>0.24564572804305021</v>
      </c>
      <c r="CB44" s="69">
        <f t="shared" si="32"/>
        <v>0.11683870532248991</v>
      </c>
      <c r="CC44" s="69">
        <f t="shared" si="32"/>
        <v>8.2096055301102241E-2</v>
      </c>
      <c r="CD44" s="69">
        <f t="shared" si="32"/>
        <v>4.3437393262267934E-2</v>
      </c>
      <c r="CE44" s="69">
        <f t="shared" si="32"/>
        <v>3.8658662038834307E-2</v>
      </c>
      <c r="CF44" s="69">
        <f t="shared" si="32"/>
        <v>1.1256068163853319E-2</v>
      </c>
      <c r="CG44" s="69">
        <f t="shared" si="32"/>
        <v>2.3486581857534349E-2</v>
      </c>
      <c r="CH44" s="69">
        <f t="shared" si="32"/>
        <v>2.7541300969441115E-2</v>
      </c>
      <c r="CI44" s="135">
        <f t="shared" si="6"/>
        <v>1</v>
      </c>
      <c r="CK44" s="136" t="str">
        <f t="shared" si="7"/>
        <v>品川区</v>
      </c>
      <c r="CL44" s="137">
        <f t="shared" si="17"/>
        <v>98.284141627351971</v>
      </c>
      <c r="CM44" s="75">
        <f t="shared" si="18"/>
        <v>0.25854628813208508</v>
      </c>
      <c r="CN44" s="76">
        <f t="shared" si="19"/>
        <v>60.228091038685783</v>
      </c>
      <c r="CO44" s="75">
        <f t="shared" si="20"/>
        <v>0.42191275801316658</v>
      </c>
      <c r="CP44" s="76">
        <f t="shared" si="8"/>
        <v>34.490373040707546</v>
      </c>
      <c r="CQ44" s="75">
        <f t="shared" si="21"/>
        <v>0</v>
      </c>
      <c r="CR44" s="76">
        <f t="shared" si="9"/>
        <v>3.5656775479586487</v>
      </c>
      <c r="CS44" s="75">
        <f t="shared" si="22"/>
        <v>0</v>
      </c>
      <c r="CT44" s="76">
        <f t="shared" si="10"/>
        <v>1200.2805921145271</v>
      </c>
      <c r="CU44" s="77">
        <f t="shared" si="23"/>
        <v>0.30596012500130404</v>
      </c>
      <c r="CV44" s="18"/>
      <c r="CW44" s="1078">
        <f t="shared" si="24"/>
        <v>25.411000000000001</v>
      </c>
      <c r="CX44" s="1081">
        <f>VLOOKUP($AX44&amp;"_"&amp;$CW$14,データシート1!$A:$BS,MATCH($CW$12&amp;"_"&amp;CX$20,データシート1!$A$1:$BS$1,0),0)</f>
        <v>25.411000000000001</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367.23799999999994</v>
      </c>
      <c r="DB44" s="1081">
        <f>VLOOKUP($AX44&amp;"_"&amp;$CW$14,データシート1!$A:$BS,MATCH($CW$12&amp;"_"&amp;DB$20,データシート1!$A$1:$BS$1,0),0)</f>
        <v>52.375999999999998</v>
      </c>
      <c r="DC44" s="1081">
        <f>VLOOKUP($AX44&amp;"_"&amp;$CW$14,データシート1!$A:$BS,MATCH($CW$12&amp;"_"&amp;DC$20,データシート1!$A$1:$BS$1,0),0)</f>
        <v>0</v>
      </c>
      <c r="DD44" s="1080">
        <f t="shared" si="11"/>
        <v>445.02499999999992</v>
      </c>
      <c r="DE44" s="18"/>
      <c r="DF44" s="138">
        <f>VLOOKUP($AX44&amp;"_"&amp;$DF$14,データシート1!$A:$BS,MATCH($DF$12&amp;"_"&amp;DF$20,データシート1!$A$1:$BS$1,0),0)</f>
        <v>3</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44</v>
      </c>
      <c r="DJ44" s="74">
        <f>VLOOKUP($AX44&amp;"_"&amp;$DF$14,データシート1!$A:$BS,MATCH($DF$12&amp;"_"&amp;DJ$20,データシート1!$A$1:$BS$1,0),0)</f>
        <v>4</v>
      </c>
      <c r="DK44" s="74">
        <f>VLOOKUP($AX44&amp;"_"&amp;$DF$14,データシート1!$A:$BS,MATCH($DF$12&amp;"_"&amp;DK$20,データシート1!$A$1:$BS$1,0),0)</f>
        <v>0</v>
      </c>
      <c r="DL44" s="78">
        <f t="shared" si="12"/>
        <v>51</v>
      </c>
      <c r="DM44" s="18"/>
      <c r="DN44" s="139">
        <f t="shared" si="26"/>
        <v>0.06</v>
      </c>
      <c r="DO44" s="140">
        <f t="shared" si="27"/>
        <v>0</v>
      </c>
      <c r="DP44" s="140">
        <f t="shared" si="29"/>
        <v>0</v>
      </c>
      <c r="DQ44" s="140">
        <f t="shared" si="30"/>
        <v>0.83</v>
      </c>
      <c r="DR44" s="140">
        <f t="shared" si="31"/>
        <v>0.12</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21201</v>
      </c>
      <c r="AY45" s="20" t="str">
        <f>IF(IFERROR(比較地域マスタ!$Z30,"")=0,"",IFERROR(比較地域マスタ!$Z30,""))</f>
        <v>岐阜市</v>
      </c>
      <c r="BB45" s="122" t="str">
        <f t="shared" si="0"/>
        <v>21201</v>
      </c>
      <c r="BC45" s="123" t="str">
        <f t="shared" si="0"/>
        <v>岐阜市</v>
      </c>
      <c r="BD45" s="40">
        <f t="shared" si="14"/>
        <v>2093.3315598067311</v>
      </c>
      <c r="BE45" s="40">
        <f t="shared" si="15"/>
        <v>234.79804493300898</v>
      </c>
      <c r="BF45" s="40">
        <f>VLOOKUP($AX45&amp;"_"&amp;$BC$14,データシート1!$A:$BS,MATCH($BC$12&amp;"_"&amp;BF$20,データシート1!$A$1:$BS$1,0),0)</f>
        <v>193.26765766677511</v>
      </c>
      <c r="BG45" s="40">
        <f>VLOOKUP($AX45&amp;"_"&amp;$BC$14,データシート1!$A:$BS,MATCH($BC$12&amp;"_"&amp;BG$20,データシート1!$A$1:$BS$1,0),0)</f>
        <v>29.260270392207538</v>
      </c>
      <c r="BH45" s="40">
        <f>VLOOKUP($AX45&amp;"_"&amp;$BC$14,データシート1!$A:$BS,MATCH($BC$12&amp;"_"&amp;BH$20,データシート1!$A$1:$BS$1,0),0)</f>
        <v>12.27011687402633</v>
      </c>
      <c r="BI45" s="40">
        <f>VLOOKUP($AX45&amp;"_"&amp;$BC$14,データシート1!$A:$BS,MATCH($BC$12&amp;"_"&amp;BI$20,データシート1!$A$1:$BS$1,0),0)</f>
        <v>652.75706917568357</v>
      </c>
      <c r="BJ45" s="40">
        <f>VLOOKUP($AX45&amp;"_"&amp;$BC$14,データシート1!$A:$BS,MATCH($BC$12&amp;"_"&amp;BJ$20,データシート1!$A$1:$BS$1,0),0)</f>
        <v>547.75959759780676</v>
      </c>
      <c r="BK45" s="40">
        <f t="shared" si="1"/>
        <v>595.08607102620454</v>
      </c>
      <c r="BL45" s="40">
        <f t="shared" si="2"/>
        <v>571.06524166076269</v>
      </c>
      <c r="BM45" s="40">
        <f>VLOOKUP($AX45&amp;"_"&amp;$BC$14,データシート1!$A:$BS,MATCH($BC$12&amp;"_"&amp;BM$20,データシート1!$A$1:$BS$1,0),0)</f>
        <v>356.92701068394979</v>
      </c>
      <c r="BN45" s="40">
        <f>VLOOKUP($AX45&amp;"_"&amp;$BC$14,データシート1!$A:$BS,MATCH($BC$12&amp;"_"&amp;BN$20,データシート1!$A$1:$BS$1,0),0)</f>
        <v>214.13823097681291</v>
      </c>
      <c r="BO45" s="40">
        <f>VLOOKUP($AX45&amp;"_"&amp;$BC$14,データシート1!$A:$BS,MATCH($BC$12&amp;"_"&amp;BO$20,データシート1!$A$1:$BS$1,0),0)</f>
        <v>24.020829365441806</v>
      </c>
      <c r="BP45" s="40">
        <f>VLOOKUP($AX45&amp;"_"&amp;$BC$14,データシート1!$A:$BS,MATCH($BC$12&amp;"_"&amp;BP$20,データシート1!$A$1:$BS$1,0),0)</f>
        <v>0</v>
      </c>
      <c r="BQ45" s="40">
        <f>VLOOKUP($AX45&amp;"_"&amp;$BC$14,データシート1!$A:$BS,MATCH($BC$12&amp;"_"&amp;BQ$20,データシート1!$A$1:$BS$1,0),0)</f>
        <v>62.930777074027198</v>
      </c>
      <c r="BR45" s="41">
        <f t="shared" si="3"/>
        <v>2093.3315598067311</v>
      </c>
      <c r="BT45" s="134" t="str">
        <f t="shared" si="4"/>
        <v>岐阜市</v>
      </c>
      <c r="BU45" s="38">
        <f t="shared" si="25"/>
        <v>2093.3315598067311</v>
      </c>
      <c r="BV45" s="69">
        <f t="shared" si="16"/>
        <v>0.11216476617525746</v>
      </c>
      <c r="BW45" s="69">
        <f t="shared" si="16"/>
        <v>9.2325392392506964E-2</v>
      </c>
      <c r="BX45" s="69">
        <f t="shared" si="16"/>
        <v>1.3977848017018872E-2</v>
      </c>
      <c r="BY45" s="69">
        <f t="shared" si="16"/>
        <v>5.8615257657316268E-3</v>
      </c>
      <c r="BZ45" s="69">
        <f t="shared" si="16"/>
        <v>0.31182688959027111</v>
      </c>
      <c r="CA45" s="69">
        <f t="shared" si="32"/>
        <v>0.26166881927121916</v>
      </c>
      <c r="CB45" s="69">
        <f t="shared" si="32"/>
        <v>0.284277026368984</v>
      </c>
      <c r="CC45" s="69">
        <f t="shared" si="32"/>
        <v>0.27280209816044948</v>
      </c>
      <c r="CD45" s="69">
        <f t="shared" si="32"/>
        <v>0.17050667822392332</v>
      </c>
      <c r="CE45" s="69">
        <f t="shared" si="32"/>
        <v>0.10229541993652617</v>
      </c>
      <c r="CF45" s="69">
        <f t="shared" si="32"/>
        <v>1.1474928208534511E-2</v>
      </c>
      <c r="CG45" s="69">
        <f t="shared" si="32"/>
        <v>0</v>
      </c>
      <c r="CH45" s="69">
        <f t="shared" si="32"/>
        <v>3.0062498594268242E-2</v>
      </c>
      <c r="CI45" s="135">
        <f t="shared" si="6"/>
        <v>1</v>
      </c>
      <c r="CK45" s="136" t="str">
        <f t="shared" si="7"/>
        <v>岐阜市</v>
      </c>
      <c r="CL45" s="137">
        <f t="shared" si="17"/>
        <v>234.79804493300898</v>
      </c>
      <c r="CM45" s="75">
        <f t="shared" si="18"/>
        <v>0.36168955335309527</v>
      </c>
      <c r="CN45" s="76">
        <f t="shared" si="19"/>
        <v>193.26765766677511</v>
      </c>
      <c r="CO45" s="75">
        <f t="shared" si="20"/>
        <v>0.43941133775431168</v>
      </c>
      <c r="CP45" s="76">
        <f t="shared" si="8"/>
        <v>29.260270392207538</v>
      </c>
      <c r="CQ45" s="75">
        <f t="shared" si="21"/>
        <v>0</v>
      </c>
      <c r="CR45" s="76">
        <f t="shared" si="9"/>
        <v>12.27011687402633</v>
      </c>
      <c r="CS45" s="75">
        <f t="shared" si="22"/>
        <v>0</v>
      </c>
      <c r="CT45" s="76">
        <f t="shared" si="10"/>
        <v>652.75706917568357</v>
      </c>
      <c r="CU45" s="77">
        <f t="shared" si="23"/>
        <v>0.12089183515033107</v>
      </c>
      <c r="CV45" s="18"/>
      <c r="CW45" s="1078">
        <f t="shared" si="24"/>
        <v>84.924000000000007</v>
      </c>
      <c r="CX45" s="1081">
        <f>VLOOKUP($AX45&amp;"_"&amp;$CW$14,データシート1!$A:$BS,MATCH($CW$12&amp;"_"&amp;CX$20,データシート1!$A$1:$BS$1,0),0)</f>
        <v>84.924000000000007</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78.912999999999997</v>
      </c>
      <c r="DB45" s="1081">
        <f>VLOOKUP($AX45&amp;"_"&amp;$CW$14,データシート1!$A:$BS,MATCH($CW$12&amp;"_"&amp;DB$20,データシート1!$A$1:$BS$1,0),0)</f>
        <v>0</v>
      </c>
      <c r="DC45" s="1081">
        <f>VLOOKUP($AX45&amp;"_"&amp;$CW$14,データシート1!$A:$BS,MATCH($CW$12&amp;"_"&amp;DC$20,データシート1!$A$1:$BS$1,0),0)</f>
        <v>0</v>
      </c>
      <c r="DD45" s="1080">
        <f t="shared" si="11"/>
        <v>163.83699999999999</v>
      </c>
      <c r="DE45" s="18"/>
      <c r="DF45" s="138">
        <f>VLOOKUP($AX45&amp;"_"&amp;$DF$14,データシート1!$A:$BS,MATCH($DF$12&amp;"_"&amp;DF$20,データシート1!$A$1:$BS$1,0),0)</f>
        <v>7</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14</v>
      </c>
      <c r="DJ45" s="74">
        <f>VLOOKUP($AX45&amp;"_"&amp;$DF$14,データシート1!$A:$BS,MATCH($DF$12&amp;"_"&amp;DJ$20,データシート1!$A$1:$BS$1,0),0)</f>
        <v>0</v>
      </c>
      <c r="DK45" s="74">
        <f>VLOOKUP($AX45&amp;"_"&amp;$DF$14,データシート1!$A:$BS,MATCH($DF$12&amp;"_"&amp;DK$20,データシート1!$A$1:$BS$1,0),0)</f>
        <v>0</v>
      </c>
      <c r="DL45" s="78">
        <f t="shared" si="12"/>
        <v>21</v>
      </c>
      <c r="DM45" s="18"/>
      <c r="DN45" s="139">
        <f t="shared" si="26"/>
        <v>0.52</v>
      </c>
      <c r="DO45" s="140">
        <f t="shared" si="27"/>
        <v>0</v>
      </c>
      <c r="DP45" s="140">
        <f t="shared" si="29"/>
        <v>0</v>
      </c>
      <c r="DQ45" s="140">
        <f t="shared" si="30"/>
        <v>0.48</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42201</v>
      </c>
      <c r="AY46" s="20" t="str">
        <f>IF(IFERROR(比較地域マスタ!$Z31,"")=0,"",IFERROR(比較地域マスタ!$Z31,""))</f>
        <v>長崎市</v>
      </c>
      <c r="BB46" s="122" t="str">
        <f t="shared" si="0"/>
        <v>42201</v>
      </c>
      <c r="BC46" s="123" t="str">
        <f t="shared" si="0"/>
        <v>長崎市</v>
      </c>
      <c r="BD46" s="40">
        <f t="shared" si="14"/>
        <v>1817.0571576984662</v>
      </c>
      <c r="BE46" s="40">
        <f t="shared" si="15"/>
        <v>307.01557516614798</v>
      </c>
      <c r="BF46" s="40">
        <f>VLOOKUP($AX46&amp;"_"&amp;$BC$14,データシート1!$A:$BS,MATCH($BC$12&amp;"_"&amp;BF$20,データシート1!$A$1:$BS$1,0),0)</f>
        <v>217.8315523163223</v>
      </c>
      <c r="BG46" s="40">
        <f>VLOOKUP($AX46&amp;"_"&amp;$BC$14,データシート1!$A:$BS,MATCH($BC$12&amp;"_"&amp;BG$20,データシート1!$A$1:$BS$1,0),0)</f>
        <v>24.335441170439232</v>
      </c>
      <c r="BH46" s="40">
        <f>VLOOKUP($AX46&amp;"_"&amp;$BC$14,データシート1!$A:$BS,MATCH($BC$12&amp;"_"&amp;BH$20,データシート1!$A$1:$BS$1,0),0)</f>
        <v>64.848581679386456</v>
      </c>
      <c r="BI46" s="40">
        <f>VLOOKUP($AX46&amp;"_"&amp;$BC$14,データシート1!$A:$BS,MATCH($BC$12&amp;"_"&amp;BI$20,データシート1!$A$1:$BS$1,0),0)</f>
        <v>559.37526091184282</v>
      </c>
      <c r="BJ46" s="40">
        <f>VLOOKUP($AX46&amp;"_"&amp;$BC$14,データシート1!$A:$BS,MATCH($BC$12&amp;"_"&amp;BJ$20,データシート1!$A$1:$BS$1,0),0)</f>
        <v>450.01101191143766</v>
      </c>
      <c r="BK46" s="40">
        <f t="shared" si="1"/>
        <v>463.46916831128794</v>
      </c>
      <c r="BL46" s="40">
        <f t="shared" si="2"/>
        <v>401.55605506763669</v>
      </c>
      <c r="BM46" s="40">
        <f>VLOOKUP($AX46&amp;"_"&amp;$BC$14,データシート1!$A:$BS,MATCH($BC$12&amp;"_"&amp;BM$20,データシート1!$A$1:$BS$1,0),0)</f>
        <v>253.50324917120679</v>
      </c>
      <c r="BN46" s="40">
        <f>VLOOKUP($AX46&amp;"_"&amp;$BC$14,データシート1!$A:$BS,MATCH($BC$12&amp;"_"&amp;BN$20,データシート1!$A$1:$BS$1,0),0)</f>
        <v>148.0528058964299</v>
      </c>
      <c r="BO46" s="40">
        <f>VLOOKUP($AX46&amp;"_"&amp;$BC$14,データシート1!$A:$BS,MATCH($BC$12&amp;"_"&amp;BO$20,データシート1!$A$1:$BS$1,0),0)</f>
        <v>24.263639703834755</v>
      </c>
      <c r="BP46" s="40">
        <f>VLOOKUP($AX46&amp;"_"&amp;$BC$14,データシート1!$A:$BS,MATCH($BC$12&amp;"_"&amp;BP$20,データシート1!$A$1:$BS$1,0),0)</f>
        <v>37.649473539816512</v>
      </c>
      <c r="BQ46" s="40">
        <f>VLOOKUP($AX46&amp;"_"&amp;$BC$14,データシート1!$A:$BS,MATCH($BC$12&amp;"_"&amp;BQ$20,データシート1!$A$1:$BS$1,0),0)</f>
        <v>37.186141397750013</v>
      </c>
      <c r="BR46" s="41">
        <f t="shared" si="3"/>
        <v>1817.0571576984662</v>
      </c>
      <c r="BT46" s="134" t="str">
        <f t="shared" si="4"/>
        <v>長崎市</v>
      </c>
      <c r="BU46" s="38">
        <f t="shared" si="25"/>
        <v>1817.0571576984662</v>
      </c>
      <c r="BV46" s="69">
        <f t="shared" si="16"/>
        <v>0.16896308069638394</v>
      </c>
      <c r="BW46" s="69">
        <f t="shared" si="16"/>
        <v>0.11988150807112399</v>
      </c>
      <c r="BX46" s="69">
        <f t="shared" si="16"/>
        <v>1.3392776923574138E-2</v>
      </c>
      <c r="BY46" s="69">
        <f t="shared" si="16"/>
        <v>3.5688795701685809E-2</v>
      </c>
      <c r="BZ46" s="69">
        <f t="shared" si="16"/>
        <v>0.30784681623354254</v>
      </c>
      <c r="CA46" s="69">
        <f t="shared" si="32"/>
        <v>0.24765924946545645</v>
      </c>
      <c r="CB46" s="69">
        <f t="shared" si="32"/>
        <v>0.25506581691592495</v>
      </c>
      <c r="CC46" s="69">
        <f t="shared" si="32"/>
        <v>0.22099252814713791</v>
      </c>
      <c r="CD46" s="69">
        <f t="shared" si="32"/>
        <v>0.13951308471347201</v>
      </c>
      <c r="CE46" s="69">
        <f t="shared" si="32"/>
        <v>8.1479443433665893E-2</v>
      </c>
      <c r="CF46" s="69">
        <f t="shared" si="32"/>
        <v>1.3353261674260009E-2</v>
      </c>
      <c r="CG46" s="69">
        <f t="shared" si="32"/>
        <v>2.0720027094527041E-2</v>
      </c>
      <c r="CH46" s="69">
        <f t="shared" si="32"/>
        <v>2.0465036688692272E-2</v>
      </c>
      <c r="CI46" s="135">
        <f t="shared" si="6"/>
        <v>1</v>
      </c>
      <c r="CK46" s="136" t="str">
        <f t="shared" si="7"/>
        <v>長崎市</v>
      </c>
      <c r="CL46" s="137">
        <f t="shared" si="17"/>
        <v>307.01557516614798</v>
      </c>
      <c r="CM46" s="75">
        <f t="shared" si="18"/>
        <v>8.5272546794514056E-2</v>
      </c>
      <c r="CN46" s="76">
        <f t="shared" si="19"/>
        <v>217.8315523163223</v>
      </c>
      <c r="CO46" s="75">
        <f t="shared" si="20"/>
        <v>0.12018460926166898</v>
      </c>
      <c r="CP46" s="76">
        <f t="shared" si="8"/>
        <v>24.335441170439232</v>
      </c>
      <c r="CQ46" s="75">
        <f t="shared" si="21"/>
        <v>0</v>
      </c>
      <c r="CR46" s="76">
        <f t="shared" si="9"/>
        <v>64.848581679386456</v>
      </c>
      <c r="CS46" s="75">
        <f t="shared" si="22"/>
        <v>0</v>
      </c>
      <c r="CT46" s="76">
        <f t="shared" si="10"/>
        <v>559.37526091184282</v>
      </c>
      <c r="CU46" s="77">
        <f t="shared" si="23"/>
        <v>8.7856942260707546E-2</v>
      </c>
      <c r="CV46" s="18"/>
      <c r="CW46" s="1078">
        <f t="shared" si="24"/>
        <v>26.18</v>
      </c>
      <c r="CX46" s="1081">
        <f>VLOOKUP($AX46&amp;"_"&amp;$CW$14,データシート1!$A:$BS,MATCH($CW$12&amp;"_"&amp;CX$20,データシート1!$A$1:$BS$1,0),0)</f>
        <v>26.18</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49.144999999999996</v>
      </c>
      <c r="DB46" s="1081">
        <f>VLOOKUP($AX46&amp;"_"&amp;$CW$14,データシート1!$A:$BS,MATCH($CW$12&amp;"_"&amp;DB$20,データシート1!$A$1:$BS$1,0),0)</f>
        <v>0</v>
      </c>
      <c r="DC46" s="1081">
        <f>VLOOKUP($AX46&amp;"_"&amp;$CW$14,データシート1!$A:$BS,MATCH($CW$12&amp;"_"&amp;DC$20,データシート1!$A$1:$BS$1,0),0)</f>
        <v>0</v>
      </c>
      <c r="DD46" s="1080">
        <f t="shared" si="11"/>
        <v>75.324999999999989</v>
      </c>
      <c r="DE46" s="18"/>
      <c r="DF46" s="138">
        <f>VLOOKUP($AX46&amp;"_"&amp;$DF$14,データシート1!$A:$BS,MATCH($DF$12&amp;"_"&amp;DF$20,データシート1!$A$1:$BS$1,0),0)</f>
        <v>4</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12</v>
      </c>
      <c r="DJ46" s="74">
        <f>VLOOKUP($AX46&amp;"_"&amp;$DF$14,データシート1!$A:$BS,MATCH($DF$12&amp;"_"&amp;DJ$20,データシート1!$A$1:$BS$1,0),0)</f>
        <v>0</v>
      </c>
      <c r="DK46" s="74">
        <f>VLOOKUP($AX46&amp;"_"&amp;$DF$14,データシート1!$A:$BS,MATCH($DF$12&amp;"_"&amp;DK$20,データシート1!$A$1:$BS$1,0),0)</f>
        <v>0</v>
      </c>
      <c r="DL46" s="78">
        <f t="shared" si="12"/>
        <v>16</v>
      </c>
      <c r="DM46" s="18"/>
      <c r="DN46" s="139">
        <f t="shared" si="26"/>
        <v>0.35</v>
      </c>
      <c r="DO46" s="140">
        <f t="shared" si="27"/>
        <v>0</v>
      </c>
      <c r="DP46" s="140">
        <f t="shared" si="29"/>
        <v>0</v>
      </c>
      <c r="DQ46" s="140">
        <f t="shared" si="30"/>
        <v>0.65</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45201</v>
      </c>
      <c r="AY47" s="20" t="str">
        <f>IF(IFERROR(比較地域マスタ!$Z32,"")=0,"",IFERROR(比較地域マスタ!$Z32,""))</f>
        <v>宮崎市</v>
      </c>
      <c r="BB47" s="122" t="str">
        <f t="shared" si="0"/>
        <v>45201</v>
      </c>
      <c r="BC47" s="123" t="str">
        <f t="shared" si="0"/>
        <v>宮崎市</v>
      </c>
      <c r="BD47" s="40">
        <f t="shared" si="14"/>
        <v>2195.5210894450652</v>
      </c>
      <c r="BE47" s="40">
        <f t="shared" si="15"/>
        <v>484.92968060800149</v>
      </c>
      <c r="BF47" s="40">
        <f>VLOOKUP($AX47&amp;"_"&amp;$BC$14,データシート1!$A:$BS,MATCH($BC$12&amp;"_"&amp;BF$20,データシート1!$A$1:$BS$1,0),0)</f>
        <v>381.10177785516203</v>
      </c>
      <c r="BG47" s="40">
        <f>VLOOKUP($AX47&amp;"_"&amp;$BC$14,データシート1!$A:$BS,MATCH($BC$12&amp;"_"&amp;BG$20,データシート1!$A$1:$BS$1,0),0)</f>
        <v>22.602592822211669</v>
      </c>
      <c r="BH47" s="40">
        <f>VLOOKUP($AX47&amp;"_"&amp;$BC$14,データシート1!$A:$BS,MATCH($BC$12&amp;"_"&amp;BH$20,データシート1!$A$1:$BS$1,0),0)</f>
        <v>81.225309930627802</v>
      </c>
      <c r="BI47" s="40">
        <f>VLOOKUP($AX47&amp;"_"&amp;$BC$14,データシート1!$A:$BS,MATCH($BC$12&amp;"_"&amp;BI$20,データシート1!$A$1:$BS$1,0),0)</f>
        <v>605.79041667831927</v>
      </c>
      <c r="BJ47" s="40">
        <f>VLOOKUP($AX47&amp;"_"&amp;$BC$14,データシート1!$A:$BS,MATCH($BC$12&amp;"_"&amp;BJ$20,データシート1!$A$1:$BS$1,0),0)</f>
        <v>424.93541568416947</v>
      </c>
      <c r="BK47" s="40">
        <f t="shared" si="1"/>
        <v>679.86557647457505</v>
      </c>
      <c r="BL47" s="40">
        <f t="shared" si="2"/>
        <v>622.50159123260084</v>
      </c>
      <c r="BM47" s="40">
        <f>VLOOKUP($AX47&amp;"_"&amp;$BC$14,データシート1!$A:$BS,MATCH($BC$12&amp;"_"&amp;BM$20,データシート1!$A$1:$BS$1,0),0)</f>
        <v>357.26007594753543</v>
      </c>
      <c r="BN47" s="40">
        <f>VLOOKUP($AX47&amp;"_"&amp;$BC$14,データシート1!$A:$BS,MATCH($BC$12&amp;"_"&amp;BN$20,データシート1!$A$1:$BS$1,0),0)</f>
        <v>265.24151528506542</v>
      </c>
      <c r="BO47" s="40">
        <f>VLOOKUP($AX47&amp;"_"&amp;$BC$14,データシート1!$A:$BS,MATCH($BC$12&amp;"_"&amp;BO$20,データシート1!$A$1:$BS$1,0),0)</f>
        <v>23.705435363483598</v>
      </c>
      <c r="BP47" s="40">
        <f>VLOOKUP($AX47&amp;"_"&amp;$BC$14,データシート1!$A:$BS,MATCH($BC$12&amp;"_"&amp;BP$20,データシート1!$A$1:$BS$1,0),0)</f>
        <v>33.65854987849054</v>
      </c>
      <c r="BQ47" s="40">
        <f>VLOOKUP($AX47&amp;"_"&amp;$BC$14,データシート1!$A:$BS,MATCH($BC$12&amp;"_"&amp;BQ$20,データシート1!$A$1:$BS$1,0),0)</f>
        <v>0</v>
      </c>
      <c r="BR47" s="41">
        <f t="shared" si="3"/>
        <v>2195.5210894450652</v>
      </c>
      <c r="BT47" s="134" t="str">
        <f t="shared" si="4"/>
        <v>宮崎市</v>
      </c>
      <c r="BU47" s="38">
        <f t="shared" si="25"/>
        <v>2195.5210894450652</v>
      </c>
      <c r="BV47" s="69">
        <f t="shared" si="16"/>
        <v>0.22087224893411123</v>
      </c>
      <c r="BW47" s="69">
        <f t="shared" si="16"/>
        <v>0.17358146987851911</v>
      </c>
      <c r="BX47" s="69">
        <f t="shared" si="16"/>
        <v>1.0294864818595137E-2</v>
      </c>
      <c r="BY47" s="69">
        <f t="shared" si="16"/>
        <v>3.6995914236996975E-2</v>
      </c>
      <c r="BZ47" s="69">
        <f t="shared" si="16"/>
        <v>0.27592101920161355</v>
      </c>
      <c r="CA47" s="69">
        <f t="shared" si="32"/>
        <v>0.19354649687813982</v>
      </c>
      <c r="CB47" s="69">
        <f t="shared" si="32"/>
        <v>0.30966023498613549</v>
      </c>
      <c r="CC47" s="69">
        <f t="shared" si="32"/>
        <v>0.28353250361623394</v>
      </c>
      <c r="CD47" s="69">
        <f t="shared" si="32"/>
        <v>0.16272222465320779</v>
      </c>
      <c r="CE47" s="69">
        <f t="shared" si="32"/>
        <v>0.12081027896302615</v>
      </c>
      <c r="CF47" s="69">
        <f t="shared" si="32"/>
        <v>1.0797179529473493E-2</v>
      </c>
      <c r="CG47" s="69">
        <f t="shared" si="32"/>
        <v>1.5330551840428005E-2</v>
      </c>
      <c r="CH47" s="69">
        <f t="shared" si="32"/>
        <v>0</v>
      </c>
      <c r="CI47" s="135">
        <f t="shared" si="6"/>
        <v>1</v>
      </c>
      <c r="CK47" s="136" t="str">
        <f t="shared" si="7"/>
        <v>宮崎市</v>
      </c>
      <c r="CL47" s="137">
        <f t="shared" si="17"/>
        <v>484.92968060800149</v>
      </c>
      <c r="CM47" s="75">
        <f t="shared" si="18"/>
        <v>0.28794690361070052</v>
      </c>
      <c r="CN47" s="76">
        <f t="shared" si="19"/>
        <v>381.10177785516203</v>
      </c>
      <c r="CO47" s="75">
        <f t="shared" si="20"/>
        <v>0.36639556179942034</v>
      </c>
      <c r="CP47" s="76">
        <f t="shared" si="8"/>
        <v>22.602592822211669</v>
      </c>
      <c r="CQ47" s="75">
        <f t="shared" si="21"/>
        <v>0</v>
      </c>
      <c r="CR47" s="76">
        <f t="shared" si="9"/>
        <v>81.225309930627802</v>
      </c>
      <c r="CS47" s="75">
        <f t="shared" si="22"/>
        <v>0</v>
      </c>
      <c r="CT47" s="76">
        <f t="shared" si="10"/>
        <v>605.79041667831927</v>
      </c>
      <c r="CU47" s="77">
        <f t="shared" si="23"/>
        <v>9.6754584401298124E-2</v>
      </c>
      <c r="CV47" s="18"/>
      <c r="CW47" s="1078">
        <f t="shared" si="24"/>
        <v>139.63399999999999</v>
      </c>
      <c r="CX47" s="1081">
        <f>VLOOKUP($AX47&amp;"_"&amp;$CW$14,データシート1!$A:$BS,MATCH($CW$12&amp;"_"&amp;CX$20,データシート1!$A$1:$BS$1,0),0)</f>
        <v>139.63399999999999</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58.613</v>
      </c>
      <c r="DB47" s="1081">
        <f>VLOOKUP($AX47&amp;"_"&amp;$CW$14,データシート1!$A:$BS,MATCH($CW$12&amp;"_"&amp;DB$20,データシート1!$A$1:$BS$1,0),0)</f>
        <v>0</v>
      </c>
      <c r="DC47" s="1081">
        <f>VLOOKUP($AX47&amp;"_"&amp;$CW$14,データシート1!$A:$BS,MATCH($CW$12&amp;"_"&amp;DC$20,データシート1!$A$1:$BS$1,0),0)</f>
        <v>0</v>
      </c>
      <c r="DD47" s="1080">
        <f t="shared" si="11"/>
        <v>198.24699999999999</v>
      </c>
      <c r="DE47" s="18"/>
      <c r="DF47" s="138">
        <f>VLOOKUP($AX47&amp;"_"&amp;$DF$14,データシート1!$A:$BS,MATCH($DF$12&amp;"_"&amp;DF$20,データシート1!$A$1:$BS$1,0),0)</f>
        <v>13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16</v>
      </c>
      <c r="DJ47" s="74">
        <f>VLOOKUP($AX47&amp;"_"&amp;$DF$14,データシート1!$A:$BS,MATCH($DF$12&amp;"_"&amp;DJ$20,データシート1!$A$1:$BS$1,0),0)</f>
        <v>0</v>
      </c>
      <c r="DK47" s="74">
        <f>VLOOKUP($AX47&amp;"_"&amp;$DF$14,データシート1!$A:$BS,MATCH($DF$12&amp;"_"&amp;DK$20,データシート1!$A$1:$BS$1,0),0)</f>
        <v>0</v>
      </c>
      <c r="DL47" s="78">
        <f t="shared" si="12"/>
        <v>29</v>
      </c>
      <c r="DM47" s="18"/>
      <c r="DN47" s="139">
        <f t="shared" si="26"/>
        <v>0.7</v>
      </c>
      <c r="DO47" s="140">
        <f t="shared" si="27"/>
        <v>0</v>
      </c>
      <c r="DP47" s="140">
        <f t="shared" si="29"/>
        <v>0</v>
      </c>
      <c r="DQ47" s="140">
        <f t="shared" si="30"/>
        <v>0.3</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27210</v>
      </c>
      <c r="AY48" s="20" t="str">
        <f>IF(IFERROR(比較地域マスタ!$Z33,"")=0,"",IFERROR(比較地域マスタ!$Z33,""))</f>
        <v>枚方市</v>
      </c>
      <c r="BB48" s="122" t="str">
        <f t="shared" si="0"/>
        <v>27210</v>
      </c>
      <c r="BC48" s="123" t="str">
        <f t="shared" si="0"/>
        <v>枚方市</v>
      </c>
      <c r="BD48" s="40">
        <f t="shared" si="14"/>
        <v>1521.6478014437209</v>
      </c>
      <c r="BE48" s="40">
        <f t="shared" si="15"/>
        <v>437.28461018942767</v>
      </c>
      <c r="BF48" s="40">
        <f>VLOOKUP($AX48&amp;"_"&amp;$BC$14,データシート1!$A:$BS,MATCH($BC$12&amp;"_"&amp;BF$20,データシート1!$A$1:$BS$1,0),0)</f>
        <v>425.31430174038508</v>
      </c>
      <c r="BG48" s="40">
        <f>VLOOKUP($AX48&amp;"_"&amp;$BC$14,データシート1!$A:$BS,MATCH($BC$12&amp;"_"&amp;BG$20,データシート1!$A$1:$BS$1,0),0)</f>
        <v>8.6533393195923018</v>
      </c>
      <c r="BH48" s="40">
        <f>VLOOKUP($AX48&amp;"_"&amp;$BC$14,データシート1!$A:$BS,MATCH($BC$12&amp;"_"&amp;BH$20,データシート1!$A$1:$BS$1,0),0)</f>
        <v>3.3169691294502721</v>
      </c>
      <c r="BI48" s="40">
        <f>VLOOKUP($AX48&amp;"_"&amp;$BC$14,データシート1!$A:$BS,MATCH($BC$12&amp;"_"&amp;BI$20,データシート1!$A$1:$BS$1,0),0)</f>
        <v>291.09705639705078</v>
      </c>
      <c r="BJ48" s="40">
        <f>VLOOKUP($AX48&amp;"_"&amp;$BC$14,データシート1!$A:$BS,MATCH($BC$12&amp;"_"&amp;BJ$20,データシート1!$A$1:$BS$1,0),0)</f>
        <v>430.03468240465236</v>
      </c>
      <c r="BK48" s="40">
        <f t="shared" si="1"/>
        <v>323.52226635080456</v>
      </c>
      <c r="BL48" s="40">
        <f t="shared" si="2"/>
        <v>299.95527651295151</v>
      </c>
      <c r="BM48" s="40">
        <f>VLOOKUP($AX48&amp;"_"&amp;$BC$14,データシート1!$A:$BS,MATCH($BC$12&amp;"_"&amp;BM$20,データシート1!$A$1:$BS$1,0),0)</f>
        <v>203.38252473709099</v>
      </c>
      <c r="BN48" s="40">
        <f>VLOOKUP($AX48&amp;"_"&amp;$BC$14,データシート1!$A:$BS,MATCH($BC$12&amp;"_"&amp;BN$20,データシート1!$A$1:$BS$1,0),0)</f>
        <v>96.572751775860553</v>
      </c>
      <c r="BO48" s="40">
        <f>VLOOKUP($AX48&amp;"_"&amp;$BC$14,データシート1!$A:$BS,MATCH($BC$12&amp;"_"&amp;BO$20,データシート1!$A$1:$BS$1,0),0)</f>
        <v>23.566989837853036</v>
      </c>
      <c r="BP48" s="40">
        <f>VLOOKUP($AX48&amp;"_"&amp;$BC$14,データシート1!$A:$BS,MATCH($BC$12&amp;"_"&amp;BP$20,データシート1!$A$1:$BS$1,0),0)</f>
        <v>0</v>
      </c>
      <c r="BQ48" s="40">
        <f>VLOOKUP($AX48&amp;"_"&amp;$BC$14,データシート1!$A:$BS,MATCH($BC$12&amp;"_"&amp;BQ$20,データシート1!$A$1:$BS$1,0),0)</f>
        <v>39.709186101785598</v>
      </c>
      <c r="BR48" s="41">
        <f t="shared" si="3"/>
        <v>1521.6478014437209</v>
      </c>
      <c r="BT48" s="134" t="str">
        <f t="shared" si="4"/>
        <v>枚方市</v>
      </c>
      <c r="BU48" s="38">
        <f t="shared" si="25"/>
        <v>1521.6478014437209</v>
      </c>
      <c r="BV48" s="69">
        <f t="shared" si="16"/>
        <v>0.28737570532059875</v>
      </c>
      <c r="BW48" s="69">
        <f t="shared" si="16"/>
        <v>0.27950903049763032</v>
      </c>
      <c r="BX48" s="69">
        <f t="shared" si="16"/>
        <v>5.6868214256821578E-3</v>
      </c>
      <c r="BY48" s="69">
        <f t="shared" si="16"/>
        <v>2.1798533972862658E-3</v>
      </c>
      <c r="BZ48" s="69">
        <f t="shared" si="16"/>
        <v>0.19130383267459225</v>
      </c>
      <c r="CA48" s="69">
        <f t="shared" si="32"/>
        <v>0.28261118111342237</v>
      </c>
      <c r="CB48" s="69">
        <f t="shared" si="32"/>
        <v>0.21261310668858494</v>
      </c>
      <c r="CC48" s="69">
        <f t="shared" si="32"/>
        <v>0.19712529813295665</v>
      </c>
      <c r="CD48" s="69">
        <f t="shared" si="32"/>
        <v>0.13365939512686453</v>
      </c>
      <c r="CE48" s="69">
        <f t="shared" si="32"/>
        <v>6.3465903006092145E-2</v>
      </c>
      <c r="CF48" s="69">
        <f t="shared" si="32"/>
        <v>1.5487808555628289E-2</v>
      </c>
      <c r="CG48" s="69">
        <f t="shared" si="32"/>
        <v>0</v>
      </c>
      <c r="CH48" s="69">
        <f t="shared" si="32"/>
        <v>2.609617420280173E-2</v>
      </c>
      <c r="CI48" s="135">
        <f t="shared" si="6"/>
        <v>1</v>
      </c>
      <c r="CK48" s="136" t="str">
        <f t="shared" si="7"/>
        <v>枚方市</v>
      </c>
      <c r="CL48" s="137">
        <f t="shared" si="17"/>
        <v>437.28461018942767</v>
      </c>
      <c r="CM48" s="75">
        <f t="shared" si="18"/>
        <v>0.47652488824093997</v>
      </c>
      <c r="CN48" s="76">
        <f t="shared" si="19"/>
        <v>425.31430174038508</v>
      </c>
      <c r="CO48" s="75">
        <f t="shared" si="20"/>
        <v>0.48993649907214931</v>
      </c>
      <c r="CP48" s="76">
        <f t="shared" si="8"/>
        <v>8.6533393195923018</v>
      </c>
      <c r="CQ48" s="75">
        <f t="shared" si="21"/>
        <v>0</v>
      </c>
      <c r="CR48" s="76">
        <f t="shared" si="9"/>
        <v>3.3169691294502721</v>
      </c>
      <c r="CS48" s="75">
        <f t="shared" si="22"/>
        <v>0</v>
      </c>
      <c r="CT48" s="76">
        <f t="shared" si="10"/>
        <v>291.09705639705078</v>
      </c>
      <c r="CU48" s="77">
        <f t="shared" si="23"/>
        <v>0.57520677835922085</v>
      </c>
      <c r="CV48" s="18"/>
      <c r="CW48" s="1078">
        <f t="shared" si="24"/>
        <v>208.37700000000001</v>
      </c>
      <c r="CX48" s="1081">
        <f>VLOOKUP($AX48&amp;"_"&amp;$CW$14,データシート1!$A:$BS,MATCH($CW$12&amp;"_"&amp;CX$20,データシート1!$A$1:$BS$1,0),0)</f>
        <v>208.37700000000001</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167.441</v>
      </c>
      <c r="DB48" s="1081">
        <f>VLOOKUP($AX48&amp;"_"&amp;$CW$14,データシート1!$A:$BS,MATCH($CW$12&amp;"_"&amp;DB$20,データシート1!$A$1:$BS$1,0),0)</f>
        <v>0</v>
      </c>
      <c r="DC48" s="1081">
        <f>VLOOKUP($AX48&amp;"_"&amp;$CW$14,データシート1!$A:$BS,MATCH($CW$12&amp;"_"&amp;DC$20,データシート1!$A$1:$BS$1,0),0)</f>
        <v>0</v>
      </c>
      <c r="DD48" s="1080">
        <f t="shared" si="11"/>
        <v>375.81799999999998</v>
      </c>
      <c r="DE48" s="18"/>
      <c r="DF48" s="138">
        <f>VLOOKUP($AX48&amp;"_"&amp;$DF$14,データシート1!$A:$BS,MATCH($DF$12&amp;"_"&amp;DF$20,データシート1!$A$1:$BS$1,0),0)</f>
        <v>18</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18</v>
      </c>
      <c r="DJ48" s="74">
        <f>VLOOKUP($AX48&amp;"_"&amp;$DF$14,データシート1!$A:$BS,MATCH($DF$12&amp;"_"&amp;DJ$20,データシート1!$A$1:$BS$1,0),0)</f>
        <v>0</v>
      </c>
      <c r="DK48" s="74">
        <f>VLOOKUP($AX48&amp;"_"&amp;$DF$14,データシート1!$A:$BS,MATCH($DF$12&amp;"_"&amp;DK$20,データシート1!$A$1:$BS$1,0),0)</f>
        <v>0</v>
      </c>
      <c r="DL48" s="78">
        <f t="shared" si="12"/>
        <v>36</v>
      </c>
      <c r="DM48" s="18"/>
      <c r="DN48" s="139">
        <f t="shared" si="26"/>
        <v>0.55000000000000004</v>
      </c>
      <c r="DO48" s="140">
        <f t="shared" si="27"/>
        <v>0</v>
      </c>
      <c r="DP48" s="140">
        <f t="shared" si="29"/>
        <v>0</v>
      </c>
      <c r="DQ48" s="140">
        <f t="shared" si="30"/>
        <v>0.45</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14201</v>
      </c>
      <c r="AY49" s="20" t="str">
        <f>IF(IFERROR(比較地域マスタ!$Z34,"")=0,"",IFERROR(比較地域マスタ!$Z34,""))</f>
        <v>横須賀市</v>
      </c>
      <c r="BB49" s="122" t="str">
        <f t="shared" si="0"/>
        <v>14201</v>
      </c>
      <c r="BC49" s="123" t="str">
        <f t="shared" si="0"/>
        <v>横須賀市</v>
      </c>
      <c r="BD49" s="40">
        <f t="shared" si="14"/>
        <v>2200.7394622768306</v>
      </c>
      <c r="BE49" s="40">
        <f t="shared" si="15"/>
        <v>755.98155353508184</v>
      </c>
      <c r="BF49" s="40">
        <f>VLOOKUP($AX49&amp;"_"&amp;$BC$14,データシート1!$A:$BS,MATCH($BC$12&amp;"_"&amp;BF$20,データシート1!$A$1:$BS$1,0),0)</f>
        <v>709.67383544276288</v>
      </c>
      <c r="BG49" s="40">
        <f>VLOOKUP($AX49&amp;"_"&amp;$BC$14,データシート1!$A:$BS,MATCH($BC$12&amp;"_"&amp;BG$20,データシート1!$A$1:$BS$1,0),0)</f>
        <v>15.284638280188421</v>
      </c>
      <c r="BH49" s="40">
        <f>VLOOKUP($AX49&amp;"_"&amp;$BC$14,データシート1!$A:$BS,MATCH($BC$12&amp;"_"&amp;BH$20,データシート1!$A$1:$BS$1,0),0)</f>
        <v>31.023079812130533</v>
      </c>
      <c r="BI49" s="40">
        <f>VLOOKUP($AX49&amp;"_"&amp;$BC$14,データシート1!$A:$BS,MATCH($BC$12&amp;"_"&amp;BI$20,データシート1!$A$1:$BS$1,0),0)</f>
        <v>434.36956061867312</v>
      </c>
      <c r="BJ49" s="40">
        <f>VLOOKUP($AX49&amp;"_"&amp;$BC$14,データシート1!$A:$BS,MATCH($BC$12&amp;"_"&amp;BJ$20,データシート1!$A$1:$BS$1,0),0)</f>
        <v>496.1573661152355</v>
      </c>
      <c r="BK49" s="40">
        <f t="shared" si="1"/>
        <v>489.60748161044023</v>
      </c>
      <c r="BL49" s="40">
        <f t="shared" si="2"/>
        <v>335.51627778647082</v>
      </c>
      <c r="BM49" s="40">
        <f>VLOOKUP($AX49&amp;"_"&amp;$BC$14,データシート1!$A:$BS,MATCH($BC$12&amp;"_"&amp;BM$20,データシート1!$A$1:$BS$1,0),0)</f>
        <v>216.25311813707881</v>
      </c>
      <c r="BN49" s="40">
        <f>VLOOKUP($AX49&amp;"_"&amp;$BC$14,データシート1!$A:$BS,MATCH($BC$12&amp;"_"&amp;BN$20,データシート1!$A$1:$BS$1,0),0)</f>
        <v>119.26315964939201</v>
      </c>
      <c r="BO49" s="40">
        <f>VLOOKUP($AX49&amp;"_"&amp;$BC$14,データシート1!$A:$BS,MATCH($BC$12&amp;"_"&amp;BO$20,データシート1!$A$1:$BS$1,0),0)</f>
        <v>23.407907202354206</v>
      </c>
      <c r="BP49" s="40">
        <f>VLOOKUP($AX49&amp;"_"&amp;$BC$14,データシート1!$A:$BS,MATCH($BC$12&amp;"_"&amp;BP$20,データシート1!$A$1:$BS$1,0),0)</f>
        <v>130.6832966216152</v>
      </c>
      <c r="BQ49" s="40">
        <f>VLOOKUP($AX49&amp;"_"&amp;$BC$14,データシート1!$A:$BS,MATCH($BC$12&amp;"_"&amp;BQ$20,データシート1!$A$1:$BS$1,0),0)</f>
        <v>24.623500397400001</v>
      </c>
      <c r="BR49" s="41">
        <f t="shared" si="3"/>
        <v>2200.7394622768306</v>
      </c>
      <c r="BT49" s="134" t="str">
        <f t="shared" si="4"/>
        <v>横須賀市</v>
      </c>
      <c r="BU49" s="38">
        <f t="shared" si="25"/>
        <v>2200.7394622768306</v>
      </c>
      <c r="BV49" s="69">
        <f t="shared" si="16"/>
        <v>0.34351251772118541</v>
      </c>
      <c r="BW49" s="69">
        <f t="shared" si="16"/>
        <v>0.32247062753559746</v>
      </c>
      <c r="BX49" s="69">
        <f t="shared" si="16"/>
        <v>6.9452284298911569E-3</v>
      </c>
      <c r="BY49" s="69">
        <f t="shared" si="16"/>
        <v>1.4096661755696797E-2</v>
      </c>
      <c r="BZ49" s="69">
        <f t="shared" si="16"/>
        <v>0.197374368054129</v>
      </c>
      <c r="CA49" s="69">
        <f t="shared" si="32"/>
        <v>0.22545029732957275</v>
      </c>
      <c r="CB49" s="69">
        <f t="shared" si="32"/>
        <v>0.22247407746481013</v>
      </c>
      <c r="CC49" s="69">
        <f t="shared" si="32"/>
        <v>0.15245615555025946</v>
      </c>
      <c r="CD49" s="69">
        <f t="shared" si="32"/>
        <v>9.8263843514374338E-2</v>
      </c>
      <c r="CE49" s="69">
        <f t="shared" si="32"/>
        <v>5.4192312035885107E-2</v>
      </c>
      <c r="CF49" s="69">
        <f t="shared" si="32"/>
        <v>1.063638272662088E-2</v>
      </c>
      <c r="CG49" s="69">
        <f t="shared" si="32"/>
        <v>5.9381539187929815E-2</v>
      </c>
      <c r="CH49" s="69">
        <f t="shared" si="32"/>
        <v>1.1188739430302729E-2</v>
      </c>
      <c r="CI49" s="135">
        <f t="shared" si="6"/>
        <v>1</v>
      </c>
      <c r="CK49" s="136" t="str">
        <f t="shared" si="7"/>
        <v>横須賀市</v>
      </c>
      <c r="CL49" s="137">
        <f t="shared" si="17"/>
        <v>755.98155353508184</v>
      </c>
      <c r="CM49" s="75">
        <f t="shared" si="18"/>
        <v>0.19873765344861408</v>
      </c>
      <c r="CN49" s="76">
        <f t="shared" si="19"/>
        <v>709.67383544276288</v>
      </c>
      <c r="CO49" s="75">
        <f t="shared" si="20"/>
        <v>0.21170570548971213</v>
      </c>
      <c r="CP49" s="76">
        <f t="shared" si="8"/>
        <v>15.284638280188421</v>
      </c>
      <c r="CQ49" s="75">
        <f t="shared" si="21"/>
        <v>0</v>
      </c>
      <c r="CR49" s="76">
        <f t="shared" si="9"/>
        <v>31.023079812130533</v>
      </c>
      <c r="CS49" s="75">
        <f t="shared" si="22"/>
        <v>0</v>
      </c>
      <c r="CT49" s="76">
        <f t="shared" si="10"/>
        <v>434.36956061867312</v>
      </c>
      <c r="CU49" s="77">
        <f t="shared" si="23"/>
        <v>0.30722686877489064</v>
      </c>
      <c r="CV49" s="18"/>
      <c r="CW49" s="1078">
        <f t="shared" si="24"/>
        <v>150.24199999999999</v>
      </c>
      <c r="CX49" s="1081">
        <f>VLOOKUP($AX49&amp;"_"&amp;$CW$14,データシート1!$A:$BS,MATCH($CW$12&amp;"_"&amp;CX$20,データシート1!$A$1:$BS$1,0),0)</f>
        <v>150.24199999999999</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133.44999999999999</v>
      </c>
      <c r="DB49" s="1081">
        <f>VLOOKUP($AX49&amp;"_"&amp;$CW$14,データシート1!$A:$BS,MATCH($CW$12&amp;"_"&amp;DB$20,データシート1!$A$1:$BS$1,0),0)</f>
        <v>10.895</v>
      </c>
      <c r="DC49" s="1081">
        <f>VLOOKUP($AX49&amp;"_"&amp;$CW$14,データシート1!$A:$BS,MATCH($CW$12&amp;"_"&amp;DC$20,データシート1!$A$1:$BS$1,0),0)</f>
        <v>0</v>
      </c>
      <c r="DD49" s="1080">
        <f t="shared" si="11"/>
        <v>294.58699999999999</v>
      </c>
      <c r="DE49" s="18"/>
      <c r="DF49" s="138">
        <f>VLOOKUP($AX49&amp;"_"&amp;$DF$14,データシート1!$A:$BS,MATCH($DF$12&amp;"_"&amp;DF$20,データシート1!$A$1:$BS$1,0),0)</f>
        <v>14</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17</v>
      </c>
      <c r="DJ49" s="74">
        <f>VLOOKUP($AX49&amp;"_"&amp;$DF$14,データシート1!$A:$BS,MATCH($DF$12&amp;"_"&amp;DJ$20,データシート1!$A$1:$BS$1,0),0)</f>
        <v>1</v>
      </c>
      <c r="DK49" s="74">
        <f>VLOOKUP($AX49&amp;"_"&amp;$DF$14,データシート1!$A:$BS,MATCH($DF$12&amp;"_"&amp;DK$20,データシート1!$A$1:$BS$1,0),0)</f>
        <v>0</v>
      </c>
      <c r="DL49" s="78">
        <f t="shared" si="12"/>
        <v>32</v>
      </c>
      <c r="DM49" s="18"/>
      <c r="DN49" s="139">
        <f t="shared" si="26"/>
        <v>0.51</v>
      </c>
      <c r="DO49" s="140">
        <f t="shared" si="27"/>
        <v>0</v>
      </c>
      <c r="DP49" s="140">
        <f t="shared" si="29"/>
        <v>0</v>
      </c>
      <c r="DQ49" s="140">
        <f t="shared" si="30"/>
        <v>0.45</v>
      </c>
      <c r="DR49" s="140">
        <f t="shared" si="31"/>
        <v>0.04</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倉敷市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岡山県</v>
      </c>
      <c r="AY4" s="261" t="str">
        <f>年度マスタ!$J4</f>
        <v>倉敷市</v>
      </c>
      <c r="AZ4" s="261" t="str">
        <f>年度マスタ!$K4</f>
        <v>33202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13119</v>
      </c>
      <c r="AY13" s="20" t="str">
        <f>IF(IFERROR(比較地域マスタ!$Z6,"")=0,"",IFERROR(比較地域マスタ!$Z6,""))</f>
        <v>板橋区</v>
      </c>
      <c r="BC13" s="960" t="str">
        <f t="shared" ref="BC13:BC59" si="0">AX13</f>
        <v>13119</v>
      </c>
      <c r="BD13" s="123" t="str">
        <f>AY13</f>
        <v>板橋区</v>
      </c>
      <c r="BE13" s="40">
        <f>VLOOKUP($BC13&amp;"_"&amp;$AZ$7,データシート1!$A:$BS,MATCH("cb_"&amp;BE$12,データシート1!$A$1:$BS$1,0),0)</f>
        <v>11713.999999999989</v>
      </c>
      <c r="BF13" s="40">
        <f>VLOOKUP($BC13&amp;"_"&amp;$AZ$7,データシート1!$A:$BS,MATCH("cb_"&amp;BF$12,データシート1!$A$1:$BS$1,0),0)</f>
        <v>4212.6999999999971</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6903.6</v>
      </c>
      <c r="BK13" s="40">
        <f>SUM(BE13:BJ13)</f>
        <v>22830.299999999988</v>
      </c>
      <c r="BL13" s="42"/>
      <c r="BM13" s="960" t="str">
        <f>AX13</f>
        <v>13119</v>
      </c>
      <c r="BN13" s="123" t="str">
        <f>AY13</f>
        <v>板橋区</v>
      </c>
      <c r="BO13" s="40">
        <f>BE13*VLOOKUP(BO$12,別紙!$B$4:$E$10,MATCH("設備利用率",別紙!$B$4:$E$4,0),0)/100*8760/10^3</f>
        <v>14058.205679999986</v>
      </c>
      <c r="BP13" s="40">
        <f>BF13*VLOOKUP(BP$12,別紙!$B$4:$E$10,MATCH("設備利用率",別紙!$B$4:$E$4,0),0)/100*8760/10^3</f>
        <v>5572.3910519999963</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48380.428800000002</v>
      </c>
      <c r="BU13" s="40">
        <f>SUM(BO13:BT13)</f>
        <v>68011.025531999985</v>
      </c>
      <c r="BV13" s="42"/>
      <c r="BW13" s="38" t="str">
        <f>AX13</f>
        <v>13119</v>
      </c>
      <c r="BX13" s="38" t="str">
        <f>AY13</f>
        <v>板橋区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2340680.2579841902</v>
      </c>
      <c r="BZ13" s="42"/>
      <c r="CA13" s="38" t="str">
        <f>AX13</f>
        <v>13119</v>
      </c>
      <c r="CB13" s="38" t="str">
        <f>AY13</f>
        <v>板橋区</v>
      </c>
      <c r="CC13" s="260">
        <f>BO13/$BY13</f>
        <v>6.0060341996933013E-3</v>
      </c>
      <c r="CD13" s="260">
        <f t="shared" ref="CD13:CH28" si="1">BP13/$BY13</f>
        <v>2.3806716158656276E-3</v>
      </c>
      <c r="CE13" s="260">
        <f t="shared" si="1"/>
        <v>0</v>
      </c>
      <c r="CF13" s="260">
        <f t="shared" si="1"/>
        <v>0</v>
      </c>
      <c r="CG13" s="260">
        <f t="shared" si="1"/>
        <v>0</v>
      </c>
      <c r="CH13" s="260">
        <f t="shared" si="1"/>
        <v>2.0669388155418356E-2</v>
      </c>
      <c r="CI13" s="260">
        <f>BU13/BY13</f>
        <v>2.9056093970977283E-2</v>
      </c>
      <c r="CK13" s="20" t="str">
        <f>AX13</f>
        <v>13119</v>
      </c>
      <c r="CL13" s="20" t="str">
        <f>AY13</f>
        <v>板橋区</v>
      </c>
      <c r="CM13" s="20">
        <f>VLOOKUP($CK13&amp;"_"&amp;$AZ$7,データシート1!$A:$BS,MATCH("ca_太陽光発電（10kW未満）",データシート1!$A$1:$BS$1,0),0)</f>
        <v>2989</v>
      </c>
      <c r="CN13" s="20">
        <f>VLOOKUP($CK13&amp;"_"&amp;$AZ$5,データシート1!$A:$BS,MATCH("ab_家庭",データシート1!$A$1:$BS$1,0),0)</f>
        <v>316494</v>
      </c>
      <c r="CO13" s="260">
        <f>CM13/CN13</f>
        <v>9.444096886512857E-3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13201</v>
      </c>
      <c r="AY14" s="20" t="str">
        <f>IF(IFERROR(比較地域マスタ!$Z7,"")=0,"",IFERROR(比較地域マスタ!$Z7,""))</f>
        <v>八王子市</v>
      </c>
      <c r="BC14" s="960" t="str">
        <f t="shared" si="0"/>
        <v>13201</v>
      </c>
      <c r="BD14" s="123" t="str">
        <f t="shared" ref="BD14:BD60" si="2">AY14</f>
        <v>八王子市</v>
      </c>
      <c r="BE14" s="40">
        <f>VLOOKUP($BC14&amp;"_"&amp;$AZ$7,データシート1!$A:$BS,MATCH("cb_"&amp;BE$12,データシート1!$A$1:$BS$1,0),0)</f>
        <v>44209.1000000001</v>
      </c>
      <c r="BF14" s="40">
        <f>VLOOKUP($BC14&amp;"_"&amp;$AZ$7,データシート1!$A:$BS,MATCH("cb_"&amp;BF$12,データシート1!$A$1:$BS$1,0),0)</f>
        <v>16339.800000000003</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2466.703</v>
      </c>
      <c r="BK14" s="40">
        <f t="shared" ref="BK14:BK60" si="3">SUM(BE14:BJ14)</f>
        <v>63015.603000000105</v>
      </c>
      <c r="BL14" s="42"/>
      <c r="BM14" s="960" t="str">
        <f t="shared" ref="BM14:BM60" si="4">AX14</f>
        <v>13201</v>
      </c>
      <c r="BN14" s="123" t="str">
        <f t="shared" ref="BN14:BN60" si="5">AY14</f>
        <v>八王子市</v>
      </c>
      <c r="BO14" s="40">
        <f>BE14*VLOOKUP(BO$12,別紙!$B$4:$E$10,MATCH("設備利用率",別紙!$B$4:$E$4,0),0)/100*8760/10^3</f>
        <v>53056.22509200011</v>
      </c>
      <c r="BP14" s="40">
        <f>BF14*VLOOKUP(BP$12,別紙!$B$4:$E$10,MATCH("設備利用率",別紙!$B$4:$E$4,0),0)/100*8760/10^3</f>
        <v>21613.633848000005</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17286.654623999999</v>
      </c>
      <c r="BU14" s="40">
        <f t="shared" ref="BU14:BU60" si="6">SUM(BO14:BT14)</f>
        <v>91956.513564000124</v>
      </c>
      <c r="BV14" s="42"/>
      <c r="BW14" s="38" t="str">
        <f t="shared" ref="BW14:BW60" si="7">AX14</f>
        <v>13201</v>
      </c>
      <c r="BX14" s="38" t="str">
        <f t="shared" ref="BX14:BX60" si="8">AY14</f>
        <v>八王子市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2456413.3421106781</v>
      </c>
      <c r="BZ14" s="42"/>
      <c r="CA14" s="38" t="str">
        <f t="shared" ref="CA14:CA60" si="9">AX14</f>
        <v>13201</v>
      </c>
      <c r="CB14" s="38" t="str">
        <f t="shared" ref="CB14:CB60" si="10">AY14</f>
        <v>八王子市</v>
      </c>
      <c r="CC14" s="260">
        <f t="shared" ref="CC14:CC60" si="11">BO14/$BY14</f>
        <v>2.1599062414475994E-2</v>
      </c>
      <c r="CD14" s="260">
        <f t="shared" si="1"/>
        <v>8.7988586763775058E-3</v>
      </c>
      <c r="CE14" s="260">
        <f t="shared" si="1"/>
        <v>0</v>
      </c>
      <c r="CF14" s="260">
        <f t="shared" si="1"/>
        <v>0</v>
      </c>
      <c r="CG14" s="260">
        <f t="shared" si="1"/>
        <v>0</v>
      </c>
      <c r="CH14" s="260">
        <f t="shared" si="1"/>
        <v>7.0373557770804186E-3</v>
      </c>
      <c r="CI14" s="260">
        <f t="shared" ref="CI14:CI60" si="12">BU14/BY14</f>
        <v>3.7435276867933923E-2</v>
      </c>
      <c r="CK14" s="20" t="str">
        <f t="shared" ref="CK14:CK60" si="13">AX14</f>
        <v>13201</v>
      </c>
      <c r="CL14" s="20" t="str">
        <f t="shared" ref="CL14:CL60" si="14">AY14</f>
        <v>八王子市</v>
      </c>
      <c r="CM14" s="20">
        <f>VLOOKUP($CK14&amp;"_"&amp;$AZ$7,データシート1!$A:$BS,MATCH("ca_太陽光発電（10kW未満）",データシート1!$A$1:$BS$1,0),0)</f>
        <v>11160</v>
      </c>
      <c r="CN14" s="20">
        <f>VLOOKUP($CK14&amp;"_"&amp;$AZ$5,データシート1!$A:$BS,MATCH("ab_家庭",データシート1!$A$1:$BS$1,0),0)</f>
        <v>276046</v>
      </c>
      <c r="CO14" s="260">
        <f t="shared" ref="CO14:CO60" si="15">CM14/CN14</f>
        <v>4.0428044601262106E-2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13108</v>
      </c>
      <c r="AY15" s="20" t="str">
        <f>IF(IFERROR(比較地域マスタ!$Z8,"")=0,"",IFERROR(比較地域マスタ!$Z8,""))</f>
        <v>江東区</v>
      </c>
      <c r="BC15" s="960" t="str">
        <f t="shared" si="0"/>
        <v>13108</v>
      </c>
      <c r="BD15" s="123" t="str">
        <f t="shared" si="2"/>
        <v>江東区</v>
      </c>
      <c r="BE15" s="40">
        <f>VLOOKUP($BC15&amp;"_"&amp;$AZ$7,データシート1!$A:$BS,MATCH("cb_"&amp;BE$12,データシート1!$A$1:$BS$1,0),0)</f>
        <v>4105.1999999999989</v>
      </c>
      <c r="BF15" s="40">
        <f>VLOOKUP($BC15&amp;"_"&amp;$AZ$7,データシート1!$A:$BS,MATCH("cb_"&amp;BF$12,データシート1!$A$1:$BS$1,0),0)</f>
        <v>4473.5</v>
      </c>
      <c r="BG15" s="40">
        <f>VLOOKUP($BC15&amp;"_"&amp;$AZ$7,データシート1!$A:$BS,MATCH("cb_"&amp;BG$12,データシート1!$A$1:$BS$1,0),0)</f>
        <v>3650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27500</v>
      </c>
      <c r="BK15" s="40">
        <f t="shared" si="3"/>
        <v>39728.699999999997</v>
      </c>
      <c r="BL15" s="42"/>
      <c r="BM15" s="960" t="str">
        <f t="shared" si="4"/>
        <v>13108</v>
      </c>
      <c r="BN15" s="123" t="str">
        <f t="shared" si="5"/>
        <v>江東区</v>
      </c>
      <c r="BO15" s="40">
        <f>BE15*VLOOKUP(BO$12,別紙!$B$4:$E$10,MATCH("設備利用率",別紙!$B$4:$E$4,0),0)/100*8760/10^3</f>
        <v>4926.7326239999984</v>
      </c>
      <c r="BP15" s="40">
        <f>BF15*VLOOKUP(BP$12,別紙!$B$4:$E$10,MATCH("設備利用率",別紙!$B$4:$E$4,0),0)/100*8760/10^3</f>
        <v>5917.3668599999992</v>
      </c>
      <c r="BQ15" s="40">
        <f>BG15*VLOOKUP(BQ$12,別紙!$B$4:$E$10,MATCH("設備利用率",別紙!$B$4:$E$4,0),0)/100*8760/10^3</f>
        <v>7929.5519999999997</v>
      </c>
      <c r="BR15" s="40">
        <f>BH15*VLOOKUP(BR$12,別紙!$B$4:$E$10,MATCH("設備利用率",別紙!$B$4:$E$4,0),0)/100*8760/10^3</f>
        <v>0</v>
      </c>
      <c r="BS15" s="40">
        <f>BI15*VLOOKUP(BS$12,別紙!$B$4:$E$10,MATCH("設備利用率",別紙!$B$4:$E$4,0),0)/100*8760/10^3</f>
        <v>0</v>
      </c>
      <c r="BT15" s="40">
        <f>BJ15*VLOOKUP(BT$12,別紙!$B$4:$E$10,MATCH("設備利用率",別紙!$B$4:$E$4,0),0)/100*8760/10^3</f>
        <v>192720</v>
      </c>
      <c r="BU15" s="40">
        <f t="shared" si="6"/>
        <v>211493.651484</v>
      </c>
      <c r="BV15" s="42"/>
      <c r="BW15" s="38" t="str">
        <f t="shared" si="7"/>
        <v>13108</v>
      </c>
      <c r="BX15" s="38" t="str">
        <f t="shared" si="8"/>
        <v>江東区</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3257591.2098574899</v>
      </c>
      <c r="BZ15" s="42"/>
      <c r="CA15" s="38" t="str">
        <f t="shared" si="9"/>
        <v>13108</v>
      </c>
      <c r="CB15" s="38" t="str">
        <f t="shared" si="10"/>
        <v>江東区</v>
      </c>
      <c r="CC15" s="260">
        <f t="shared" si="11"/>
        <v>1.5123851664050655E-3</v>
      </c>
      <c r="CD15" s="260">
        <f t="shared" si="1"/>
        <v>1.816485396354832E-3</v>
      </c>
      <c r="CE15" s="260">
        <f t="shared" si="1"/>
        <v>2.434176509319257E-3</v>
      </c>
      <c r="CF15" s="260">
        <f t="shared" si="1"/>
        <v>0</v>
      </c>
      <c r="CG15" s="260">
        <f t="shared" si="1"/>
        <v>0</v>
      </c>
      <c r="CH15" s="260">
        <f t="shared" si="1"/>
        <v>5.9160277513282872E-2</v>
      </c>
      <c r="CI15" s="260">
        <f t="shared" si="12"/>
        <v>6.4923324585362027E-2</v>
      </c>
      <c r="CK15" s="20" t="str">
        <f t="shared" si="13"/>
        <v>13108</v>
      </c>
      <c r="CL15" s="20" t="str">
        <f t="shared" si="14"/>
        <v>江東区</v>
      </c>
      <c r="CM15" s="20">
        <f>VLOOKUP($CK15&amp;"_"&amp;$AZ$7,データシート1!$A:$BS,MATCH("ca_太陽光発電（10kW未満）",データシート1!$A$1:$BS$1,0),0)</f>
        <v>1055</v>
      </c>
      <c r="CN15" s="20">
        <f>VLOOKUP($CK15&amp;"_"&amp;$AZ$5,データシート1!$A:$BS,MATCH("ab_家庭",データシート1!$A$1:$BS$1,0),0)</f>
        <v>276477</v>
      </c>
      <c r="CO15" s="260">
        <f t="shared" si="15"/>
        <v>3.8158689511243252E-3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28201</v>
      </c>
      <c r="AY16" s="20" t="str">
        <f>IF(IFERROR(比較地域マスタ!$Z9,"")=0,"",IFERROR(比較地域マスタ!$Z9,""))</f>
        <v>姫路市</v>
      </c>
      <c r="BC16" s="960" t="str">
        <f t="shared" si="0"/>
        <v>28201</v>
      </c>
      <c r="BD16" s="123" t="str">
        <f t="shared" si="2"/>
        <v>姫路市</v>
      </c>
      <c r="BE16" s="40">
        <f>VLOOKUP($BC16&amp;"_"&amp;$AZ$7,データシート1!$A:$BS,MATCH("cb_"&amp;BE$12,データシート1!$A$1:$BS$1,0),0)</f>
        <v>83324.000000001237</v>
      </c>
      <c r="BF16" s="40">
        <f>VLOOKUP($BC16&amp;"_"&amp;$AZ$7,データシート1!$A:$BS,MATCH("cb_"&amp;BF$12,データシート1!$A$1:$BS$1,0),0)</f>
        <v>304841.30000000109</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5460</v>
      </c>
      <c r="BK16" s="40">
        <f t="shared" si="3"/>
        <v>393625.30000000232</v>
      </c>
      <c r="BL16" s="42"/>
      <c r="BM16" s="960" t="str">
        <f t="shared" si="4"/>
        <v>28201</v>
      </c>
      <c r="BN16" s="123" t="str">
        <f t="shared" si="5"/>
        <v>姫路市</v>
      </c>
      <c r="BO16" s="40">
        <f>BE16*VLOOKUP(BO$12,別紙!$B$4:$E$10,MATCH("設備利用率",別紙!$B$4:$E$4,0),0)/100*8760/10^3</f>
        <v>99998.798880001472</v>
      </c>
      <c r="BP16" s="40">
        <f>BF16*VLOOKUP(BP$12,別紙!$B$4:$E$10,MATCH("設備利用率",別紙!$B$4:$E$4,0),0)/100*8760/10^3</f>
        <v>403231.87798800145</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38263.68</v>
      </c>
      <c r="BU16" s="40">
        <f t="shared" si="6"/>
        <v>541494.35686800291</v>
      </c>
      <c r="BV16" s="42"/>
      <c r="BW16" s="38" t="str">
        <f t="shared" si="7"/>
        <v>28201</v>
      </c>
      <c r="BX16" s="38" t="str">
        <f t="shared" si="8"/>
        <v>姫路市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4100435.4736131206</v>
      </c>
      <c r="BZ16" s="42"/>
      <c r="CA16" s="38" t="str">
        <f t="shared" si="9"/>
        <v>28201</v>
      </c>
      <c r="CB16" s="38" t="str">
        <f t="shared" si="10"/>
        <v>姫路市</v>
      </c>
      <c r="CC16" s="260">
        <f t="shared" si="11"/>
        <v>2.4387360689738399E-2</v>
      </c>
      <c r="CD16" s="260">
        <f t="shared" si="1"/>
        <v>9.8338793667856819E-2</v>
      </c>
      <c r="CE16" s="260">
        <f t="shared" si="1"/>
        <v>0</v>
      </c>
      <c r="CF16" s="260">
        <f t="shared" si="1"/>
        <v>0</v>
      </c>
      <c r="CG16" s="260">
        <f t="shared" si="1"/>
        <v>0</v>
      </c>
      <c r="CH16" s="260">
        <f t="shared" si="1"/>
        <v>9.3316137386460947E-3</v>
      </c>
      <c r="CI16" s="260">
        <f t="shared" si="12"/>
        <v>0.13205776809624131</v>
      </c>
      <c r="CK16" s="20" t="str">
        <f t="shared" si="13"/>
        <v>28201</v>
      </c>
      <c r="CL16" s="20" t="str">
        <f t="shared" si="14"/>
        <v>姫路市</v>
      </c>
      <c r="CM16" s="20">
        <f>VLOOKUP($CK16&amp;"_"&amp;$AZ$7,データシート1!$A:$BS,MATCH("ca_太陽光発電（10kW未満）",データシート1!$A$1:$BS$1,0),0)</f>
        <v>18715</v>
      </c>
      <c r="CN16" s="20">
        <f>VLOOKUP($CK16&amp;"_"&amp;$AZ$5,データシート1!$A:$BS,MATCH("ab_家庭",データシート1!$A$1:$BS$1,0),0)</f>
        <v>243339</v>
      </c>
      <c r="CO16" s="260">
        <f t="shared" si="15"/>
        <v>7.6909167868693465E-2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09201</v>
      </c>
      <c r="AY17" s="20" t="str">
        <f>IF(IFERROR(比較地域マスタ!$Z10,"")=0,"",IFERROR(比較地域マスタ!$Z10,""))</f>
        <v>宇都宮市</v>
      </c>
      <c r="BC17" s="960" t="str">
        <f t="shared" si="0"/>
        <v>09201</v>
      </c>
      <c r="BD17" s="123" t="str">
        <f t="shared" si="2"/>
        <v>宇都宮市</v>
      </c>
      <c r="BE17" s="40">
        <f>VLOOKUP($BC17&amp;"_"&amp;$AZ$7,データシート1!$A:$BS,MATCH("cb_"&amp;BE$12,データシート1!$A$1:$BS$1,0),0)</f>
        <v>96178.300000001691</v>
      </c>
      <c r="BF17" s="40">
        <f>VLOOKUP($BC17&amp;"_"&amp;$AZ$7,データシート1!$A:$BS,MATCH("cb_"&amp;BF$12,データシート1!$A$1:$BS$1,0),0)</f>
        <v>256301.00000000015</v>
      </c>
      <c r="BG17" s="40">
        <f>VLOOKUP($BC17&amp;"_"&amp;$AZ$7,データシート1!$A:$BS,MATCH("cb_"&amp;BG$12,データシート1!$A$1:$BS$1,0),0)</f>
        <v>0</v>
      </c>
      <c r="BH17" s="40">
        <f>VLOOKUP($BC17&amp;"_"&amp;$AZ$7,データシート1!$A:$BS,MATCH("cb_"&amp;BH$12,データシート1!$A$1:$BS$1,0),0)</f>
        <v>45</v>
      </c>
      <c r="BI17" s="40">
        <f>VLOOKUP($BC17&amp;"_"&amp;$AZ$7,データシート1!$A:$BS,MATCH("cb_"&amp;BI$12,データシート1!$A$1:$BS$1,0),0)</f>
        <v>0</v>
      </c>
      <c r="BJ17" s="40">
        <f>VLOOKUP($BC17&amp;"_"&amp;$AZ$7,データシート1!$A:$BS,MATCH("cb_"&amp;BJ$12,データシート1!$A$1:$BS$1,0),0)</f>
        <v>6925.72</v>
      </c>
      <c r="BK17" s="40">
        <f t="shared" si="3"/>
        <v>359450.02000000182</v>
      </c>
      <c r="BL17" s="42"/>
      <c r="BM17" s="960" t="str">
        <f t="shared" si="4"/>
        <v>09201</v>
      </c>
      <c r="BN17" s="123" t="str">
        <f t="shared" si="5"/>
        <v>宇都宮市</v>
      </c>
      <c r="BO17" s="40">
        <f>BE17*VLOOKUP(BO$12,別紙!$B$4:$E$10,MATCH("設備利用率",別紙!$B$4:$E$4,0),0)/100*8760/10^3</f>
        <v>115425.50139600202</v>
      </c>
      <c r="BP17" s="40">
        <f>BF17*VLOOKUP(BP$12,別紙!$B$4:$E$10,MATCH("設備利用率",別紙!$B$4:$E$4,0),0)/100*8760/10^3</f>
        <v>339024.71076000022</v>
      </c>
      <c r="BQ17" s="40">
        <f>BG17*VLOOKUP(BQ$12,別紙!$B$4:$E$10,MATCH("設備利用率",別紙!$B$4:$E$4,0),0)/100*8760/10^3</f>
        <v>0</v>
      </c>
      <c r="BR17" s="40">
        <f>BH17*VLOOKUP(BR$12,別紙!$B$4:$E$10,MATCH("設備利用率",別紙!$B$4:$E$4,0),0)/100*8760/10^3</f>
        <v>236.52</v>
      </c>
      <c r="BS17" s="40">
        <f>BI17*VLOOKUP(BS$12,別紙!$B$4:$E$10,MATCH("設備利用率",別紙!$B$4:$E$4,0),0)/100*8760/10^3</f>
        <v>0</v>
      </c>
      <c r="BT17" s="40">
        <f>BJ17*VLOOKUP(BT$12,別紙!$B$4:$E$10,MATCH("設備利用率",別紙!$B$4:$E$4,0),0)/100*8760/10^3</f>
        <v>48535.445759999995</v>
      </c>
      <c r="BU17" s="40">
        <f t="shared" si="6"/>
        <v>503222.17791600223</v>
      </c>
      <c r="BV17" s="42"/>
      <c r="BW17" s="38" t="str">
        <f t="shared" si="7"/>
        <v>09201</v>
      </c>
      <c r="BX17" s="38" t="str">
        <f t="shared" si="8"/>
        <v>宇都宮市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4102613.0945253866</v>
      </c>
      <c r="BZ17" s="42"/>
      <c r="CA17" s="38" t="str">
        <f t="shared" si="9"/>
        <v>09201</v>
      </c>
      <c r="CB17" s="38" t="str">
        <f t="shared" si="10"/>
        <v>宇都宮市</v>
      </c>
      <c r="CC17" s="260">
        <f t="shared" si="11"/>
        <v>2.8134629987416615E-2</v>
      </c>
      <c r="CD17" s="260">
        <f t="shared" si="1"/>
        <v>8.2636286422524699E-2</v>
      </c>
      <c r="CE17" s="260">
        <f t="shared" si="1"/>
        <v>0</v>
      </c>
      <c r="CF17" s="260">
        <f t="shared" si="1"/>
        <v>5.765106154309732E-5</v>
      </c>
      <c r="CG17" s="260">
        <f t="shared" si="1"/>
        <v>0</v>
      </c>
      <c r="CH17" s="260">
        <f t="shared" si="1"/>
        <v>1.183037362815585E-2</v>
      </c>
      <c r="CI17" s="260">
        <f t="shared" si="12"/>
        <v>0.12265894109964025</v>
      </c>
      <c r="CK17" s="20" t="str">
        <f t="shared" si="13"/>
        <v>09201</v>
      </c>
      <c r="CL17" s="20" t="str">
        <f t="shared" si="14"/>
        <v>宇都宮市</v>
      </c>
      <c r="CM17" s="20">
        <f>VLOOKUP($CK17&amp;"_"&amp;$AZ$7,データシート1!$A:$BS,MATCH("ca_太陽光発電（10kW未満）",データシート1!$A$1:$BS$1,0),0)</f>
        <v>21043</v>
      </c>
      <c r="CN17" s="20">
        <f>VLOOKUP($CK17&amp;"_"&amp;$AZ$5,データシート1!$A:$BS,MATCH("ab_家庭",データシート1!$A$1:$BS$1,0),0)</f>
        <v>239868</v>
      </c>
      <c r="CO17" s="260">
        <f t="shared" si="15"/>
        <v>8.7727416745876904E-2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38201</v>
      </c>
      <c r="AY18" s="20" t="str">
        <f>IF(IFERROR(比較地域マスタ!$Z11,"")=0,"",IFERROR(比較地域マスタ!$Z11,""))</f>
        <v>松山市</v>
      </c>
      <c r="BC18" s="960" t="str">
        <f t="shared" si="0"/>
        <v>38201</v>
      </c>
      <c r="BD18" s="123" t="str">
        <f t="shared" si="2"/>
        <v>松山市</v>
      </c>
      <c r="BE18" s="40">
        <f>VLOOKUP($BC18&amp;"_"&amp;$AZ$7,データシート1!$A:$BS,MATCH("cb_"&amp;BE$12,データシート1!$A$1:$BS$1,0),0)</f>
        <v>86996.763000001112</v>
      </c>
      <c r="BF18" s="40">
        <f>VLOOKUP($BC18&amp;"_"&amp;$AZ$7,データシート1!$A:$BS,MATCH("cb_"&amp;BF$12,データシート1!$A$1:$BS$1,0),0)</f>
        <v>128986.16799999989</v>
      </c>
      <c r="BG18" s="40">
        <f>VLOOKUP($BC18&amp;"_"&amp;$AZ$7,データシート1!$A:$BS,MATCH("cb_"&amp;BG$12,データシート1!$A$1:$BS$1,0),0)</f>
        <v>0</v>
      </c>
      <c r="BH18" s="40">
        <f>VLOOKUP($BC18&amp;"_"&amp;$AZ$7,データシート1!$A:$BS,MATCH("cb_"&amp;BH$12,データシート1!$A$1:$BS$1,0),0)</f>
        <v>605</v>
      </c>
      <c r="BI18" s="40">
        <f>VLOOKUP($BC18&amp;"_"&amp;$AZ$7,データシート1!$A:$BS,MATCH("cb_"&amp;BI$12,データシート1!$A$1:$BS$1,0),0)</f>
        <v>0</v>
      </c>
      <c r="BJ18" s="40">
        <f>VLOOKUP($BC18&amp;"_"&amp;$AZ$7,データシート1!$A:$BS,MATCH("cb_"&amp;BJ$12,データシート1!$A$1:$BS$1,0),0)</f>
        <v>17375.655999999999</v>
      </c>
      <c r="BK18" s="40">
        <f t="shared" si="3"/>
        <v>233963.58700000099</v>
      </c>
      <c r="BL18" s="42"/>
      <c r="BM18" s="960" t="str">
        <f t="shared" si="4"/>
        <v>38201</v>
      </c>
      <c r="BN18" s="123" t="str">
        <f t="shared" si="5"/>
        <v>松山市</v>
      </c>
      <c r="BO18" s="40">
        <f>BE18*VLOOKUP(BO$12,別紙!$B$4:$E$10,MATCH("設備利用率",別紙!$B$4:$E$4,0),0)/100*8760/10^3</f>
        <v>104406.55521156132</v>
      </c>
      <c r="BP18" s="40">
        <f>BF18*VLOOKUP(BP$12,別紙!$B$4:$E$10,MATCH("設備利用率",別紙!$B$4:$E$4,0),0)/100*8760/10^3</f>
        <v>170617.74358367987</v>
      </c>
      <c r="BQ18" s="40">
        <f>BG18*VLOOKUP(BQ$12,別紙!$B$4:$E$10,MATCH("設備利用率",別紙!$B$4:$E$4,0),0)/100*8760/10^3</f>
        <v>0</v>
      </c>
      <c r="BR18" s="40">
        <f>BH18*VLOOKUP(BR$12,別紙!$B$4:$E$10,MATCH("設備利用率",別紙!$B$4:$E$4,0),0)/100*8760/10^3</f>
        <v>3179.88</v>
      </c>
      <c r="BS18" s="40">
        <f>BI18*VLOOKUP(BS$12,別紙!$B$4:$E$10,MATCH("設備利用率",別紙!$B$4:$E$4,0),0)/100*8760/10^3</f>
        <v>0</v>
      </c>
      <c r="BT18" s="40">
        <f>BJ18*VLOOKUP(BT$12,別紙!$B$4:$E$10,MATCH("設備利用率",別紙!$B$4:$E$4,0),0)/100*8760/10^3</f>
        <v>121768.59724799999</v>
      </c>
      <c r="BU18" s="40">
        <f t="shared" si="6"/>
        <v>399972.77604324115</v>
      </c>
      <c r="BV18" s="42"/>
      <c r="BW18" s="38" t="str">
        <f t="shared" si="7"/>
        <v>38201</v>
      </c>
      <c r="BX18" s="38" t="str">
        <f t="shared" si="8"/>
        <v>松山市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3114862.6477843048</v>
      </c>
      <c r="BZ18" s="42"/>
      <c r="CA18" s="38" t="str">
        <f t="shared" si="9"/>
        <v>38201</v>
      </c>
      <c r="CB18" s="38" t="str">
        <f t="shared" si="10"/>
        <v>松山市</v>
      </c>
      <c r="CC18" s="260">
        <f t="shared" si="11"/>
        <v>3.3518831170879664E-2</v>
      </c>
      <c r="CD18" s="260">
        <f t="shared" si="1"/>
        <v>5.4775366645795888E-2</v>
      </c>
      <c r="CE18" s="260">
        <f t="shared" si="1"/>
        <v>0</v>
      </c>
      <c r="CF18" s="260">
        <f t="shared" si="1"/>
        <v>1.0208732645922427E-3</v>
      </c>
      <c r="CG18" s="260">
        <f t="shared" si="1"/>
        <v>0</v>
      </c>
      <c r="CH18" s="260">
        <f t="shared" si="1"/>
        <v>3.9092766204191262E-2</v>
      </c>
      <c r="CI18" s="260">
        <f t="shared" si="12"/>
        <v>0.12840783728545904</v>
      </c>
      <c r="CK18" s="20" t="str">
        <f t="shared" si="13"/>
        <v>38201</v>
      </c>
      <c r="CL18" s="20" t="str">
        <f t="shared" si="14"/>
        <v>松山市</v>
      </c>
      <c r="CM18" s="20">
        <f>VLOOKUP($CK18&amp;"_"&amp;$AZ$7,データシート1!$A:$BS,MATCH("ca_太陽光発電（10kW未満）",データシート1!$A$1:$BS$1,0),0)</f>
        <v>18560</v>
      </c>
      <c r="CN18" s="20">
        <f>VLOOKUP($CK18&amp;"_"&amp;$AZ$5,データシート1!$A:$BS,MATCH("ab_家庭",データシート1!$A$1:$BS$1,0),0)</f>
        <v>253278</v>
      </c>
      <c r="CO18" s="260">
        <f t="shared" si="15"/>
        <v>7.3279163606787795E-2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12207</v>
      </c>
      <c r="AY19" s="20" t="str">
        <f>IF(IFERROR(比較地域マスタ!$Z12,"")=0,"",IFERROR(比較地域マスタ!$Z12,""))</f>
        <v>松戸市</v>
      </c>
      <c r="BC19" s="960" t="str">
        <f t="shared" si="0"/>
        <v>12207</v>
      </c>
      <c r="BD19" s="123" t="str">
        <f t="shared" si="2"/>
        <v>松戸市</v>
      </c>
      <c r="BE19" s="40">
        <f>VLOOKUP($BC19&amp;"_"&amp;$AZ$7,データシート1!$A:$BS,MATCH("cb_"&amp;BE$12,データシート1!$A$1:$BS$1,0),0)</f>
        <v>32837.100000000093</v>
      </c>
      <c r="BF19" s="40">
        <f>VLOOKUP($BC19&amp;"_"&amp;$AZ$7,データシート1!$A:$BS,MATCH("cb_"&amp;BF$12,データシート1!$A$1:$BS$1,0),0)</f>
        <v>12142.599999999995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44979.700000000084</v>
      </c>
      <c r="BL19" s="42"/>
      <c r="BM19" s="960" t="str">
        <f t="shared" si="4"/>
        <v>12207</v>
      </c>
      <c r="BN19" s="123" t="str">
        <f t="shared" si="5"/>
        <v>松戸市</v>
      </c>
      <c r="BO19" s="40">
        <f>BE19*VLOOKUP(BO$12,別紙!$B$4:$E$10,MATCH("設備利用率",別紙!$B$4:$E$4,0),0)/100*8760/10^3</f>
        <v>39408.460452000101</v>
      </c>
      <c r="BP19" s="40">
        <f>BF19*VLOOKUP(BP$12,別紙!$B$4:$E$10,MATCH("設備利用率",別紙!$B$4:$E$4,0),0)/100*8760/10^3</f>
        <v>16061.745575999994</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55470.206028000095</v>
      </c>
      <c r="BV19" s="42"/>
      <c r="BW19" s="38" t="str">
        <f t="shared" si="7"/>
        <v>12207</v>
      </c>
      <c r="BX19" s="38" t="str">
        <f t="shared" si="8"/>
        <v>松戸市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2130204.6062418167</v>
      </c>
      <c r="BZ19" s="42"/>
      <c r="CA19" s="38" t="str">
        <f t="shared" si="9"/>
        <v>12207</v>
      </c>
      <c r="CB19" s="38" t="str">
        <f t="shared" si="10"/>
        <v>松戸市</v>
      </c>
      <c r="CC19" s="260">
        <f t="shared" si="11"/>
        <v>1.8499847543530533E-2</v>
      </c>
      <c r="CD19" s="260">
        <f t="shared" si="1"/>
        <v>7.5400013355227417E-3</v>
      </c>
      <c r="CE19" s="260">
        <f t="shared" si="1"/>
        <v>0</v>
      </c>
      <c r="CF19" s="260">
        <f t="shared" si="1"/>
        <v>0</v>
      </c>
      <c r="CG19" s="260">
        <f t="shared" si="1"/>
        <v>0</v>
      </c>
      <c r="CH19" s="260">
        <f t="shared" si="1"/>
        <v>0</v>
      </c>
      <c r="CI19" s="260">
        <f t="shared" si="12"/>
        <v>2.6039848879053275E-2</v>
      </c>
      <c r="CK19" s="20" t="str">
        <f t="shared" si="13"/>
        <v>12207</v>
      </c>
      <c r="CL19" s="20" t="str">
        <f t="shared" si="14"/>
        <v>松戸市</v>
      </c>
      <c r="CM19" s="20">
        <f>VLOOKUP($CK19&amp;"_"&amp;$AZ$7,データシート1!$A:$BS,MATCH("ca_太陽光発電（10kW未満）",データシート1!$A$1:$BS$1,0),0)</f>
        <v>8100</v>
      </c>
      <c r="CN19" s="20">
        <f>VLOOKUP($CK19&amp;"_"&amp;$AZ$5,データシート1!$A:$BS,MATCH("ab_家庭",データシート1!$A$1:$BS$1,0),0)</f>
        <v>244471</v>
      </c>
      <c r="CO19" s="260">
        <f t="shared" si="15"/>
        <v>3.3132764213342276E-2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12203</v>
      </c>
      <c r="AY20" s="20" t="str">
        <f>IF(IFERROR(比較地域マスタ!$Z13,"")=0,"",IFERROR(比較地域マスタ!$Z13,""))</f>
        <v>市川市</v>
      </c>
      <c r="BC20" s="960" t="str">
        <f t="shared" si="0"/>
        <v>12203</v>
      </c>
      <c r="BD20" s="123" t="str">
        <f t="shared" si="2"/>
        <v>市川市</v>
      </c>
      <c r="BE20" s="40">
        <f>VLOOKUP($BC20&amp;"_"&amp;$AZ$7,データシート1!$A:$BS,MATCH("cb_"&amp;BE$12,データシート1!$A$1:$BS$1,0),0)</f>
        <v>22740.29999999993</v>
      </c>
      <c r="BF20" s="40">
        <f>VLOOKUP($BC20&amp;"_"&amp;$AZ$7,データシート1!$A:$BS,MATCH("cb_"&amp;BF$12,データシート1!$A$1:$BS$1,0),0)</f>
        <v>26714.900000000005</v>
      </c>
      <c r="BG20" s="40">
        <f>VLOOKUP($BC20&amp;"_"&amp;$AZ$7,データシート1!$A:$BS,MATCH("cb_"&amp;BG$12,データシート1!$A$1:$BS$1,0),0)</f>
        <v>0</v>
      </c>
      <c r="BH20" s="40">
        <f>VLOOKUP($BC20&amp;"_"&amp;$AZ$7,データシート1!$A:$BS,MATCH("cb_"&amp;BH$12,データシート1!$A$1:$BS$1,0),0)</f>
        <v>300</v>
      </c>
      <c r="BI20" s="40">
        <f>VLOOKUP($BC20&amp;"_"&amp;$AZ$7,データシート1!$A:$BS,MATCH("cb_"&amp;BI$12,データシート1!$A$1:$BS$1,0),0)</f>
        <v>0</v>
      </c>
      <c r="BJ20" s="40">
        <f>VLOOKUP($BC20&amp;"_"&amp;$AZ$7,データシート1!$A:$BS,MATCH("cb_"&amp;BJ$12,データシート1!$A$1:$BS$1,0),0)</f>
        <v>0</v>
      </c>
      <c r="BK20" s="40">
        <f t="shared" si="3"/>
        <v>49755.199999999939</v>
      </c>
      <c r="BL20" s="42"/>
      <c r="BM20" s="960" t="str">
        <f t="shared" si="4"/>
        <v>12203</v>
      </c>
      <c r="BN20" s="123" t="str">
        <f t="shared" si="5"/>
        <v>市川市</v>
      </c>
      <c r="BO20" s="40">
        <f>BE20*VLOOKUP(BO$12,別紙!$B$4:$E$10,MATCH("設備利用率",別紙!$B$4:$E$4,0),0)/100*8760/10^3</f>
        <v>27291.088835999919</v>
      </c>
      <c r="BP20" s="40">
        <f>BF20*VLOOKUP(BP$12,別紙!$B$4:$E$10,MATCH("設備利用率",別紙!$B$4:$E$4,0),0)/100*8760/10^3</f>
        <v>35337.401124000004</v>
      </c>
      <c r="BQ20" s="40">
        <f>BG20*VLOOKUP(BQ$12,別紙!$B$4:$E$10,MATCH("設備利用率",別紙!$B$4:$E$4,0),0)/100*8760/10^3</f>
        <v>0</v>
      </c>
      <c r="BR20" s="40">
        <f>BH20*VLOOKUP(BR$12,別紙!$B$4:$E$10,MATCH("設備利用率",別紙!$B$4:$E$4,0),0)/100*8760/10^3</f>
        <v>1576.8</v>
      </c>
      <c r="BS20" s="40">
        <f>BI20*VLOOKUP(BS$12,別紙!$B$4:$E$10,MATCH("設備利用率",別紙!$B$4:$E$4,0),0)/100*8760/10^3</f>
        <v>0</v>
      </c>
      <c r="BT20" s="40">
        <f>BJ20*VLOOKUP(BT$12,別紙!$B$4:$E$10,MATCH("設備利用率",別紙!$B$4:$E$4,0),0)/100*8760/10^3</f>
        <v>0</v>
      </c>
      <c r="BU20" s="40">
        <f t="shared" si="6"/>
        <v>64205.289959999922</v>
      </c>
      <c r="BV20" s="42"/>
      <c r="BW20" s="38" t="str">
        <f t="shared" si="7"/>
        <v>12203</v>
      </c>
      <c r="BX20" s="38" t="str">
        <f t="shared" si="8"/>
        <v>市川市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2191881.3046004386</v>
      </c>
      <c r="BZ20" s="42"/>
      <c r="CA20" s="38" t="str">
        <f t="shared" si="9"/>
        <v>12203</v>
      </c>
      <c r="CB20" s="38" t="str">
        <f t="shared" si="10"/>
        <v>市川市</v>
      </c>
      <c r="CC20" s="260">
        <f t="shared" si="11"/>
        <v>1.2450988463070474E-2</v>
      </c>
      <c r="CD20" s="260">
        <f t="shared" si="1"/>
        <v>1.6121950148409937E-2</v>
      </c>
      <c r="CE20" s="260">
        <f t="shared" si="1"/>
        <v>0</v>
      </c>
      <c r="CF20" s="260">
        <f t="shared" si="1"/>
        <v>7.1938201977019792E-4</v>
      </c>
      <c r="CG20" s="260">
        <f t="shared" si="1"/>
        <v>0</v>
      </c>
      <c r="CH20" s="260">
        <f t="shared" si="1"/>
        <v>0</v>
      </c>
      <c r="CI20" s="260">
        <f t="shared" si="12"/>
        <v>2.9292320631250608E-2</v>
      </c>
      <c r="CK20" s="20" t="str">
        <f t="shared" si="13"/>
        <v>12203</v>
      </c>
      <c r="CL20" s="20" t="str">
        <f t="shared" si="14"/>
        <v>市川市</v>
      </c>
      <c r="CM20" s="20">
        <f>VLOOKUP($CK20&amp;"_"&amp;$AZ$7,データシート1!$A:$BS,MATCH("ca_太陽光発電（10kW未満）",データシート1!$A$1:$BS$1,0),0)</f>
        <v>5674</v>
      </c>
      <c r="CN20" s="20">
        <f>VLOOKUP($CK20&amp;"_"&amp;$AZ$5,データシート1!$A:$BS,MATCH("ab_家庭",データシート1!$A$1:$BS$1,0),0)</f>
        <v>250511</v>
      </c>
      <c r="CO20" s="260">
        <f t="shared" si="15"/>
        <v>2.2649704005013753E-2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28204</v>
      </c>
      <c r="AY21" s="20" t="str">
        <f>IF(IFERROR(比較地域マスタ!$Z14,"")=0,"",IFERROR(比較地域マスタ!$Z14,""))</f>
        <v>西宮市</v>
      </c>
      <c r="BC21" s="960" t="str">
        <f t="shared" si="0"/>
        <v>28204</v>
      </c>
      <c r="BD21" s="123" t="str">
        <f t="shared" si="2"/>
        <v>西宮市</v>
      </c>
      <c r="BE21" s="40">
        <f>VLOOKUP($BC21&amp;"_"&amp;$AZ$7,データシート1!$A:$BS,MATCH("cb_"&amp;BE$12,データシート1!$A$1:$BS$1,0),0)</f>
        <v>27265.699999999913</v>
      </c>
      <c r="BF21" s="40">
        <f>VLOOKUP($BC21&amp;"_"&amp;$AZ$7,データシート1!$A:$BS,MATCH("cb_"&amp;BF$12,データシート1!$A$1:$BS$1,0),0)</f>
        <v>46632.5</v>
      </c>
      <c r="BG21" s="40">
        <f>VLOOKUP($BC21&amp;"_"&amp;$AZ$7,データシート1!$A:$BS,MATCH("cb_"&amp;BG$12,データシート1!$A$1:$BS$1,0),0)</f>
        <v>0</v>
      </c>
      <c r="BH21" s="40">
        <f>VLOOKUP($BC21&amp;"_"&amp;$AZ$7,データシート1!$A:$BS,MATCH("cb_"&amp;BH$12,データシート1!$A$1:$BS$1,0),0)</f>
        <v>5.5</v>
      </c>
      <c r="BI21" s="40">
        <f>VLOOKUP($BC21&amp;"_"&amp;$AZ$7,データシート1!$A:$BS,MATCH("cb_"&amp;BI$12,データシート1!$A$1:$BS$1,0),0)</f>
        <v>0</v>
      </c>
      <c r="BJ21" s="40">
        <f>VLOOKUP($BC21&amp;"_"&amp;$AZ$7,データシート1!$A:$BS,MATCH("cb_"&amp;BJ$12,データシート1!$A$1:$BS$1,0),0)</f>
        <v>4104</v>
      </c>
      <c r="BK21" s="40">
        <f t="shared" si="3"/>
        <v>78007.69999999991</v>
      </c>
      <c r="BL21" s="42"/>
      <c r="BM21" s="960" t="str">
        <f t="shared" si="4"/>
        <v>28204</v>
      </c>
      <c r="BN21" s="123" t="str">
        <f t="shared" si="5"/>
        <v>西宮市</v>
      </c>
      <c r="BO21" s="40">
        <f>BE21*VLOOKUP(BO$12,別紙!$B$4:$E$10,MATCH("設備利用率",別紙!$B$4:$E$4,0),0)/100*8760/10^3</f>
        <v>32722.111883999893</v>
      </c>
      <c r="BP21" s="40">
        <f>BF21*VLOOKUP(BP$12,別紙!$B$4:$E$10,MATCH("設備利用率",別紙!$B$4:$E$4,0),0)/100*8760/10^3</f>
        <v>61683.605699999993</v>
      </c>
      <c r="BQ21" s="40">
        <f>BG21*VLOOKUP(BQ$12,別紙!$B$4:$E$10,MATCH("設備利用率",別紙!$B$4:$E$4,0),0)/100*8760/10^3</f>
        <v>0</v>
      </c>
      <c r="BR21" s="40">
        <f>BH21*VLOOKUP(BR$12,別紙!$B$4:$E$10,MATCH("設備利用率",別紙!$B$4:$E$4,0),0)/100*8760/10^3</f>
        <v>28.908000000000001</v>
      </c>
      <c r="BS21" s="40">
        <f>BI21*VLOOKUP(BS$12,別紙!$B$4:$E$10,MATCH("設備利用率",別紙!$B$4:$E$4,0),0)/100*8760/10^3</f>
        <v>0</v>
      </c>
      <c r="BT21" s="40">
        <f>BJ21*VLOOKUP(BT$12,別紙!$B$4:$E$10,MATCH("設備利用率",別紙!$B$4:$E$4,0),0)/100*8760/10^3</f>
        <v>28760.831999999999</v>
      </c>
      <c r="BU21" s="40">
        <f t="shared" si="6"/>
        <v>123195.45758399987</v>
      </c>
      <c r="BV21" s="42"/>
      <c r="BW21" s="38" t="str">
        <f t="shared" si="7"/>
        <v>28204</v>
      </c>
      <c r="BX21" s="38" t="str">
        <f t="shared" si="8"/>
        <v>西宮市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2024221.1391087933</v>
      </c>
      <c r="BZ21" s="42"/>
      <c r="CA21" s="38" t="str">
        <f t="shared" si="9"/>
        <v>28204</v>
      </c>
      <c r="CB21" s="38" t="str">
        <f t="shared" si="10"/>
        <v>西宮市</v>
      </c>
      <c r="CC21" s="260">
        <f t="shared" si="11"/>
        <v>1.6165285132041702E-2</v>
      </c>
      <c r="CD21" s="260">
        <f t="shared" si="1"/>
        <v>3.0472760366072216E-2</v>
      </c>
      <c r="CE21" s="260">
        <f t="shared" si="1"/>
        <v>0</v>
      </c>
      <c r="CF21" s="260">
        <f t="shared" si="1"/>
        <v>1.4281048370400561E-5</v>
      </c>
      <c r="CG21" s="260">
        <f t="shared" si="1"/>
        <v>0</v>
      </c>
      <c r="CH21" s="260">
        <f t="shared" si="1"/>
        <v>1.4208344851423976E-2</v>
      </c>
      <c r="CI21" s="260">
        <f t="shared" si="12"/>
        <v>6.0860671397908288E-2</v>
      </c>
      <c r="CK21" s="20" t="str">
        <f t="shared" si="13"/>
        <v>28204</v>
      </c>
      <c r="CL21" s="20" t="str">
        <f t="shared" si="14"/>
        <v>西宮市</v>
      </c>
      <c r="CM21" s="20">
        <f>VLOOKUP($CK21&amp;"_"&amp;$AZ$7,データシート1!$A:$BS,MATCH("ca_太陽光発電（10kW未満）",データシート1!$A$1:$BS$1,0),0)</f>
        <v>6661</v>
      </c>
      <c r="CN21" s="20">
        <f>VLOOKUP($CK21&amp;"_"&amp;$AZ$5,データシート1!$A:$BS,MATCH("ab_家庭",データシート1!$A$1:$BS$1,0),0)</f>
        <v>225264</v>
      </c>
      <c r="CO21" s="260">
        <f t="shared" si="15"/>
        <v>2.9569749271965338E-2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27227</v>
      </c>
      <c r="AY22" s="20" t="str">
        <f>IF(IFERROR(比較地域マスタ!$Z15,"")=0,"",IFERROR(比較地域マスタ!$Z15,""))</f>
        <v>東大阪市</v>
      </c>
      <c r="BC22" s="960" t="str">
        <f t="shared" si="0"/>
        <v>27227</v>
      </c>
      <c r="BD22" s="123" t="str">
        <f t="shared" si="2"/>
        <v>東大阪市</v>
      </c>
      <c r="BE22" s="40">
        <f>VLOOKUP($BC22&amp;"_"&amp;$AZ$7,データシート1!$A:$BS,MATCH("cb_"&amp;BE$12,データシート1!$A$1:$BS$1,0),0)</f>
        <v>24846.799999999948</v>
      </c>
      <c r="BF22" s="40">
        <f>VLOOKUP($BC22&amp;"_"&amp;$AZ$7,データシート1!$A:$BS,MATCH("cb_"&amp;BF$12,データシート1!$A$1:$BS$1,0),0)</f>
        <v>23476.100000000017</v>
      </c>
      <c r="BG22" s="40">
        <f>VLOOKUP($BC22&amp;"_"&amp;$AZ$7,データシート1!$A:$BS,MATCH("cb_"&amp;BG$12,データシート1!$A$1:$BS$1,0),0)</f>
        <v>0</v>
      </c>
      <c r="BH22" s="40">
        <f>VLOOKUP($BC22&amp;"_"&amp;$AZ$7,データシート1!$A:$BS,MATCH("cb_"&amp;BH$12,データシート1!$A$1:$BS$1,0),0)</f>
        <v>62</v>
      </c>
      <c r="BI22" s="40">
        <f>VLOOKUP($BC22&amp;"_"&amp;$AZ$7,データシート1!$A:$BS,MATCH("cb_"&amp;BI$12,データシート1!$A$1:$BS$1,0),0)</f>
        <v>0</v>
      </c>
      <c r="BJ22" s="40">
        <f>VLOOKUP($BC22&amp;"_"&amp;$AZ$7,データシート1!$A:$BS,MATCH("cb_"&amp;BJ$12,データシート1!$A$1:$BS$1,0),0)</f>
        <v>7850</v>
      </c>
      <c r="BK22" s="40">
        <f t="shared" si="3"/>
        <v>56234.899999999965</v>
      </c>
      <c r="BL22" s="42"/>
      <c r="BM22" s="960" t="str">
        <f t="shared" si="4"/>
        <v>27227</v>
      </c>
      <c r="BN22" s="123" t="str">
        <f t="shared" si="5"/>
        <v>東大阪市</v>
      </c>
      <c r="BO22" s="40">
        <f>BE22*VLOOKUP(BO$12,別紙!$B$4:$E$10,MATCH("設備利用率",別紙!$B$4:$E$4,0),0)/100*8760/10^3</f>
        <v>29819.141615999932</v>
      </c>
      <c r="BP22" s="40">
        <f>BF22*VLOOKUP(BP$12,別紙!$B$4:$E$10,MATCH("設備利用率",別紙!$B$4:$E$4,0),0)/100*8760/10^3</f>
        <v>31053.246036000019</v>
      </c>
      <c r="BQ22" s="40">
        <f>BG22*VLOOKUP(BQ$12,別紙!$B$4:$E$10,MATCH("設備利用率",別紙!$B$4:$E$4,0),0)/100*8760/10^3</f>
        <v>0</v>
      </c>
      <c r="BR22" s="40">
        <f>BH22*VLOOKUP(BR$12,別紙!$B$4:$E$10,MATCH("設備利用率",別紙!$B$4:$E$4,0),0)/100*8760/10^3</f>
        <v>325.87200000000001</v>
      </c>
      <c r="BS22" s="40">
        <f>BI22*VLOOKUP(BS$12,別紙!$B$4:$E$10,MATCH("設備利用率",別紙!$B$4:$E$4,0),0)/100*8760/10^3</f>
        <v>0</v>
      </c>
      <c r="BT22" s="40">
        <f>BJ22*VLOOKUP(BT$12,別紙!$B$4:$E$10,MATCH("設備利用率",別紙!$B$4:$E$4,0),0)/100*8760/10^3</f>
        <v>55012.800000000003</v>
      </c>
      <c r="BU22" s="40">
        <f t="shared" si="6"/>
        <v>116211.05965199995</v>
      </c>
      <c r="BV22" s="42"/>
      <c r="BW22" s="38" t="str">
        <f t="shared" si="7"/>
        <v>27227</v>
      </c>
      <c r="BX22" s="38" t="str">
        <f t="shared" si="8"/>
        <v>東大阪市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2929413.6742392457</v>
      </c>
      <c r="BZ22" s="42"/>
      <c r="CA22" s="38" t="str">
        <f t="shared" si="9"/>
        <v>27227</v>
      </c>
      <c r="CB22" s="38" t="str">
        <f t="shared" si="10"/>
        <v>東大阪市</v>
      </c>
      <c r="CC22" s="260">
        <f t="shared" si="11"/>
        <v>1.0179218414327848E-2</v>
      </c>
      <c r="CD22" s="260">
        <f t="shared" si="1"/>
        <v>1.0600498765018018E-2</v>
      </c>
      <c r="CE22" s="260">
        <f t="shared" si="1"/>
        <v>0</v>
      </c>
      <c r="CF22" s="260">
        <f t="shared" si="1"/>
        <v>1.112413732705837E-4</v>
      </c>
      <c r="CG22" s="260">
        <f t="shared" si="1"/>
        <v>0</v>
      </c>
      <c r="CH22" s="260">
        <f t="shared" si="1"/>
        <v>1.8779457638152301E-2</v>
      </c>
      <c r="CI22" s="260">
        <f t="shared" si="12"/>
        <v>3.9670416190768755E-2</v>
      </c>
      <c r="CK22" s="20" t="str">
        <f t="shared" si="13"/>
        <v>27227</v>
      </c>
      <c r="CL22" s="20" t="str">
        <f t="shared" si="14"/>
        <v>東大阪市</v>
      </c>
      <c r="CM22" s="20">
        <f>VLOOKUP($CK22&amp;"_"&amp;$AZ$7,データシート1!$A:$BS,MATCH("ca_太陽光発電（10kW未満）",データシート1!$A$1:$BS$1,0),0)</f>
        <v>6342</v>
      </c>
      <c r="CN22" s="20">
        <f>VLOOKUP($CK22&amp;"_"&amp;$AZ$5,データシート1!$A:$BS,MATCH("ab_家庭",データシート1!$A$1:$BS$1,0),0)</f>
        <v>243430</v>
      </c>
      <c r="CO22" s="260">
        <f t="shared" si="15"/>
        <v>2.6052664010187732E-2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33202</v>
      </c>
      <c r="AY23" s="20" t="str">
        <f>IF(IFERROR(比較地域マスタ!$Z16,"")=0,"",IFERROR(比較地域マスタ!$Z16,""))</f>
        <v>倉敷市</v>
      </c>
      <c r="BC23" s="960" t="str">
        <f t="shared" si="0"/>
        <v>33202</v>
      </c>
      <c r="BD23" s="123" t="str">
        <f t="shared" si="2"/>
        <v>倉敷市</v>
      </c>
      <c r="BE23" s="40">
        <f>VLOOKUP($BC23&amp;"_"&amp;$AZ$7,データシート1!$A:$BS,MATCH("cb_"&amp;BE$12,データシート1!$A$1:$BS$1,0),0)</f>
        <v>100193.84600000147</v>
      </c>
      <c r="BF23" s="40">
        <f>VLOOKUP($BC23&amp;"_"&amp;$AZ$7,データシート1!$A:$BS,MATCH("cb_"&amp;BF$12,データシート1!$A$1:$BS$1,0),0)</f>
        <v>158816.38199999931</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259010.22800000079</v>
      </c>
      <c r="BL23" s="42"/>
      <c r="BM23" s="960" t="str">
        <f t="shared" si="4"/>
        <v>33202</v>
      </c>
      <c r="BN23" s="123" t="str">
        <f t="shared" si="5"/>
        <v>倉敷市</v>
      </c>
      <c r="BO23" s="40">
        <f>BE23*VLOOKUP(BO$12,別紙!$B$4:$E$10,MATCH("設備利用率",別紙!$B$4:$E$4,0),0)/100*8760/10^3</f>
        <v>120244.63846152175</v>
      </c>
      <c r="BP23" s="40">
        <f>BF23*VLOOKUP(BP$12,別紙!$B$4:$E$10,MATCH("設備利用率",別紙!$B$4:$E$4,0),0)/100*8760/10^3</f>
        <v>210075.95745431908</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330320.59591584082</v>
      </c>
      <c r="BV23" s="42"/>
      <c r="BW23" s="38" t="str">
        <f t="shared" si="7"/>
        <v>33202</v>
      </c>
      <c r="BX23" s="38" t="str">
        <f t="shared" si="8"/>
        <v>倉敷市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7396220.32627708</v>
      </c>
      <c r="BZ23" s="42"/>
      <c r="CA23" s="38" t="str">
        <f t="shared" si="9"/>
        <v>33202</v>
      </c>
      <c r="CB23" s="38" t="str">
        <f t="shared" si="10"/>
        <v>倉敷市</v>
      </c>
      <c r="CC23" s="260">
        <f t="shared" si="11"/>
        <v>1.6257579298215339E-2</v>
      </c>
      <c r="CD23" s="260">
        <f t="shared" si="1"/>
        <v>2.8403150283120588E-2</v>
      </c>
      <c r="CE23" s="260">
        <f t="shared" si="1"/>
        <v>0</v>
      </c>
      <c r="CF23" s="260">
        <f t="shared" si="1"/>
        <v>0</v>
      </c>
      <c r="CG23" s="260">
        <f t="shared" si="1"/>
        <v>0</v>
      </c>
      <c r="CH23" s="260">
        <f t="shared" si="1"/>
        <v>0</v>
      </c>
      <c r="CI23" s="260">
        <f t="shared" si="12"/>
        <v>4.466072958133592E-2</v>
      </c>
      <c r="CK23" s="20" t="str">
        <f t="shared" si="13"/>
        <v>33202</v>
      </c>
      <c r="CL23" s="20" t="str">
        <f t="shared" si="14"/>
        <v>倉敷市</v>
      </c>
      <c r="CM23" s="20">
        <f>VLOOKUP($CK23&amp;"_"&amp;$AZ$7,データシート1!$A:$BS,MATCH("ca_太陽光発電（10kW未満）",データシート1!$A$1:$BS$1,0),0)</f>
        <v>21973</v>
      </c>
      <c r="CN23" s="20">
        <f>VLOOKUP($CK23&amp;"_"&amp;$AZ$5,データシート1!$A:$BS,MATCH("ab_家庭",データシート1!$A$1:$BS$1,0),0)</f>
        <v>216270</v>
      </c>
      <c r="CO23" s="260">
        <f t="shared" si="15"/>
        <v>0.10159985203680584</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44201</v>
      </c>
      <c r="AY24" s="20" t="str">
        <f>IF(IFERROR(比較地域マスタ!$Z17,"")=0,"",IFERROR(比較地域マスタ!$Z17,""))</f>
        <v>大分市</v>
      </c>
      <c r="BC24" s="960" t="str">
        <f t="shared" si="0"/>
        <v>44201</v>
      </c>
      <c r="BD24" s="123" t="str">
        <f t="shared" si="2"/>
        <v>大分市</v>
      </c>
      <c r="BE24" s="40">
        <f>VLOOKUP($BC24&amp;"_"&amp;$AZ$7,データシート1!$A:$BS,MATCH("cb_"&amp;BE$12,データシート1!$A$1:$BS$1,0),0)</f>
        <v>84694.969000000798</v>
      </c>
      <c r="BF24" s="40">
        <f>VLOOKUP($BC24&amp;"_"&amp;$AZ$7,データシート1!$A:$BS,MATCH("cb_"&amp;BF$12,データシート1!$A$1:$BS$1,0),0)</f>
        <v>293575.64999999991</v>
      </c>
      <c r="BG24" s="40">
        <f>VLOOKUP($BC24&amp;"_"&amp;$AZ$7,データシート1!$A:$BS,MATCH("cb_"&amp;BG$12,データシート1!$A$1:$BS$1,0),0)</f>
        <v>172.20000000000002</v>
      </c>
      <c r="BH24" s="40">
        <f>VLOOKUP($BC24&amp;"_"&amp;$AZ$7,データシート1!$A:$BS,MATCH("cb_"&amp;BH$12,データシート1!$A$1:$BS$1,0),0)</f>
        <v>49.9</v>
      </c>
      <c r="BI24" s="40">
        <f>VLOOKUP($BC24&amp;"_"&amp;$AZ$7,データシート1!$A:$BS,MATCH("cb_"&amp;BI$12,データシート1!$A$1:$BS$1,0),0)</f>
        <v>0</v>
      </c>
      <c r="BJ24" s="40">
        <f>VLOOKUP($BC24&amp;"_"&amp;$AZ$7,データシート1!$A:$BS,MATCH("cb_"&amp;BJ$12,データシート1!$A$1:$BS$1,0),0)</f>
        <v>28276</v>
      </c>
      <c r="BK24" s="40">
        <f t="shared" si="3"/>
        <v>406768.71900000074</v>
      </c>
      <c r="BL24" s="42"/>
      <c r="BM24" s="960" t="str">
        <f t="shared" si="4"/>
        <v>44201</v>
      </c>
      <c r="BN24" s="123" t="str">
        <f t="shared" si="5"/>
        <v>大分市</v>
      </c>
      <c r="BO24" s="40">
        <f>BE24*VLOOKUP(BO$12,別紙!$B$4:$E$10,MATCH("設備利用率",別紙!$B$4:$E$4,0),0)/100*8760/10^3</f>
        <v>101644.12619628095</v>
      </c>
      <c r="BP24" s="40">
        <f>BF24*VLOOKUP(BP$12,別紙!$B$4:$E$10,MATCH("設備利用率",別紙!$B$4:$E$4,0),0)/100*8760/10^3</f>
        <v>388330.12679399992</v>
      </c>
      <c r="BQ24" s="40">
        <f>BG24*VLOOKUP(BQ$12,別紙!$B$4:$E$10,MATCH("設備利用率",別紙!$B$4:$E$4,0),0)/100*8760/10^3</f>
        <v>374.10105600000003</v>
      </c>
      <c r="BR24" s="40">
        <f>BH24*VLOOKUP(BR$12,別紙!$B$4:$E$10,MATCH("設備利用率",別紙!$B$4:$E$4,0),0)/100*8760/10^3</f>
        <v>262.27440000000001</v>
      </c>
      <c r="BS24" s="40">
        <f>BI24*VLOOKUP(BS$12,別紙!$B$4:$E$10,MATCH("設備利用率",別紙!$B$4:$E$4,0),0)/100*8760/10^3</f>
        <v>0</v>
      </c>
      <c r="BT24" s="40">
        <f>BJ24*VLOOKUP(BT$12,別紙!$B$4:$E$10,MATCH("設備利用率",別紙!$B$4:$E$4,0),0)/100*8760/10^3</f>
        <v>198158.20800000001</v>
      </c>
      <c r="BU24" s="40">
        <f t="shared" si="6"/>
        <v>688768.83644628082</v>
      </c>
      <c r="BV24" s="42"/>
      <c r="BW24" s="38" t="str">
        <f t="shared" si="7"/>
        <v>44201</v>
      </c>
      <c r="BX24" s="38" t="str">
        <f t="shared" si="8"/>
        <v>大分市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6521397.9619749039</v>
      </c>
      <c r="BZ24" s="42"/>
      <c r="CA24" s="38" t="str">
        <f t="shared" si="9"/>
        <v>44201</v>
      </c>
      <c r="CB24" s="38" t="str">
        <f t="shared" si="10"/>
        <v>大分市</v>
      </c>
      <c r="CC24" s="260">
        <f t="shared" si="11"/>
        <v>1.5586248038986355E-2</v>
      </c>
      <c r="CD24" s="260">
        <f t="shared" si="1"/>
        <v>5.9547067830898054E-2</v>
      </c>
      <c r="CE24" s="260">
        <f t="shared" si="1"/>
        <v>5.7365162834919116E-5</v>
      </c>
      <c r="CF24" s="260">
        <f t="shared" si="1"/>
        <v>4.0217511878476785E-5</v>
      </c>
      <c r="CG24" s="260">
        <f t="shared" si="1"/>
        <v>0</v>
      </c>
      <c r="CH24" s="260">
        <f t="shared" si="1"/>
        <v>3.0385848119594112E-2</v>
      </c>
      <c r="CI24" s="260">
        <f t="shared" si="12"/>
        <v>0.10561674666419191</v>
      </c>
      <c r="CK24" s="20" t="str">
        <f t="shared" si="13"/>
        <v>44201</v>
      </c>
      <c r="CL24" s="20" t="str">
        <f t="shared" si="14"/>
        <v>大分市</v>
      </c>
      <c r="CM24" s="20">
        <f>VLOOKUP($CK24&amp;"_"&amp;$AZ$7,データシート1!$A:$BS,MATCH("ca_太陽光発電（10kW未満）",データシート1!$A$1:$BS$1,0),0)</f>
        <v>18213</v>
      </c>
      <c r="CN24" s="20">
        <f>VLOOKUP($CK24&amp;"_"&amp;$AZ$5,データシート1!$A:$BS,MATCH("ab_家庭",データシート1!$A$1:$BS$1,0),0)</f>
        <v>226889</v>
      </c>
      <c r="CO24" s="260">
        <f t="shared" si="15"/>
        <v>8.0272732481521808E-2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13122</v>
      </c>
      <c r="AY25" s="20" t="str">
        <f>IF(IFERROR(比較地域マスタ!$Z18,"")=0,"",IFERROR(比較地域マスタ!$Z18,""))</f>
        <v>葛飾区</v>
      </c>
      <c r="BC25" s="960" t="str">
        <f t="shared" si="0"/>
        <v>13122</v>
      </c>
      <c r="BD25" s="123" t="str">
        <f t="shared" si="2"/>
        <v>葛飾区</v>
      </c>
      <c r="BE25" s="40">
        <f>VLOOKUP($BC25&amp;"_"&amp;$AZ$7,データシート1!$A:$BS,MATCH("cb_"&amp;BE$12,データシート1!$A$1:$BS$1,0),0)</f>
        <v>17477.8</v>
      </c>
      <c r="BF25" s="40">
        <f>VLOOKUP($BC25&amp;"_"&amp;$AZ$7,データシート1!$A:$BS,MATCH("cb_"&amp;BF$12,データシート1!$A$1:$BS$1,0),0)</f>
        <v>4163.0000000000009</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7290</v>
      </c>
      <c r="BK25" s="40">
        <f t="shared" si="3"/>
        <v>28930.799999999999</v>
      </c>
      <c r="BL25" s="42"/>
      <c r="BM25" s="960" t="str">
        <f t="shared" si="4"/>
        <v>13122</v>
      </c>
      <c r="BN25" s="123" t="str">
        <f t="shared" si="5"/>
        <v>葛飾区</v>
      </c>
      <c r="BO25" s="40">
        <f>BE25*VLOOKUP(BO$12,別紙!$B$4:$E$10,MATCH("設備利用率",別紙!$B$4:$E$4,0),0)/100*8760/10^3</f>
        <v>20975.457335999999</v>
      </c>
      <c r="BP25" s="40">
        <f>BF25*VLOOKUP(BP$12,別紙!$B$4:$E$10,MATCH("設備利用率",別紙!$B$4:$E$4,0),0)/100*8760/10^3</f>
        <v>5506.6498800000008</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51088.32</v>
      </c>
      <c r="BU25" s="40">
        <f t="shared" si="6"/>
        <v>77570.427215999996</v>
      </c>
      <c r="BV25" s="42"/>
      <c r="BW25" s="38" t="str">
        <f t="shared" si="7"/>
        <v>13122</v>
      </c>
      <c r="BX25" s="38" t="str">
        <f t="shared" si="8"/>
        <v>葛飾区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1610288.5314101244</v>
      </c>
      <c r="BZ25" s="42"/>
      <c r="CA25" s="38" t="str">
        <f t="shared" si="9"/>
        <v>13122</v>
      </c>
      <c r="CB25" s="38" t="str">
        <f t="shared" si="10"/>
        <v>葛飾区</v>
      </c>
      <c r="CC25" s="260">
        <f t="shared" si="11"/>
        <v>1.3025899971871414E-2</v>
      </c>
      <c r="CD25" s="260">
        <f t="shared" si="1"/>
        <v>3.4196665830923145E-3</v>
      </c>
      <c r="CE25" s="260">
        <f t="shared" si="1"/>
        <v>0</v>
      </c>
      <c r="CF25" s="260">
        <f t="shared" si="1"/>
        <v>0</v>
      </c>
      <c r="CG25" s="260">
        <f t="shared" si="1"/>
        <v>0</v>
      </c>
      <c r="CH25" s="260">
        <f t="shared" si="1"/>
        <v>3.1726190060648404E-2</v>
      </c>
      <c r="CI25" s="260">
        <f t="shared" si="12"/>
        <v>4.8171756615612127E-2</v>
      </c>
      <c r="CK25" s="20" t="str">
        <f t="shared" si="13"/>
        <v>13122</v>
      </c>
      <c r="CL25" s="20" t="str">
        <f t="shared" si="14"/>
        <v>葛飾区</v>
      </c>
      <c r="CM25" s="20">
        <f>VLOOKUP($CK25&amp;"_"&amp;$AZ$7,データシート1!$A:$BS,MATCH("ca_太陽光発電（10kW未満）",データシート1!$A$1:$BS$1,0),0)</f>
        <v>4506</v>
      </c>
      <c r="CN25" s="20">
        <f>VLOOKUP($CK25&amp;"_"&amp;$AZ$5,データシート1!$A:$BS,MATCH("ab_家庭",データシート1!$A$1:$BS$1,0),0)</f>
        <v>239622</v>
      </c>
      <c r="CO25" s="260">
        <f t="shared" si="15"/>
        <v>1.8804617272203721E-2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34207</v>
      </c>
      <c r="AY26" s="20" t="str">
        <f>IF(IFERROR(比較地域マスタ!$Z19,"")=0,"",IFERROR(比較地域マスタ!$Z19,""))</f>
        <v>福山市</v>
      </c>
      <c r="BC26" s="960" t="str">
        <f t="shared" si="0"/>
        <v>34207</v>
      </c>
      <c r="BD26" s="123" t="str">
        <f t="shared" si="2"/>
        <v>福山市</v>
      </c>
      <c r="BE26" s="40">
        <f>VLOOKUP($BC26&amp;"_"&amp;$AZ$7,データシート1!$A:$BS,MATCH("cb_"&amp;BE$12,データシート1!$A$1:$BS$1,0),0)</f>
        <v>86898.084000001298</v>
      </c>
      <c r="BF26" s="40">
        <f>VLOOKUP($BC26&amp;"_"&amp;$AZ$7,データシート1!$A:$BS,MATCH("cb_"&amp;BF$12,データシート1!$A$1:$BS$1,0),0)</f>
        <v>165575.92099999957</v>
      </c>
      <c r="BG26" s="40">
        <f>VLOOKUP($BC26&amp;"_"&amp;$AZ$7,データシート1!$A:$BS,MATCH("cb_"&amp;BG$12,データシート1!$A$1:$BS$1,0),0)</f>
        <v>0</v>
      </c>
      <c r="BH26" s="40">
        <f>VLOOKUP($BC26&amp;"_"&amp;$AZ$7,データシート1!$A:$BS,MATCH("cb_"&amp;BH$12,データシート1!$A$1:$BS$1,0),0)</f>
        <v>1998</v>
      </c>
      <c r="BI26" s="40">
        <f>VLOOKUP($BC26&amp;"_"&amp;$AZ$7,データシート1!$A:$BS,MATCH("cb_"&amp;BI$12,データシート1!$A$1:$BS$1,0),0)</f>
        <v>0</v>
      </c>
      <c r="BJ26" s="40">
        <f>VLOOKUP($BC26&amp;"_"&amp;$AZ$7,データシート1!$A:$BS,MATCH("cb_"&amp;BJ$12,データシート1!$A$1:$BS$1,0),0)</f>
        <v>12096</v>
      </c>
      <c r="BK26" s="40">
        <f t="shared" si="3"/>
        <v>266568.00500000088</v>
      </c>
      <c r="BL26" s="42"/>
      <c r="BM26" s="960" t="str">
        <f t="shared" si="4"/>
        <v>34207</v>
      </c>
      <c r="BN26" s="123" t="str">
        <f t="shared" si="5"/>
        <v>福山市</v>
      </c>
      <c r="BO26" s="40">
        <f>BE26*VLOOKUP(BO$12,別紙!$B$4:$E$10,MATCH("設備利用率",別紙!$B$4:$E$4,0),0)/100*8760/10^3</f>
        <v>104288.12857008156</v>
      </c>
      <c r="BP26" s="40">
        <f>BF26*VLOOKUP(BP$12,別紙!$B$4:$E$10,MATCH("設備利用率",別紙!$B$4:$E$4,0),0)/100*8760/10^3</f>
        <v>219017.2052619594</v>
      </c>
      <c r="BQ26" s="40">
        <f>BG26*VLOOKUP(BQ$12,別紙!$B$4:$E$10,MATCH("設備利用率",別紙!$B$4:$E$4,0),0)/100*8760/10^3</f>
        <v>0</v>
      </c>
      <c r="BR26" s="40">
        <f>BH26*VLOOKUP(BR$12,別紙!$B$4:$E$10,MATCH("設備利用率",別紙!$B$4:$E$4,0),0)/100*8760/10^3</f>
        <v>10501.487999999999</v>
      </c>
      <c r="BS26" s="40">
        <f>BI26*VLOOKUP(BS$12,別紙!$B$4:$E$10,MATCH("設備利用率",別紙!$B$4:$E$4,0),0)/100*8760/10^3</f>
        <v>0</v>
      </c>
      <c r="BT26" s="40">
        <f>BJ26*VLOOKUP(BT$12,別紙!$B$4:$E$10,MATCH("設備利用率",別紙!$B$4:$E$4,0),0)/100*8760/10^3</f>
        <v>84768.767999999996</v>
      </c>
      <c r="BU26" s="40">
        <f t="shared" si="6"/>
        <v>418575.58983204095</v>
      </c>
      <c r="BV26" s="42"/>
      <c r="BW26" s="38" t="str">
        <f t="shared" si="7"/>
        <v>34207</v>
      </c>
      <c r="BX26" s="38" t="str">
        <f t="shared" si="8"/>
        <v>福山市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3927475.8772516921</v>
      </c>
      <c r="BZ26" s="42"/>
      <c r="CA26" s="38" t="str">
        <f t="shared" si="9"/>
        <v>34207</v>
      </c>
      <c r="CB26" s="38" t="str">
        <f t="shared" si="10"/>
        <v>福山市</v>
      </c>
      <c r="CC26" s="260">
        <f t="shared" si="11"/>
        <v>2.6553473994360643E-2</v>
      </c>
      <c r="CD26" s="260">
        <f t="shared" si="1"/>
        <v>5.5765385226304649E-2</v>
      </c>
      <c r="CE26" s="260">
        <f t="shared" si="1"/>
        <v>0</v>
      </c>
      <c r="CF26" s="260">
        <f t="shared" si="1"/>
        <v>2.6738516869894988E-3</v>
      </c>
      <c r="CG26" s="260">
        <f t="shared" si="1"/>
        <v>0</v>
      </c>
      <c r="CH26" s="260">
        <f t="shared" si="1"/>
        <v>2.158352352741073E-2</v>
      </c>
      <c r="CI26" s="260">
        <f t="shared" si="12"/>
        <v>0.10657623443506552</v>
      </c>
      <c r="CK26" s="20" t="str">
        <f t="shared" si="13"/>
        <v>34207</v>
      </c>
      <c r="CL26" s="20" t="str">
        <f t="shared" si="14"/>
        <v>福山市</v>
      </c>
      <c r="CM26" s="20">
        <f>VLOOKUP($CK26&amp;"_"&amp;$AZ$7,データシート1!$A:$BS,MATCH("ca_太陽光発電（10kW未満）",データシート1!$A$1:$BS$1,0),0)</f>
        <v>18648</v>
      </c>
      <c r="CN26" s="20">
        <f>VLOOKUP($CK26&amp;"_"&amp;$AZ$5,データシート1!$A:$BS,MATCH("ab_家庭",データシート1!$A$1:$BS$1,0),0)</f>
        <v>212326</v>
      </c>
      <c r="CO26" s="260">
        <f t="shared" si="15"/>
        <v>8.7827209102983153E-2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28202</v>
      </c>
      <c r="AY27" s="20" t="str">
        <f>IF(IFERROR(比較地域マスタ!$Z20,"")=0,"",IFERROR(比較地域マスタ!$Z20,""))</f>
        <v>尼崎市</v>
      </c>
      <c r="BC27" s="960" t="str">
        <f t="shared" si="0"/>
        <v>28202</v>
      </c>
      <c r="BD27" s="123" t="str">
        <f t="shared" si="2"/>
        <v>尼崎市</v>
      </c>
      <c r="BE27" s="40">
        <f>VLOOKUP($BC27&amp;"_"&amp;$AZ$7,データシート1!$A:$BS,MATCH("cb_"&amp;BE$12,データシート1!$A$1:$BS$1,0),0)</f>
        <v>20445.899999999954</v>
      </c>
      <c r="BF27" s="40">
        <f>VLOOKUP($BC27&amp;"_"&amp;$AZ$7,データシート1!$A:$BS,MATCH("cb_"&amp;BF$12,データシート1!$A$1:$BS$1,0),0)</f>
        <v>32402.100000000028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9018</v>
      </c>
      <c r="BK27" s="40">
        <f t="shared" si="3"/>
        <v>61865.999999999985</v>
      </c>
      <c r="BL27" s="42"/>
      <c r="BM27" s="960" t="str">
        <f t="shared" si="4"/>
        <v>28202</v>
      </c>
      <c r="BN27" s="123" t="str">
        <f t="shared" si="5"/>
        <v>尼崎市</v>
      </c>
      <c r="BO27" s="40">
        <f>BE27*VLOOKUP(BO$12,別紙!$B$4:$E$10,MATCH("設備利用率",別紙!$B$4:$E$4,0),0)/100*8760/10^3</f>
        <v>24537.533507999946</v>
      </c>
      <c r="BP27" s="40">
        <f>BF27*VLOOKUP(BP$12,別紙!$B$4:$E$10,MATCH("設備利用率",別紙!$B$4:$E$4,0),0)/100*8760/10^3</f>
        <v>42860.201796000038</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63198.144</v>
      </c>
      <c r="BU27" s="40">
        <f t="shared" si="6"/>
        <v>130595.87930399999</v>
      </c>
      <c r="BV27" s="42"/>
      <c r="BW27" s="38" t="str">
        <f t="shared" si="7"/>
        <v>28202</v>
      </c>
      <c r="BX27" s="38" t="str">
        <f t="shared" si="8"/>
        <v>尼崎市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3005388.4561463124</v>
      </c>
      <c r="BZ27" s="42"/>
      <c r="CA27" s="38" t="str">
        <f t="shared" si="9"/>
        <v>28202</v>
      </c>
      <c r="CB27" s="38" t="str">
        <f t="shared" si="10"/>
        <v>尼崎市</v>
      </c>
      <c r="CC27" s="260">
        <f t="shared" si="11"/>
        <v>8.1645131290160843E-3</v>
      </c>
      <c r="CD27" s="260">
        <f t="shared" si="1"/>
        <v>1.4261118794259939E-2</v>
      </c>
      <c r="CE27" s="260">
        <f t="shared" si="1"/>
        <v>0</v>
      </c>
      <c r="CF27" s="260">
        <f t="shared" si="1"/>
        <v>0</v>
      </c>
      <c r="CG27" s="260">
        <f t="shared" si="1"/>
        <v>0</v>
      </c>
      <c r="CH27" s="260">
        <f t="shared" si="1"/>
        <v>2.1028278015360589E-2</v>
      </c>
      <c r="CI27" s="260">
        <f t="shared" si="12"/>
        <v>4.3453909938636612E-2</v>
      </c>
      <c r="CK27" s="20" t="str">
        <f t="shared" si="13"/>
        <v>28202</v>
      </c>
      <c r="CL27" s="20" t="str">
        <f t="shared" si="14"/>
        <v>尼崎市</v>
      </c>
      <c r="CM27" s="20">
        <f>VLOOKUP($CK27&amp;"_"&amp;$AZ$7,データシート1!$A:$BS,MATCH("ca_太陽光発電（10kW未満）",データシート1!$A$1:$BS$1,0),0)</f>
        <v>5318</v>
      </c>
      <c r="CN27" s="20">
        <f>VLOOKUP($CK27&amp;"_"&amp;$AZ$5,データシート1!$A:$BS,MATCH("ab_家庭",データシート1!$A$1:$BS$1,0),0)</f>
        <v>238356</v>
      </c>
      <c r="CO27" s="260">
        <f t="shared" si="15"/>
        <v>2.2311164812297571E-2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17201</v>
      </c>
      <c r="AY28" s="20" t="str">
        <f>IF(IFERROR(比較地域マスタ!$Z21,"")=0,"",IFERROR(比較地域マスタ!$Z21,""))</f>
        <v>金沢市</v>
      </c>
      <c r="BC28" s="960" t="str">
        <f t="shared" si="0"/>
        <v>17201</v>
      </c>
      <c r="BD28" s="123" t="str">
        <f t="shared" si="2"/>
        <v>金沢市</v>
      </c>
      <c r="BE28" s="40">
        <f>VLOOKUP($BC28&amp;"_"&amp;$AZ$7,データシート1!$A:$BS,MATCH("cb_"&amp;BE$12,データシート1!$A$1:$BS$1,0),0)</f>
        <v>24858.842000000026</v>
      </c>
      <c r="BF28" s="40">
        <f>VLOOKUP($BC28&amp;"_"&amp;$AZ$7,データシート1!$A:$BS,MATCH("cb_"&amp;BF$12,データシート1!$A$1:$BS$1,0),0)</f>
        <v>30201.951999999972</v>
      </c>
      <c r="BG28" s="40">
        <f>VLOOKUP($BC28&amp;"_"&amp;$AZ$7,データシート1!$A:$BS,MATCH("cb_"&amp;BG$12,データシート1!$A$1:$BS$1,0),0)</f>
        <v>0</v>
      </c>
      <c r="BH28" s="40">
        <f>VLOOKUP($BC28&amp;"_"&amp;$AZ$7,データシート1!$A:$BS,MATCH("cb_"&amp;BH$12,データシート1!$A$1:$BS$1,0),0)</f>
        <v>358</v>
      </c>
      <c r="BI28" s="40">
        <f>VLOOKUP($BC28&amp;"_"&amp;$AZ$7,データシート1!$A:$BS,MATCH("cb_"&amp;BI$12,データシート1!$A$1:$BS$1,0),0)</f>
        <v>0</v>
      </c>
      <c r="BJ28" s="40">
        <f>VLOOKUP($BC28&amp;"_"&amp;$AZ$7,データシート1!$A:$BS,MATCH("cb_"&amp;BJ$12,データシート1!$A$1:$BS$1,0),0)</f>
        <v>5420</v>
      </c>
      <c r="BK28" s="40">
        <f t="shared" si="3"/>
        <v>60838.793999999994</v>
      </c>
      <c r="BL28" s="42"/>
      <c r="BM28" s="960" t="str">
        <f t="shared" si="4"/>
        <v>17201</v>
      </c>
      <c r="BN28" s="123" t="str">
        <f t="shared" si="5"/>
        <v>金沢市</v>
      </c>
      <c r="BO28" s="40">
        <f>BE28*VLOOKUP(BO$12,別紙!$B$4:$E$10,MATCH("設備利用率",別紙!$B$4:$E$4,0),0)/100*8760/10^3</f>
        <v>29833.593461040029</v>
      </c>
      <c r="BP28" s="40">
        <f>BF28*VLOOKUP(BP$12,別紙!$B$4:$E$10,MATCH("設備利用率",別紙!$B$4:$E$4,0),0)/100*8760/10^3</f>
        <v>39949.934027519965</v>
      </c>
      <c r="BQ28" s="40">
        <f>BG28*VLOOKUP(BQ$12,別紙!$B$4:$E$10,MATCH("設備利用率",別紙!$B$4:$E$4,0),0)/100*8760/10^3</f>
        <v>0</v>
      </c>
      <c r="BR28" s="40">
        <f>BH28*VLOOKUP(BR$12,別紙!$B$4:$E$10,MATCH("設備利用率",別紙!$B$4:$E$4,0),0)/100*8760/10^3</f>
        <v>1881.6479999999999</v>
      </c>
      <c r="BS28" s="40">
        <f>BI28*VLOOKUP(BS$12,別紙!$B$4:$E$10,MATCH("設備利用率",別紙!$B$4:$E$4,0),0)/100*8760/10^3</f>
        <v>0</v>
      </c>
      <c r="BT28" s="40">
        <f>BJ28*VLOOKUP(BT$12,別紙!$B$4:$E$10,MATCH("設備利用率",別紙!$B$4:$E$4,0),0)/100*8760/10^3</f>
        <v>37983.360000000001</v>
      </c>
      <c r="BU28" s="40">
        <f t="shared" si="6"/>
        <v>109648.53548856</v>
      </c>
      <c r="BV28" s="42"/>
      <c r="BW28" s="38" t="str">
        <f t="shared" si="7"/>
        <v>17201</v>
      </c>
      <c r="BX28" s="38" t="str">
        <f t="shared" si="8"/>
        <v>金沢市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3265903.0063820686</v>
      </c>
      <c r="BZ28" s="42"/>
      <c r="CA28" s="38" t="str">
        <f t="shared" si="9"/>
        <v>17201</v>
      </c>
      <c r="CB28" s="38" t="str">
        <f t="shared" si="10"/>
        <v>金沢市</v>
      </c>
      <c r="CC28" s="260">
        <f t="shared" si="11"/>
        <v>9.134868182778446E-3</v>
      </c>
      <c r="CD28" s="260">
        <f t="shared" si="1"/>
        <v>1.2232431260037958E-2</v>
      </c>
      <c r="CE28" s="260">
        <f t="shared" si="1"/>
        <v>0</v>
      </c>
      <c r="CF28" s="260">
        <f t="shared" si="1"/>
        <v>5.761493823677479E-4</v>
      </c>
      <c r="CG28" s="260">
        <f t="shared" si="1"/>
        <v>0</v>
      </c>
      <c r="CH28" s="260">
        <f t="shared" si="1"/>
        <v>1.1630278035132937E-2</v>
      </c>
      <c r="CI28" s="260">
        <f t="shared" si="12"/>
        <v>3.3573726860317094E-2</v>
      </c>
      <c r="CK28" s="20" t="str">
        <f t="shared" si="13"/>
        <v>17201</v>
      </c>
      <c r="CL28" s="20" t="str">
        <f t="shared" si="14"/>
        <v>金沢市</v>
      </c>
      <c r="CM28" s="20">
        <f>VLOOKUP($CK28&amp;"_"&amp;$AZ$7,データシート1!$A:$BS,MATCH("ca_太陽光発電（10kW未満）",データシート1!$A$1:$BS$1,0),0)</f>
        <v>5755</v>
      </c>
      <c r="CN28" s="20">
        <f>VLOOKUP($CK28&amp;"_"&amp;$AZ$5,データシート1!$A:$BS,MATCH("ab_家庭",データシート1!$A$1:$BS$1,0),0)</f>
        <v>210632</v>
      </c>
      <c r="CO28" s="260">
        <f t="shared" si="15"/>
        <v>2.732253408788788E-2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14205</v>
      </c>
      <c r="AY29" s="20" t="str">
        <f>IF(IFERROR(比較地域マスタ!$Z22,"")=0,"",IFERROR(比較地域マスタ!$Z22,""))</f>
        <v>藤沢市</v>
      </c>
      <c r="BC29" s="960" t="str">
        <f t="shared" si="0"/>
        <v>14205</v>
      </c>
      <c r="BD29" s="123" t="str">
        <f t="shared" si="2"/>
        <v>藤沢市</v>
      </c>
      <c r="BE29" s="40">
        <f>VLOOKUP($BC29&amp;"_"&amp;$AZ$7,データシート1!$A:$BS,MATCH("cb_"&amp;BE$12,データシート1!$A$1:$BS$1,0),0)</f>
        <v>36174.900000000147</v>
      </c>
      <c r="BF29" s="40">
        <f>VLOOKUP($BC29&amp;"_"&amp;$AZ$7,データシート1!$A:$BS,MATCH("cb_"&amp;BF$12,データシート1!$A$1:$BS$1,0),0)</f>
        <v>14352.100000000006</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2600</v>
      </c>
      <c r="BK29" s="40">
        <f t="shared" si="3"/>
        <v>53127.000000000153</v>
      </c>
      <c r="BL29" s="42"/>
      <c r="BM29" s="960" t="str">
        <f t="shared" si="4"/>
        <v>14205</v>
      </c>
      <c r="BN29" s="123" t="str">
        <f t="shared" si="5"/>
        <v>藤沢市</v>
      </c>
      <c r="BO29" s="40">
        <f>BE29*VLOOKUP(BO$12,別紙!$B$4:$E$10,MATCH("設備利用率",別紙!$B$4:$E$4,0),0)/100*8760/10^3</f>
        <v>43414.220988000176</v>
      </c>
      <c r="BP29" s="40">
        <f>BF29*VLOOKUP(BP$12,別紙!$B$4:$E$10,MATCH("設備利用率",別紙!$B$4:$E$4,0),0)/100*8760/10^3</f>
        <v>18984.383796000006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18220.8</v>
      </c>
      <c r="BU29" s="40">
        <f t="shared" si="6"/>
        <v>80619.404784000188</v>
      </c>
      <c r="BV29" s="42"/>
      <c r="BW29" s="38" t="str">
        <f t="shared" si="7"/>
        <v>14205</v>
      </c>
      <c r="BX29" s="38" t="str">
        <f t="shared" si="8"/>
        <v>藤沢市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2664414.0220370139</v>
      </c>
      <c r="BZ29" s="42"/>
      <c r="CA29" s="38" t="str">
        <f t="shared" si="9"/>
        <v>14205</v>
      </c>
      <c r="CB29" s="38" t="str">
        <f t="shared" si="10"/>
        <v>藤沢市</v>
      </c>
      <c r="CC29" s="260">
        <f t="shared" si="11"/>
        <v>1.6294097174435702E-2</v>
      </c>
      <c r="CD29" s="260">
        <f t="shared" ref="CD29:CD60" si="16">BP29/$BY29</f>
        <v>7.1251628459326113E-3</v>
      </c>
      <c r="CE29" s="260">
        <f t="shared" ref="CE29:CE60" si="17">BQ29/$BY29</f>
        <v>0</v>
      </c>
      <c r="CF29" s="260">
        <f t="shared" ref="CF29:CF60" si="18">BR29/$BY29</f>
        <v>0</v>
      </c>
      <c r="CG29" s="260">
        <f t="shared" ref="CG29:CG60" si="19">BS29/$BY29</f>
        <v>0</v>
      </c>
      <c r="CH29" s="260">
        <f t="shared" ref="CH29:CH60" si="20">BT29/$BY29</f>
        <v>6.8385768312650315E-3</v>
      </c>
      <c r="CI29" s="260">
        <f t="shared" si="12"/>
        <v>3.0257836851633347E-2</v>
      </c>
      <c r="CK29" s="20" t="str">
        <f t="shared" si="13"/>
        <v>14205</v>
      </c>
      <c r="CL29" s="20" t="str">
        <f t="shared" si="14"/>
        <v>藤沢市</v>
      </c>
      <c r="CM29" s="20">
        <f>VLOOKUP($CK29&amp;"_"&amp;$AZ$7,データシート1!$A:$BS,MATCH("ca_太陽光発電（10kW未満）",データシート1!$A$1:$BS$1,0),0)</f>
        <v>8976</v>
      </c>
      <c r="CN29" s="20">
        <f>VLOOKUP($CK29&amp;"_"&amp;$AZ$5,データシート1!$A:$BS,MATCH("ab_家庭",データシート1!$A$1:$BS$1,0),0)</f>
        <v>207726</v>
      </c>
      <c r="CO29" s="260">
        <f t="shared" si="15"/>
        <v>4.3210768030963867E-2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12217</v>
      </c>
      <c r="AY30" s="20" t="str">
        <f>IF(IFERROR(比較地域マスタ!$Z23,"")=0,"",IFERROR(比較地域マスタ!$Z23,""))</f>
        <v>柏市</v>
      </c>
      <c r="BC30" s="960" t="str">
        <f t="shared" si="0"/>
        <v>12217</v>
      </c>
      <c r="BD30" s="123" t="str">
        <f t="shared" si="2"/>
        <v>柏市</v>
      </c>
      <c r="BE30" s="40">
        <f>VLOOKUP($BC30&amp;"_"&amp;$AZ$7,データシート1!$A:$BS,MATCH("cb_"&amp;BE$12,データシート1!$A$1:$BS$1,0),0)</f>
        <v>41274.700000000339</v>
      </c>
      <c r="BF30" s="40">
        <f>VLOOKUP($BC30&amp;"_"&amp;$AZ$7,データシート1!$A:$BS,MATCH("cb_"&amp;BF$12,データシート1!$A$1:$BS$1,0),0)</f>
        <v>42319.700000000012</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83594.400000000343</v>
      </c>
      <c r="BL30" s="42"/>
      <c r="BM30" s="960" t="str">
        <f t="shared" si="4"/>
        <v>12217</v>
      </c>
      <c r="BN30" s="123" t="str">
        <f t="shared" si="5"/>
        <v>柏市</v>
      </c>
      <c r="BO30" s="40">
        <f>BE30*VLOOKUP(BO$12,別紙!$B$4:$E$10,MATCH("設備利用率",別紙!$B$4:$E$4,0),0)/100*8760/10^3</f>
        <v>49534.592964000411</v>
      </c>
      <c r="BP30" s="40">
        <f>BF30*VLOOKUP(BP$12,別紙!$B$4:$E$10,MATCH("設備利用率",別紙!$B$4:$E$4,0),0)/100*8760/10^3</f>
        <v>55978.806372000014</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105513.39933600042</v>
      </c>
      <c r="BV30" s="42"/>
      <c r="BW30" s="38" t="str">
        <f t="shared" si="7"/>
        <v>12217</v>
      </c>
      <c r="BX30" s="38" t="str">
        <f t="shared" si="8"/>
        <v>柏市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2053387.2332817372</v>
      </c>
      <c r="BZ30" s="42"/>
      <c r="CA30" s="38" t="str">
        <f t="shared" si="9"/>
        <v>12217</v>
      </c>
      <c r="CB30" s="38" t="str">
        <f t="shared" si="10"/>
        <v>柏市</v>
      </c>
      <c r="CC30" s="260">
        <f t="shared" si="11"/>
        <v>2.4123356842359389E-2</v>
      </c>
      <c r="CD30" s="260">
        <f t="shared" si="16"/>
        <v>2.7261690081969738E-2</v>
      </c>
      <c r="CE30" s="260">
        <f t="shared" si="17"/>
        <v>0</v>
      </c>
      <c r="CF30" s="260">
        <f t="shared" si="18"/>
        <v>0</v>
      </c>
      <c r="CG30" s="260">
        <f t="shared" si="19"/>
        <v>0</v>
      </c>
      <c r="CH30" s="260">
        <f t="shared" si="20"/>
        <v>0</v>
      </c>
      <c r="CI30" s="260">
        <f t="shared" si="12"/>
        <v>5.1385046924329124E-2</v>
      </c>
      <c r="CK30" s="20" t="str">
        <f t="shared" si="13"/>
        <v>12217</v>
      </c>
      <c r="CL30" s="20" t="str">
        <f t="shared" si="14"/>
        <v>柏市</v>
      </c>
      <c r="CM30" s="20">
        <f>VLOOKUP($CK30&amp;"_"&amp;$AZ$7,データシート1!$A:$BS,MATCH("ca_太陽光発電（10kW未満）",データシート1!$A$1:$BS$1,0),0)</f>
        <v>10023</v>
      </c>
      <c r="CN30" s="20">
        <f>VLOOKUP($CK30&amp;"_"&amp;$AZ$5,データシート1!$A:$BS,MATCH("ab_家庭",データシート1!$A$1:$BS$1,0),0)</f>
        <v>200040</v>
      </c>
      <c r="CO30" s="260">
        <f t="shared" si="15"/>
        <v>5.0104979004199163E-2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13209</v>
      </c>
      <c r="AY31" s="20" t="str">
        <f>IF(IFERROR(比較地域マスタ!$Z24,"")=0,"",IFERROR(比較地域マスタ!$Z24,""))</f>
        <v>町田市</v>
      </c>
      <c r="BC31" s="960" t="str">
        <f t="shared" si="0"/>
        <v>13209</v>
      </c>
      <c r="BD31" s="123" t="str">
        <f t="shared" si="2"/>
        <v>町田市</v>
      </c>
      <c r="BE31" s="40">
        <f>VLOOKUP($BC31&amp;"_"&amp;$AZ$7,データシート1!$A:$BS,MATCH("cb_"&amp;BE$12,データシート1!$A$1:$BS$1,0),0)</f>
        <v>37114.300000000061</v>
      </c>
      <c r="BF31" s="40">
        <f>VLOOKUP($BC31&amp;"_"&amp;$AZ$7,データシート1!$A:$BS,MATCH("cb_"&amp;BF$12,データシート1!$A$1:$BS$1,0),0)</f>
        <v>7217.5000000000036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6970</v>
      </c>
      <c r="BK31" s="40">
        <f t="shared" si="3"/>
        <v>51301.800000000061</v>
      </c>
      <c r="BL31" s="42"/>
      <c r="BM31" s="960" t="str">
        <f t="shared" si="4"/>
        <v>13209</v>
      </c>
      <c r="BN31" s="123" t="str">
        <f t="shared" si="5"/>
        <v>町田市</v>
      </c>
      <c r="BO31" s="40">
        <f>BE31*VLOOKUP(BO$12,別紙!$B$4:$E$10,MATCH("設備利用率",別紙!$B$4:$E$4,0),0)/100*8760/10^3</f>
        <v>44541.613716000073</v>
      </c>
      <c r="BP31" s="40">
        <f>BF31*VLOOKUP(BP$12,別紙!$B$4:$E$10,MATCH("設備利用率",別紙!$B$4:$E$4,0),0)/100*8760/10^3</f>
        <v>9547.0203000000056</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48845.760000000002</v>
      </c>
      <c r="BU31" s="40">
        <f t="shared" si="6"/>
        <v>102934.39401600008</v>
      </c>
      <c r="BV31" s="42"/>
      <c r="BW31" s="38" t="str">
        <f t="shared" si="7"/>
        <v>13209</v>
      </c>
      <c r="BX31" s="38" t="str">
        <f t="shared" si="8"/>
        <v>町田市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1515300.3520455547</v>
      </c>
      <c r="BZ31" s="42"/>
      <c r="CA31" s="38" t="str">
        <f t="shared" si="9"/>
        <v>13209</v>
      </c>
      <c r="CB31" s="38" t="str">
        <f t="shared" si="10"/>
        <v>町田市</v>
      </c>
      <c r="CC31" s="260">
        <f t="shared" si="11"/>
        <v>2.9394577554127707E-2</v>
      </c>
      <c r="CD31" s="260">
        <f t="shared" si="16"/>
        <v>6.300414493477919E-3</v>
      </c>
      <c r="CE31" s="260">
        <f t="shared" si="17"/>
        <v>0</v>
      </c>
      <c r="CF31" s="260">
        <f t="shared" si="18"/>
        <v>0</v>
      </c>
      <c r="CG31" s="260">
        <f t="shared" si="19"/>
        <v>0</v>
      </c>
      <c r="CH31" s="260">
        <f t="shared" si="20"/>
        <v>3.2235035076749949E-2</v>
      </c>
      <c r="CI31" s="260">
        <f t="shared" si="12"/>
        <v>6.7930027124355571E-2</v>
      </c>
      <c r="CK31" s="20" t="str">
        <f t="shared" si="13"/>
        <v>13209</v>
      </c>
      <c r="CL31" s="20" t="str">
        <f t="shared" si="14"/>
        <v>町田市</v>
      </c>
      <c r="CM31" s="20">
        <f>VLOOKUP($CK31&amp;"_"&amp;$AZ$7,データシート1!$A:$BS,MATCH("ca_太陽光発電（10kW未満）",データシート1!$A$1:$BS$1,0),0)</f>
        <v>9451</v>
      </c>
      <c r="CN31" s="20">
        <f>VLOOKUP($CK31&amp;"_"&amp;$AZ$5,データシート1!$A:$BS,MATCH("ab_家庭",データシート1!$A$1:$BS$1,0),0)</f>
        <v>202985</v>
      </c>
      <c r="CO31" s="260">
        <f t="shared" si="15"/>
        <v>4.6560090647092149E-2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37201</v>
      </c>
      <c r="AY32" s="20" t="str">
        <f>IF(IFERROR(比較地域マスタ!$Z25,"")=0,"",IFERROR(比較地域マスタ!$Z25,""))</f>
        <v>高松市</v>
      </c>
      <c r="AZ32" s="24"/>
      <c r="BA32" s="24"/>
      <c r="BB32" s="24"/>
      <c r="BC32" s="960" t="str">
        <f t="shared" si="0"/>
        <v>37201</v>
      </c>
      <c r="BD32" s="123" t="str">
        <f t="shared" si="2"/>
        <v>高松市</v>
      </c>
      <c r="BE32" s="40">
        <f>VLOOKUP($BC32&amp;"_"&amp;$AZ$7,データシート1!$A:$BS,MATCH("cb_"&amp;BE$12,データシート1!$A$1:$BS$1,0),0)</f>
        <v>67879.559000000736</v>
      </c>
      <c r="BF32" s="40">
        <f>VLOOKUP($BC32&amp;"_"&amp;$AZ$7,データシート1!$A:$BS,MATCH("cb_"&amp;BF$12,データシート1!$A$1:$BS$1,0),0)</f>
        <v>175212.64699999982</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2560.1800000000003</v>
      </c>
      <c r="BK32" s="40">
        <f t="shared" si="3"/>
        <v>245652.38600000055</v>
      </c>
      <c r="BL32" s="42"/>
      <c r="BM32" s="960" t="str">
        <f t="shared" si="4"/>
        <v>37201</v>
      </c>
      <c r="BN32" s="123" t="str">
        <f t="shared" si="5"/>
        <v>高松市</v>
      </c>
      <c r="BO32" s="40">
        <f>BE32*VLOOKUP(BO$12,別紙!$B$4:$E$10,MATCH("設備利用率",別紙!$B$4:$E$4,0),0)/100*8760/10^3</f>
        <v>81463.616347080882</v>
      </c>
      <c r="BP32" s="40">
        <f>BF32*VLOOKUP(BP$12,別紙!$B$4:$E$10,MATCH("設備利用率",別紙!$B$4:$E$4,0),0)/100*8760/10^3</f>
        <v>231764.28094571977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17941.741440000002</v>
      </c>
      <c r="BU32" s="40">
        <f t="shared" si="6"/>
        <v>331169.63873280067</v>
      </c>
      <c r="BV32" s="42"/>
      <c r="BW32" s="38" t="str">
        <f t="shared" si="7"/>
        <v>37201</v>
      </c>
      <c r="BX32" s="38" t="str">
        <f t="shared" si="8"/>
        <v>高松市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2630404.0342237731</v>
      </c>
      <c r="BZ32" s="42"/>
      <c r="CA32" s="38" t="str">
        <f t="shared" si="9"/>
        <v>37201</v>
      </c>
      <c r="CB32" s="38" t="str">
        <f t="shared" si="10"/>
        <v>高松市</v>
      </c>
      <c r="CC32" s="260">
        <f t="shared" si="11"/>
        <v>3.097000129530315E-2</v>
      </c>
      <c r="CD32" s="260">
        <f t="shared" si="16"/>
        <v>8.8109764861318329E-2</v>
      </c>
      <c r="CE32" s="260">
        <f t="shared" si="17"/>
        <v>0</v>
      </c>
      <c r="CF32" s="260">
        <f t="shared" si="18"/>
        <v>0</v>
      </c>
      <c r="CG32" s="260">
        <f t="shared" si="19"/>
        <v>0</v>
      </c>
      <c r="CH32" s="260">
        <f t="shared" si="20"/>
        <v>6.8209070570767177E-3</v>
      </c>
      <c r="CI32" s="260">
        <f t="shared" si="12"/>
        <v>0.12590067321369819</v>
      </c>
      <c r="CJ32" s="24"/>
      <c r="CK32" s="20" t="str">
        <f t="shared" si="13"/>
        <v>37201</v>
      </c>
      <c r="CL32" s="20" t="str">
        <f t="shared" si="14"/>
        <v>高松市</v>
      </c>
      <c r="CM32" s="20">
        <f>VLOOKUP($CK32&amp;"_"&amp;$AZ$7,データシート1!$A:$BS,MATCH("ca_太陽光発電（10kW未満）",データシート1!$A$1:$BS$1,0),0)</f>
        <v>14084</v>
      </c>
      <c r="CN32" s="20">
        <f>VLOOKUP($CK32&amp;"_"&amp;$AZ$5,データシート1!$A:$BS,MATCH("ab_家庭",データシート1!$A$1:$BS$1,0),0)</f>
        <v>201338</v>
      </c>
      <c r="CO32" s="260">
        <f t="shared" si="15"/>
        <v>6.9952020979646173E-2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23211</v>
      </c>
      <c r="AY33" s="20" t="str">
        <f>IF(IFERROR(比較地域マスタ!$Z26,"")=0,"",IFERROR(比較地域マスタ!$Z26,""))</f>
        <v>豊田市</v>
      </c>
      <c r="BC33" s="960" t="str">
        <f t="shared" si="0"/>
        <v>23211</v>
      </c>
      <c r="BD33" s="123" t="str">
        <f t="shared" si="2"/>
        <v>豊田市</v>
      </c>
      <c r="BE33" s="40">
        <f>VLOOKUP($BC33&amp;"_"&amp;$AZ$7,データシート1!$A:$BS,MATCH("cb_"&amp;BE$12,データシート1!$A$1:$BS$1,0),0)</f>
        <v>87739.200000001234</v>
      </c>
      <c r="BF33" s="40">
        <f>VLOOKUP($BC33&amp;"_"&amp;$AZ$7,データシート1!$A:$BS,MATCH("cb_"&amp;BF$12,データシート1!$A$1:$BS$1,0),0)</f>
        <v>180439.30000000016</v>
      </c>
      <c r="BG33" s="40">
        <f>VLOOKUP($BC33&amp;"_"&amp;$AZ$7,データシート1!$A:$BS,MATCH("cb_"&amp;BG$12,データシート1!$A$1:$BS$1,0),0)</f>
        <v>1800</v>
      </c>
      <c r="BH33" s="40">
        <f>VLOOKUP($BC33&amp;"_"&amp;$AZ$7,データシート1!$A:$BS,MATCH("cb_"&amp;BH$12,データシート1!$A$1:$BS$1,0),0)</f>
        <v>907.5</v>
      </c>
      <c r="BI33" s="40">
        <f>VLOOKUP($BC33&amp;"_"&amp;$AZ$7,データシート1!$A:$BS,MATCH("cb_"&amp;BI$12,データシート1!$A$1:$BS$1,0),0)</f>
        <v>0</v>
      </c>
      <c r="BJ33" s="40">
        <f>VLOOKUP($BC33&amp;"_"&amp;$AZ$7,データシート1!$A:$BS,MATCH("cb_"&amp;BJ$12,データシート1!$A$1:$BS$1,0),0)</f>
        <v>3944</v>
      </c>
      <c r="BK33" s="40">
        <f t="shared" si="3"/>
        <v>274830.0000000014</v>
      </c>
      <c r="BL33" s="42"/>
      <c r="BM33" s="960" t="str">
        <f t="shared" si="4"/>
        <v>23211</v>
      </c>
      <c r="BN33" s="123" t="str">
        <f t="shared" si="5"/>
        <v>豊田市</v>
      </c>
      <c r="BO33" s="40">
        <f>BE33*VLOOKUP(BO$12,別紙!$B$4:$E$10,MATCH("設備利用率",別紙!$B$4:$E$4,0),0)/100*8760/10^3</f>
        <v>105297.56870400147</v>
      </c>
      <c r="BP33" s="40">
        <f>BF33*VLOOKUP(BP$12,別紙!$B$4:$E$10,MATCH("設備利用率",別紙!$B$4:$E$4,0),0)/100*8760/10^3</f>
        <v>238677.88846800019</v>
      </c>
      <c r="BQ33" s="40">
        <f>BG33*VLOOKUP(BQ$12,別紙!$B$4:$E$10,MATCH("設備利用率",別紙!$B$4:$E$4,0),0)/100*8760/10^3</f>
        <v>3910.4639999999999</v>
      </c>
      <c r="BR33" s="40">
        <f>BH33*VLOOKUP(BR$12,別紙!$B$4:$E$10,MATCH("設備利用率",別紙!$B$4:$E$4,0),0)/100*8760/10^3</f>
        <v>4769.82</v>
      </c>
      <c r="BS33" s="40">
        <f>BI33*VLOOKUP(BS$12,別紙!$B$4:$E$10,MATCH("設備利用率",別紙!$B$4:$E$4,0),0)/100*8760/10^3</f>
        <v>0</v>
      </c>
      <c r="BT33" s="40">
        <f>BJ33*VLOOKUP(BT$12,別紙!$B$4:$E$10,MATCH("設備利用率",別紙!$B$4:$E$4,0),0)/100*8760/10^3</f>
        <v>27639.552</v>
      </c>
      <c r="BU33" s="40">
        <f t="shared" si="6"/>
        <v>380295.29317200166</v>
      </c>
      <c r="BV33" s="42"/>
      <c r="BW33" s="38" t="str">
        <f t="shared" si="7"/>
        <v>23211</v>
      </c>
      <c r="BX33" s="38" t="str">
        <f t="shared" si="8"/>
        <v>豊田市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8958252.0882642623</v>
      </c>
      <c r="BZ33" s="42"/>
      <c r="CA33" s="38" t="str">
        <f t="shared" si="9"/>
        <v>23211</v>
      </c>
      <c r="CB33" s="38" t="str">
        <f t="shared" si="10"/>
        <v>豊田市</v>
      </c>
      <c r="CC33" s="260">
        <f t="shared" si="11"/>
        <v>1.1754253806046194E-2</v>
      </c>
      <c r="CD33" s="260">
        <f t="shared" si="16"/>
        <v>2.6643354765677963E-2</v>
      </c>
      <c r="CE33" s="260">
        <f t="shared" si="17"/>
        <v>4.3652087053041232E-4</v>
      </c>
      <c r="CF33" s="260">
        <f t="shared" si="18"/>
        <v>5.3244985215907144E-4</v>
      </c>
      <c r="CG33" s="260">
        <f t="shared" si="19"/>
        <v>0</v>
      </c>
      <c r="CH33" s="260">
        <f t="shared" si="20"/>
        <v>3.0853733214551006E-3</v>
      </c>
      <c r="CI33" s="260">
        <f t="shared" si="12"/>
        <v>4.2451952615868739E-2</v>
      </c>
      <c r="CK33" s="20" t="str">
        <f t="shared" si="13"/>
        <v>23211</v>
      </c>
      <c r="CL33" s="20" t="str">
        <f t="shared" si="14"/>
        <v>豊田市</v>
      </c>
      <c r="CM33" s="20">
        <f>VLOOKUP($CK33&amp;"_"&amp;$AZ$7,データシート1!$A:$BS,MATCH("ca_太陽光発電（10kW未満）",データシート1!$A$1:$BS$1,0),0)</f>
        <v>19667</v>
      </c>
      <c r="CN33" s="20">
        <f>VLOOKUP($CK33&amp;"_"&amp;$AZ$5,データシート1!$A:$BS,MATCH("ab_家庭",データシート1!$A$1:$BS$1,0),0)</f>
        <v>182571</v>
      </c>
      <c r="CO33" s="260">
        <f t="shared" si="15"/>
        <v>0.10772247509188206</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16201</v>
      </c>
      <c r="AY34" s="20" t="str">
        <f>IF(IFERROR(比較地域マスタ!$Z27,"")=0,"",IFERROR(比較地域マスタ!$Z27,""))</f>
        <v>富山市</v>
      </c>
      <c r="BC34" s="960" t="str">
        <f t="shared" si="0"/>
        <v>16201</v>
      </c>
      <c r="BD34" s="123" t="str">
        <f t="shared" si="2"/>
        <v>富山市</v>
      </c>
      <c r="BE34" s="40">
        <f>VLOOKUP($BC34&amp;"_"&amp;$AZ$7,データシート1!$A:$BS,MATCH("cb_"&amp;BE$12,データシート1!$A$1:$BS$1,0),0)</f>
        <v>31468.949000000055</v>
      </c>
      <c r="BF34" s="40">
        <f>VLOOKUP($BC34&amp;"_"&amp;$AZ$7,データシート1!$A:$BS,MATCH("cb_"&amp;BF$12,データシート1!$A$1:$BS$1,0),0)</f>
        <v>99783.869000000021</v>
      </c>
      <c r="BG34" s="40">
        <f>VLOOKUP($BC34&amp;"_"&amp;$AZ$7,データシート1!$A:$BS,MATCH("cb_"&amp;BG$12,データシート1!$A$1:$BS$1,0),0)</f>
        <v>0</v>
      </c>
      <c r="BH34" s="40">
        <f>VLOOKUP($BC34&amp;"_"&amp;$AZ$7,データシート1!$A:$BS,MATCH("cb_"&amp;BH$12,データシート1!$A$1:$BS$1,0),0)</f>
        <v>18248.099999999999</v>
      </c>
      <c r="BI34" s="40">
        <f>VLOOKUP($BC34&amp;"_"&amp;$AZ$7,データシート1!$A:$BS,MATCH("cb_"&amp;BI$12,データシート1!$A$1:$BS$1,0),0)</f>
        <v>0</v>
      </c>
      <c r="BJ34" s="40">
        <f>VLOOKUP($BC34&amp;"_"&amp;$AZ$7,データシート1!$A:$BS,MATCH("cb_"&amp;BJ$12,データシート1!$A$1:$BS$1,0),0)</f>
        <v>1070</v>
      </c>
      <c r="BK34" s="40">
        <f t="shared" si="3"/>
        <v>150570.91800000009</v>
      </c>
      <c r="BL34" s="42"/>
      <c r="BM34" s="960" t="str">
        <f t="shared" si="4"/>
        <v>16201</v>
      </c>
      <c r="BN34" s="123" t="str">
        <f t="shared" si="5"/>
        <v>富山市</v>
      </c>
      <c r="BO34" s="40">
        <f>BE34*VLOOKUP(BO$12,別紙!$B$4:$E$10,MATCH("設備利用率",別紙!$B$4:$E$4,0),0)/100*8760/10^3</f>
        <v>37766.515073880058</v>
      </c>
      <c r="BP34" s="40">
        <f>BF34*VLOOKUP(BP$12,別紙!$B$4:$E$10,MATCH("設備利用率",別紙!$B$4:$E$4,0),0)/100*8760/10^3</f>
        <v>131990.11055844004</v>
      </c>
      <c r="BQ34" s="40">
        <f>BG34*VLOOKUP(BQ$12,別紙!$B$4:$E$10,MATCH("設備利用率",別紙!$B$4:$E$4,0),0)/100*8760/10^3</f>
        <v>0</v>
      </c>
      <c r="BR34" s="40">
        <f>BH34*VLOOKUP(BR$12,別紙!$B$4:$E$10,MATCH("設備利用率",別紙!$B$4:$E$4,0),0)/100*8760/10^3</f>
        <v>95912.013600000006</v>
      </c>
      <c r="BS34" s="40">
        <f>BI34*VLOOKUP(BS$12,別紙!$B$4:$E$10,MATCH("設備利用率",別紙!$B$4:$E$4,0),0)/100*8760/10^3</f>
        <v>0</v>
      </c>
      <c r="BT34" s="40">
        <f>BJ34*VLOOKUP(BT$12,別紙!$B$4:$E$10,MATCH("設備利用率",別紙!$B$4:$E$4,0),0)/100*8760/10^3</f>
        <v>7498.56</v>
      </c>
      <c r="BU34" s="40">
        <f t="shared" si="6"/>
        <v>273167.19923232013</v>
      </c>
      <c r="BV34" s="42"/>
      <c r="BW34" s="38" t="str">
        <f t="shared" si="7"/>
        <v>16201</v>
      </c>
      <c r="BX34" s="38" t="str">
        <f t="shared" si="8"/>
        <v>富山市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4005965.6727454108</v>
      </c>
      <c r="BZ34" s="42"/>
      <c r="CA34" s="38" t="str">
        <f t="shared" si="9"/>
        <v>16201</v>
      </c>
      <c r="CB34" s="38" t="str">
        <f t="shared" si="10"/>
        <v>富山市</v>
      </c>
      <c r="CC34" s="260">
        <f t="shared" si="11"/>
        <v>9.4275683216220648E-3</v>
      </c>
      <c r="CD34" s="260">
        <f t="shared" si="16"/>
        <v>3.2948387814811998E-2</v>
      </c>
      <c r="CE34" s="260">
        <f t="shared" si="17"/>
        <v>0</v>
      </c>
      <c r="CF34" s="260">
        <f t="shared" si="18"/>
        <v>2.3942295425179859E-2</v>
      </c>
      <c r="CG34" s="260">
        <f t="shared" si="19"/>
        <v>0</v>
      </c>
      <c r="CH34" s="260">
        <f t="shared" si="20"/>
        <v>1.8718482914160889E-3</v>
      </c>
      <c r="CI34" s="260">
        <f t="shared" si="12"/>
        <v>6.8190099853030012E-2</v>
      </c>
      <c r="CK34" s="20" t="str">
        <f t="shared" si="13"/>
        <v>16201</v>
      </c>
      <c r="CL34" s="20" t="str">
        <f t="shared" si="14"/>
        <v>富山市</v>
      </c>
      <c r="CM34" s="20">
        <f>VLOOKUP($CK34&amp;"_"&amp;$AZ$7,データシート1!$A:$BS,MATCH("ca_太陽光発電（10kW未満）",データシート1!$A$1:$BS$1,0),0)</f>
        <v>7024</v>
      </c>
      <c r="CN34" s="20">
        <f>VLOOKUP($CK34&amp;"_"&amp;$AZ$5,データシート1!$A:$BS,MATCH("ab_家庭",データシート1!$A$1:$BS$1,0),0)</f>
        <v>182338</v>
      </c>
      <c r="CO34" s="260">
        <f t="shared" si="15"/>
        <v>3.8521865985148458E-2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27203</v>
      </c>
      <c r="AY35" s="20" t="str">
        <f>IF(IFERROR(比較地域マスタ!$Z28,"")=0,"",IFERROR(比較地域マスタ!$Z28,""))</f>
        <v>豊中市</v>
      </c>
      <c r="BC35" s="960" t="str">
        <f t="shared" si="0"/>
        <v>27203</v>
      </c>
      <c r="BD35" s="123" t="str">
        <f t="shared" si="2"/>
        <v>豊中市</v>
      </c>
      <c r="BE35" s="40">
        <f>VLOOKUP($BC35&amp;"_"&amp;$AZ$7,データシート1!$A:$BS,MATCH("cb_"&amp;BE$12,データシート1!$A$1:$BS$1,0),0)</f>
        <v>20834.49999999996</v>
      </c>
      <c r="BF35" s="40">
        <f>VLOOKUP($BC35&amp;"_"&amp;$AZ$7,データシート1!$A:$BS,MATCH("cb_"&amp;BF$12,データシート1!$A$1:$BS$1,0),0)</f>
        <v>7937.7999999999965</v>
      </c>
      <c r="BG35" s="40">
        <f>VLOOKUP($BC35&amp;"_"&amp;$AZ$7,データシート1!$A:$BS,MATCH("cb_"&amp;BG$12,データシート1!$A$1:$BS$1,0),0)</f>
        <v>0</v>
      </c>
      <c r="BH35" s="40">
        <f>VLOOKUP($BC35&amp;"_"&amp;$AZ$7,データシート1!$A:$BS,MATCH("cb_"&amp;BH$12,データシート1!$A$1:$BS$1,0),0)</f>
        <v>167</v>
      </c>
      <c r="BI35" s="40">
        <f>VLOOKUP($BC35&amp;"_"&amp;$AZ$7,データシート1!$A:$BS,MATCH("cb_"&amp;BI$12,データシート1!$A$1:$BS$1,0),0)</f>
        <v>0</v>
      </c>
      <c r="BJ35" s="40">
        <f>VLOOKUP($BC35&amp;"_"&amp;$AZ$7,データシート1!$A:$BS,MATCH("cb_"&amp;BJ$12,データシート1!$A$1:$BS$1,0),0)</f>
        <v>7428.8</v>
      </c>
      <c r="BK35" s="40">
        <f t="shared" si="3"/>
        <v>36368.099999999955</v>
      </c>
      <c r="BL35" s="42"/>
      <c r="BM35" s="960" t="str">
        <f t="shared" si="4"/>
        <v>27203</v>
      </c>
      <c r="BN35" s="123" t="str">
        <f t="shared" si="5"/>
        <v>豊中市</v>
      </c>
      <c r="BO35" s="40">
        <f>BE35*VLOOKUP(BO$12,別紙!$B$4:$E$10,MATCH("設備利用率",別紙!$B$4:$E$4,0),0)/100*8760/10^3</f>
        <v>25003.900139999947</v>
      </c>
      <c r="BP35" s="40">
        <f>BF35*VLOOKUP(BP$12,別紙!$B$4:$E$10,MATCH("設備利用率",別紙!$B$4:$E$4,0),0)/100*8760/10^3</f>
        <v>10499.804327999995</v>
      </c>
      <c r="BQ35" s="40">
        <f>BG35*VLOOKUP(BQ$12,別紙!$B$4:$E$10,MATCH("設備利用率",別紙!$B$4:$E$4,0),0)/100*8760/10^3</f>
        <v>0</v>
      </c>
      <c r="BR35" s="40">
        <f>BH35*VLOOKUP(BR$12,別紙!$B$4:$E$10,MATCH("設備利用率",別紙!$B$4:$E$4,0),0)/100*8760/10^3</f>
        <v>877.75199999999995</v>
      </c>
      <c r="BS35" s="40">
        <f>BI35*VLOOKUP(BS$12,別紙!$B$4:$E$10,MATCH("設備利用率",別紙!$B$4:$E$4,0),0)/100*8760/10^3</f>
        <v>0</v>
      </c>
      <c r="BT35" s="40">
        <f>BJ35*VLOOKUP(BT$12,別紙!$B$4:$E$10,MATCH("設備利用率",別紙!$B$4:$E$4,0),0)/100*8760/10^3</f>
        <v>52061.030399999996</v>
      </c>
      <c r="BU35" s="40">
        <f t="shared" si="6"/>
        <v>88442.486867999934</v>
      </c>
      <c r="BV35" s="42"/>
      <c r="BW35" s="38" t="str">
        <f t="shared" si="7"/>
        <v>27203</v>
      </c>
      <c r="BX35" s="38" t="str">
        <f t="shared" si="8"/>
        <v>豊中市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1758901.7216482856</v>
      </c>
      <c r="BZ35" s="42"/>
      <c r="CA35" s="38" t="str">
        <f t="shared" si="9"/>
        <v>27203</v>
      </c>
      <c r="CB35" s="38" t="str">
        <f t="shared" si="10"/>
        <v>豊中市</v>
      </c>
      <c r="CC35" s="260">
        <f t="shared" si="11"/>
        <v>1.4215632307510918E-2</v>
      </c>
      <c r="CD35" s="260">
        <f t="shared" si="16"/>
        <v>5.9695230260850022E-3</v>
      </c>
      <c r="CE35" s="260">
        <f t="shared" si="17"/>
        <v>0</v>
      </c>
      <c r="CF35" s="260">
        <f t="shared" si="18"/>
        <v>4.9903413544757306E-4</v>
      </c>
      <c r="CG35" s="260">
        <f t="shared" si="19"/>
        <v>0</v>
      </c>
      <c r="CH35" s="260">
        <f t="shared" si="20"/>
        <v>2.9598601081141162E-2</v>
      </c>
      <c r="CI35" s="260">
        <f t="shared" si="12"/>
        <v>5.0282790550184656E-2</v>
      </c>
      <c r="CK35" s="20" t="str">
        <f t="shared" si="13"/>
        <v>27203</v>
      </c>
      <c r="CL35" s="20" t="str">
        <f t="shared" si="14"/>
        <v>豊中市</v>
      </c>
      <c r="CM35" s="20">
        <f>VLOOKUP($CK35&amp;"_"&amp;$AZ$7,データシート1!$A:$BS,MATCH("ca_太陽光発電（10kW未満）",データシート1!$A$1:$BS$1,0),0)</f>
        <v>5182</v>
      </c>
      <c r="CN35" s="20">
        <f>VLOOKUP($CK35&amp;"_"&amp;$AZ$5,データシート1!$A:$BS,MATCH("ab_家庭",データシート1!$A$1:$BS$1,0),0)</f>
        <v>195622</v>
      </c>
      <c r="CO35" s="260">
        <f t="shared" si="15"/>
        <v>2.6489863103331936E-2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13109</v>
      </c>
      <c r="AY36" s="20" t="str">
        <f>IF(IFERROR(比較地域マスタ!$Z29,"")=0,"",IFERROR(比較地域マスタ!$Z29,""))</f>
        <v>品川区</v>
      </c>
      <c r="BC36" s="960" t="str">
        <f t="shared" si="0"/>
        <v>13109</v>
      </c>
      <c r="BD36" s="123" t="str">
        <f t="shared" si="2"/>
        <v>品川区</v>
      </c>
      <c r="BE36" s="40">
        <f>VLOOKUP($BC36&amp;"_"&amp;$AZ$7,データシート1!$A:$BS,MATCH("cb_"&amp;BE$12,データシート1!$A$1:$BS$1,0),0)</f>
        <v>6614.4000000000015</v>
      </c>
      <c r="BF36" s="40">
        <f>VLOOKUP($BC36&amp;"_"&amp;$AZ$7,データシート1!$A:$BS,MATCH("cb_"&amp;BF$12,データシート1!$A$1:$BS$1,0),0)</f>
        <v>3243.7999999999993</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8100</v>
      </c>
      <c r="BK36" s="40">
        <f t="shared" si="3"/>
        <v>17958.2</v>
      </c>
      <c r="BL36" s="42"/>
      <c r="BM36" s="960" t="str">
        <f t="shared" si="4"/>
        <v>13109</v>
      </c>
      <c r="BN36" s="123" t="str">
        <f t="shared" si="5"/>
        <v>品川区</v>
      </c>
      <c r="BO36" s="40">
        <f>BE36*VLOOKUP(BO$12,別紙!$B$4:$E$10,MATCH("設備利用率",別紙!$B$4:$E$4,0),0)/100*8760/10^3</f>
        <v>7938.0737280000012</v>
      </c>
      <c r="BP36" s="40">
        <f>BF36*VLOOKUP(BP$12,別紙!$B$4:$E$10,MATCH("設備利用率",別紙!$B$4:$E$4,0),0)/100*8760/10^3</f>
        <v>4290.7688879999996</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56764.800000000003</v>
      </c>
      <c r="BU36" s="40">
        <f t="shared" si="6"/>
        <v>68993.642615999997</v>
      </c>
      <c r="BV36" s="42"/>
      <c r="BW36" s="38" t="str">
        <f t="shared" si="7"/>
        <v>13109</v>
      </c>
      <c r="BX36" s="38" t="str">
        <f t="shared" si="8"/>
        <v>品川区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3045890.4115480534</v>
      </c>
      <c r="BZ36" s="42"/>
      <c r="CA36" s="38" t="str">
        <f t="shared" si="9"/>
        <v>13109</v>
      </c>
      <c r="CB36" s="38" t="str">
        <f t="shared" si="10"/>
        <v>品川区</v>
      </c>
      <c r="CC36" s="260">
        <f t="shared" si="11"/>
        <v>2.6061586779038215E-3</v>
      </c>
      <c r="CD36" s="260">
        <f t="shared" si="16"/>
        <v>1.4087075725811307E-3</v>
      </c>
      <c r="CE36" s="260">
        <f t="shared" si="17"/>
        <v>0</v>
      </c>
      <c r="CF36" s="260">
        <f t="shared" si="18"/>
        <v>0</v>
      </c>
      <c r="CG36" s="260">
        <f t="shared" si="19"/>
        <v>0</v>
      </c>
      <c r="CH36" s="260">
        <f t="shared" si="20"/>
        <v>1.8636520796934935E-2</v>
      </c>
      <c r="CI36" s="260">
        <f t="shared" si="12"/>
        <v>2.2651387047419886E-2</v>
      </c>
      <c r="CK36" s="20" t="str">
        <f t="shared" si="13"/>
        <v>13109</v>
      </c>
      <c r="CL36" s="20" t="str">
        <f t="shared" si="14"/>
        <v>品川区</v>
      </c>
      <c r="CM36" s="20">
        <f>VLOOKUP($CK36&amp;"_"&amp;$AZ$7,データシート1!$A:$BS,MATCH("ca_太陽光発電（10kW未満）",データシート1!$A$1:$BS$1,0),0)</f>
        <v>1709</v>
      </c>
      <c r="CN36" s="20">
        <f>VLOOKUP($CK36&amp;"_"&amp;$AZ$5,データシート1!$A:$BS,MATCH("ab_家庭",データシート1!$A$1:$BS$1,0),0)</f>
        <v>226858</v>
      </c>
      <c r="CO36" s="260">
        <f t="shared" si="15"/>
        <v>7.5333468513343145E-3</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21201</v>
      </c>
      <c r="AY37" s="20" t="str">
        <f>IF(IFERROR(比較地域マスタ!$Z30,"")=0,"",IFERROR(比較地域マスタ!$Z30,""))</f>
        <v>岐阜市</v>
      </c>
      <c r="BC37" s="960" t="str">
        <f t="shared" si="0"/>
        <v>21201</v>
      </c>
      <c r="BD37" s="123" t="str">
        <f t="shared" si="2"/>
        <v>岐阜市</v>
      </c>
      <c r="BE37" s="40">
        <f>VLOOKUP($BC37&amp;"_"&amp;$AZ$7,データシート1!$A:$BS,MATCH("cb_"&amp;BE$12,データシート1!$A$1:$BS$1,0),0)</f>
        <v>62660.10000000069</v>
      </c>
      <c r="BF37" s="40">
        <f>VLOOKUP($BC37&amp;"_"&amp;$AZ$7,データシート1!$A:$BS,MATCH("cb_"&amp;BF$12,データシート1!$A$1:$BS$1,0),0)</f>
        <v>81352.5</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3850</v>
      </c>
      <c r="BK37" s="40">
        <f t="shared" si="3"/>
        <v>147862.60000000068</v>
      </c>
      <c r="BL37" s="42"/>
      <c r="BM37" s="960" t="str">
        <f t="shared" si="4"/>
        <v>21201</v>
      </c>
      <c r="BN37" s="123" t="str">
        <f t="shared" si="5"/>
        <v>岐阜市</v>
      </c>
      <c r="BO37" s="40">
        <f>BE37*VLOOKUP(BO$12,別紙!$B$4:$E$10,MATCH("設備利用率",別紙!$B$4:$E$4,0),0)/100*8760/10^3</f>
        <v>75199.639212000839</v>
      </c>
      <c r="BP37" s="40">
        <f>BF37*VLOOKUP(BP$12,別紙!$B$4:$E$10,MATCH("設備利用率",別紙!$B$4:$E$4,0),0)/100*8760/10^3</f>
        <v>107609.83290000001</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26980.799999999999</v>
      </c>
      <c r="BU37" s="40">
        <f t="shared" si="6"/>
        <v>209790.27211200085</v>
      </c>
      <c r="BV37" s="42"/>
      <c r="BW37" s="38" t="str">
        <f t="shared" si="7"/>
        <v>21201</v>
      </c>
      <c r="BX37" s="38" t="str">
        <f t="shared" si="8"/>
        <v>岐阜市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2352845.0489345314</v>
      </c>
      <c r="BZ37" s="42"/>
      <c r="CA37" s="38" t="str">
        <f t="shared" si="9"/>
        <v>21201</v>
      </c>
      <c r="CB37" s="38" t="str">
        <f t="shared" si="10"/>
        <v>岐阜市</v>
      </c>
      <c r="CC37" s="260">
        <f t="shared" si="11"/>
        <v>3.196115241250351E-2</v>
      </c>
      <c r="CD37" s="260">
        <f t="shared" si="16"/>
        <v>4.573604749226063E-2</v>
      </c>
      <c r="CE37" s="260">
        <f t="shared" si="17"/>
        <v>0</v>
      </c>
      <c r="CF37" s="260">
        <f t="shared" si="18"/>
        <v>0</v>
      </c>
      <c r="CG37" s="260">
        <f t="shared" si="19"/>
        <v>0</v>
      </c>
      <c r="CH37" s="260">
        <f t="shared" si="20"/>
        <v>1.1467308487746805E-2</v>
      </c>
      <c r="CI37" s="260">
        <f t="shared" si="12"/>
        <v>8.9164508392510944E-2</v>
      </c>
      <c r="CK37" s="20" t="str">
        <f t="shared" si="13"/>
        <v>21201</v>
      </c>
      <c r="CL37" s="20" t="str">
        <f t="shared" si="14"/>
        <v>岐阜市</v>
      </c>
      <c r="CM37" s="20">
        <f>VLOOKUP($CK37&amp;"_"&amp;$AZ$7,データシート1!$A:$BS,MATCH("ca_太陽光発電（10kW未満）",データシート1!$A$1:$BS$1,0),0)</f>
        <v>13353</v>
      </c>
      <c r="CN37" s="20">
        <f>VLOOKUP($CK37&amp;"_"&amp;$AZ$5,データシート1!$A:$BS,MATCH("ab_家庭",データシート1!$A$1:$BS$1,0),0)</f>
        <v>183288</v>
      </c>
      <c r="CO37" s="260">
        <f t="shared" si="15"/>
        <v>7.2852559905722147E-2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42201</v>
      </c>
      <c r="AY38" s="20" t="str">
        <f>IF(IFERROR(比較地域マスタ!$Z31,"")=0,"",IFERROR(比較地域マスタ!$Z31,""))</f>
        <v>長崎市</v>
      </c>
      <c r="BC38" s="960" t="str">
        <f t="shared" si="0"/>
        <v>42201</v>
      </c>
      <c r="BD38" s="123" t="str">
        <f t="shared" si="2"/>
        <v>長崎市</v>
      </c>
      <c r="BE38" s="40">
        <f>VLOOKUP($BC38&amp;"_"&amp;$AZ$7,データシート1!$A:$BS,MATCH("cb_"&amp;BE$12,データシート1!$A$1:$BS$1,0),0)</f>
        <v>43702.665000000357</v>
      </c>
      <c r="BF38" s="40">
        <f>VLOOKUP($BC38&amp;"_"&amp;$AZ$7,データシート1!$A:$BS,MATCH("cb_"&amp;BF$12,データシート1!$A$1:$BS$1,0),0)</f>
        <v>111394.17999999985</v>
      </c>
      <c r="BG38" s="40">
        <f>VLOOKUP($BC38&amp;"_"&amp;$AZ$7,データシート1!$A:$BS,MATCH("cb_"&amp;BG$12,データシート1!$A$1:$BS$1,0),0)</f>
        <v>152.39999999999998</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2600</v>
      </c>
      <c r="BK38" s="40">
        <f t="shared" si="3"/>
        <v>157849.2450000002</v>
      </c>
      <c r="BL38" s="42"/>
      <c r="BM38" s="960" t="str">
        <f t="shared" si="4"/>
        <v>42201</v>
      </c>
      <c r="BN38" s="123" t="str">
        <f t="shared" si="5"/>
        <v>長崎市</v>
      </c>
      <c r="BO38" s="40">
        <f>BE38*VLOOKUP(BO$12,別紙!$B$4:$E$10,MATCH("設備利用率",別紙!$B$4:$E$4,0),0)/100*8760/10^3</f>
        <v>52448.44231980043</v>
      </c>
      <c r="BP38" s="40">
        <f>BF38*VLOOKUP(BP$12,別紙!$B$4:$E$10,MATCH("設備利用率",別紙!$B$4:$E$4,0),0)/100*8760/10^3</f>
        <v>147347.76553679982</v>
      </c>
      <c r="BQ38" s="40">
        <f>BG38*VLOOKUP(BQ$12,別紙!$B$4:$E$10,MATCH("設備利用率",別紙!$B$4:$E$4,0),0)/100*8760/10^3</f>
        <v>331.08595199999991</v>
      </c>
      <c r="BR38" s="40">
        <f>BH38*VLOOKUP(BR$12,別紙!$B$4:$E$10,MATCH("設備利用率",別紙!$B$4:$E$4,0),0)/100*8760/10^3</f>
        <v>0</v>
      </c>
      <c r="BS38" s="40">
        <f>BI38*VLOOKUP(BS$12,別紙!$B$4:$E$10,MATCH("設備利用率",別紙!$B$4:$E$4,0),0)/100*8760/10^3</f>
        <v>0</v>
      </c>
      <c r="BT38" s="40">
        <f>BJ38*VLOOKUP(BT$12,別紙!$B$4:$E$10,MATCH("設備利用率",別紙!$B$4:$E$4,0),0)/100*8760/10^3</f>
        <v>18220.8</v>
      </c>
      <c r="BU38" s="40">
        <f t="shared" si="6"/>
        <v>218348.09380860024</v>
      </c>
      <c r="BV38" s="42"/>
      <c r="BW38" s="38" t="str">
        <f t="shared" si="7"/>
        <v>42201</v>
      </c>
      <c r="BX38" s="38" t="str">
        <f t="shared" si="8"/>
        <v>長崎市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2276125.1989392666</v>
      </c>
      <c r="BZ38" s="42"/>
      <c r="CA38" s="38" t="str">
        <f t="shared" si="9"/>
        <v>42201</v>
      </c>
      <c r="CB38" s="38" t="str">
        <f t="shared" si="10"/>
        <v>長崎市</v>
      </c>
      <c r="CC38" s="260">
        <f t="shared" si="11"/>
        <v>2.3042863522728347E-2</v>
      </c>
      <c r="CD38" s="260">
        <f t="shared" si="16"/>
        <v>6.473623050501251E-2</v>
      </c>
      <c r="CE38" s="260">
        <f t="shared" si="17"/>
        <v>1.4546034293469207E-4</v>
      </c>
      <c r="CF38" s="260">
        <f t="shared" si="18"/>
        <v>0</v>
      </c>
      <c r="CG38" s="260">
        <f t="shared" si="19"/>
        <v>0</v>
      </c>
      <c r="CH38" s="260">
        <f t="shared" si="20"/>
        <v>8.0051835498729882E-3</v>
      </c>
      <c r="CI38" s="260">
        <f t="shared" si="12"/>
        <v>9.5929737920548541E-2</v>
      </c>
      <c r="CK38" s="20" t="str">
        <f t="shared" si="13"/>
        <v>42201</v>
      </c>
      <c r="CL38" s="20" t="str">
        <f t="shared" si="14"/>
        <v>長崎市</v>
      </c>
      <c r="CM38" s="20">
        <f>VLOOKUP($CK38&amp;"_"&amp;$AZ$7,データシート1!$A:$BS,MATCH("ca_太陽光発電（10kW未満）",データシート1!$A$1:$BS$1,0),0)</f>
        <v>9630</v>
      </c>
      <c r="CN38" s="20">
        <f>VLOOKUP($CK38&amp;"_"&amp;$AZ$5,データシート1!$A:$BS,MATCH("ab_家庭",データシート1!$A$1:$BS$1,0),0)</f>
        <v>205774</v>
      </c>
      <c r="CO38" s="260">
        <f t="shared" si="15"/>
        <v>4.6798915314859989E-2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45201</v>
      </c>
      <c r="AY39" s="20" t="str">
        <f>IF(IFERROR(比較地域マスタ!$Z32,"")=0,"",IFERROR(比較地域マスタ!$Z32,""))</f>
        <v>宮崎市</v>
      </c>
      <c r="BC39" s="960" t="str">
        <f t="shared" si="0"/>
        <v>45201</v>
      </c>
      <c r="BD39" s="123" t="str">
        <f t="shared" si="2"/>
        <v>宮崎市</v>
      </c>
      <c r="BE39" s="40">
        <f>VLOOKUP($BC39&amp;"_"&amp;$AZ$7,データシート1!$A:$BS,MATCH("cb_"&amp;BE$12,データシート1!$A$1:$BS$1,0),0)</f>
        <v>84202.32000000088</v>
      </c>
      <c r="BF39" s="40">
        <f>VLOOKUP($BC39&amp;"_"&amp;$AZ$7,データシート1!$A:$BS,MATCH("cb_"&amp;BF$12,データシート1!$A$1:$BS$1,0),0)</f>
        <v>383330.85000000335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7667.7839999999997</v>
      </c>
      <c r="BK39" s="40">
        <f t="shared" si="3"/>
        <v>475200.95400000422</v>
      </c>
      <c r="BL39" s="42"/>
      <c r="BM39" s="960" t="str">
        <f t="shared" si="4"/>
        <v>45201</v>
      </c>
      <c r="BN39" s="123" t="str">
        <f t="shared" si="5"/>
        <v>宮崎市</v>
      </c>
      <c r="BO39" s="40">
        <f>BE39*VLOOKUP(BO$12,別紙!$B$4:$E$10,MATCH("設備利用率",別紙!$B$4:$E$4,0),0)/100*8760/10^3</f>
        <v>101052.88827840106</v>
      </c>
      <c r="BP39" s="40">
        <f>BF39*VLOOKUP(BP$12,別紙!$B$4:$E$10,MATCH("設備利用率",別紙!$B$4:$E$4,0),0)/100*8760/10^3</f>
        <v>507054.7151460044</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53735.830271999992</v>
      </c>
      <c r="BU39" s="40">
        <f t="shared" si="6"/>
        <v>661843.4336964055</v>
      </c>
      <c r="BV39" s="42"/>
      <c r="BW39" s="38" t="str">
        <f t="shared" si="7"/>
        <v>45201</v>
      </c>
      <c r="BX39" s="38" t="str">
        <f t="shared" si="8"/>
        <v>宮崎市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2133092.8539457158</v>
      </c>
      <c r="BZ39" s="42"/>
      <c r="CA39" s="38" t="str">
        <f t="shared" si="9"/>
        <v>45201</v>
      </c>
      <c r="CB39" s="38" t="str">
        <f t="shared" si="10"/>
        <v>宮崎市</v>
      </c>
      <c r="CC39" s="260">
        <f t="shared" si="11"/>
        <v>4.7373881587703594E-2</v>
      </c>
      <c r="CD39" s="260">
        <f t="shared" si="16"/>
        <v>0.23770869336891426</v>
      </c>
      <c r="CE39" s="260">
        <f t="shared" si="17"/>
        <v>0</v>
      </c>
      <c r="CF39" s="260">
        <f t="shared" si="18"/>
        <v>0</v>
      </c>
      <c r="CG39" s="260">
        <f t="shared" si="19"/>
        <v>0</v>
      </c>
      <c r="CH39" s="260">
        <f t="shared" si="20"/>
        <v>2.5191510145749847E-2</v>
      </c>
      <c r="CI39" s="260">
        <f t="shared" si="12"/>
        <v>0.31027408510236776</v>
      </c>
      <c r="CK39" s="20" t="str">
        <f t="shared" si="13"/>
        <v>45201</v>
      </c>
      <c r="CL39" s="20" t="str">
        <f t="shared" si="14"/>
        <v>宮崎市</v>
      </c>
      <c r="CM39" s="20">
        <f>VLOOKUP($CK39&amp;"_"&amp;$AZ$7,データシート1!$A:$BS,MATCH("ca_太陽光発電（10kW未満）",データシート1!$A$1:$BS$1,0),0)</f>
        <v>17532</v>
      </c>
      <c r="CN39" s="20">
        <f>VLOOKUP($CK39&amp;"_"&amp;$AZ$5,データシート1!$A:$BS,MATCH("ab_家庭",データシート1!$A$1:$BS$1,0),0)</f>
        <v>199892</v>
      </c>
      <c r="CO39" s="260">
        <f t="shared" si="15"/>
        <v>8.7707361975466747E-2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27210</v>
      </c>
      <c r="AY40" s="20" t="str">
        <f>IF(IFERROR(比較地域マスタ!$Z33,"")=0,"",IFERROR(比較地域マスタ!$Z33,""))</f>
        <v>枚方市</v>
      </c>
      <c r="BC40" s="960" t="str">
        <f t="shared" si="0"/>
        <v>27210</v>
      </c>
      <c r="BD40" s="123" t="str">
        <f t="shared" si="2"/>
        <v>枚方市</v>
      </c>
      <c r="BE40" s="40">
        <f>VLOOKUP($BC40&amp;"_"&amp;$AZ$7,データシート1!$A:$BS,MATCH("cb_"&amp;BE$12,データシート1!$A$1:$BS$1,0),0)</f>
        <v>33233.500000000029</v>
      </c>
      <c r="BF40" s="40">
        <f>VLOOKUP($BC40&amp;"_"&amp;$AZ$7,データシート1!$A:$BS,MATCH("cb_"&amp;BF$12,データシート1!$A$1:$BS$1,0),0)</f>
        <v>24671.5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2520</v>
      </c>
      <c r="BK40" s="40">
        <f t="shared" si="3"/>
        <v>60425.000000000029</v>
      </c>
      <c r="BL40" s="42"/>
      <c r="BM40" s="960" t="str">
        <f t="shared" si="4"/>
        <v>27210</v>
      </c>
      <c r="BN40" s="123" t="str">
        <f t="shared" si="5"/>
        <v>枚方市</v>
      </c>
      <c r="BO40" s="40">
        <f>BE40*VLOOKUP(BO$12,別紙!$B$4:$E$10,MATCH("設備利用率",別紙!$B$4:$E$4,0),0)/100*8760/10^3</f>
        <v>39884.188020000023</v>
      </c>
      <c r="BP40" s="40">
        <f>BF40*VLOOKUP(BP$12,別紙!$B$4:$E$10,MATCH("設備利用率",別紙!$B$4:$E$4,0),0)/100*8760/10^3</f>
        <v>32634.47334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17660.16</v>
      </c>
      <c r="BU40" s="40">
        <f t="shared" si="6"/>
        <v>90178.821360000031</v>
      </c>
      <c r="BV40" s="42"/>
      <c r="BW40" s="38" t="str">
        <f t="shared" si="7"/>
        <v>27210</v>
      </c>
      <c r="BX40" s="38" t="str">
        <f t="shared" si="8"/>
        <v>枚方市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2030515.8864887871</v>
      </c>
      <c r="BZ40" s="42"/>
      <c r="CA40" s="38" t="str">
        <f t="shared" si="9"/>
        <v>27210</v>
      </c>
      <c r="CB40" s="38" t="str">
        <f t="shared" si="10"/>
        <v>枚方市</v>
      </c>
      <c r="CC40" s="260">
        <f t="shared" si="11"/>
        <v>1.964239151507878E-2</v>
      </c>
      <c r="CD40" s="260">
        <f t="shared" si="16"/>
        <v>1.6072010840768279E-2</v>
      </c>
      <c r="CE40" s="260">
        <f t="shared" si="17"/>
        <v>0</v>
      </c>
      <c r="CF40" s="260">
        <f t="shared" si="18"/>
        <v>0</v>
      </c>
      <c r="CG40" s="260">
        <f t="shared" si="19"/>
        <v>0</v>
      </c>
      <c r="CH40" s="260">
        <f t="shared" si="20"/>
        <v>8.6973759316595831E-3</v>
      </c>
      <c r="CI40" s="260">
        <f t="shared" si="12"/>
        <v>4.4411778287506649E-2</v>
      </c>
      <c r="CK40" s="20" t="str">
        <f t="shared" si="13"/>
        <v>27210</v>
      </c>
      <c r="CL40" s="20" t="str">
        <f t="shared" si="14"/>
        <v>枚方市</v>
      </c>
      <c r="CM40" s="20">
        <f>VLOOKUP($CK40&amp;"_"&amp;$AZ$7,データシート1!$A:$BS,MATCH("ca_太陽光発電（10kW未満）",データシート1!$A$1:$BS$1,0),0)</f>
        <v>8194</v>
      </c>
      <c r="CN40" s="20">
        <f>VLOOKUP($CK40&amp;"_"&amp;$AZ$5,データシート1!$A:$BS,MATCH("ab_家庭",データシート1!$A$1:$BS$1,0),0)</f>
        <v>183075</v>
      </c>
      <c r="CO40" s="260">
        <f t="shared" si="15"/>
        <v>4.4757613000136559E-2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14201</v>
      </c>
      <c r="AY41" s="20" t="str">
        <f>IF(IFERROR(比較地域マスタ!$Z34,"")=0,"",IFERROR(比較地域マスタ!$Z34,""))</f>
        <v>横須賀市</v>
      </c>
      <c r="BC41" s="960" t="str">
        <f t="shared" si="0"/>
        <v>14201</v>
      </c>
      <c r="BD41" s="123" t="str">
        <f t="shared" si="2"/>
        <v>横須賀市</v>
      </c>
      <c r="BE41" s="40">
        <f>VLOOKUP($BC41&amp;"_"&amp;$AZ$7,データシート1!$A:$BS,MATCH("cb_"&amp;BE$12,データシート1!$A$1:$BS$1,0),0)</f>
        <v>27507.899999999914</v>
      </c>
      <c r="BF41" s="40">
        <f>VLOOKUP($BC41&amp;"_"&amp;$AZ$7,データシート1!$A:$BS,MATCH("cb_"&amp;BF$12,データシート1!$A$1:$BS$1,0),0)</f>
        <v>17400.500000000022</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10180.5</v>
      </c>
      <c r="BK41" s="40">
        <f t="shared" si="3"/>
        <v>55088.899999999936</v>
      </c>
      <c r="BL41" s="42"/>
      <c r="BM41" s="960" t="str">
        <f t="shared" si="4"/>
        <v>14201</v>
      </c>
      <c r="BN41" s="123" t="str">
        <f t="shared" si="5"/>
        <v>横須賀市</v>
      </c>
      <c r="BO41" s="40">
        <f>BE41*VLOOKUP(BO$12,別紙!$B$4:$E$10,MATCH("設備利用率",別紙!$B$4:$E$4,0),0)/100*8760/10^3</f>
        <v>33012.780947999898</v>
      </c>
      <c r="BP41" s="40">
        <f>BF41*VLOOKUP(BP$12,別紙!$B$4:$E$10,MATCH("設備利用率",別紙!$B$4:$E$4,0),0)/100*8760/10^3</f>
        <v>23016.685380000028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71344.944000000003</v>
      </c>
      <c r="BU41" s="40">
        <f t="shared" si="6"/>
        <v>127374.41032799993</v>
      </c>
      <c r="BV41" s="42"/>
      <c r="BW41" s="38" t="str">
        <f t="shared" si="7"/>
        <v>14201</v>
      </c>
      <c r="BX41" s="38" t="str">
        <f t="shared" si="8"/>
        <v>横須賀市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1931329.9202760553</v>
      </c>
      <c r="BZ41" s="42"/>
      <c r="CA41" s="38" t="str">
        <f t="shared" si="9"/>
        <v>14201</v>
      </c>
      <c r="CB41" s="38" t="str">
        <f t="shared" si="10"/>
        <v>横須賀市</v>
      </c>
      <c r="CC41" s="260">
        <f t="shared" si="11"/>
        <v>1.7093289241478331E-2</v>
      </c>
      <c r="CD41" s="260">
        <f t="shared" si="16"/>
        <v>1.1917531612988282E-2</v>
      </c>
      <c r="CE41" s="260">
        <f t="shared" si="17"/>
        <v>0</v>
      </c>
      <c r="CF41" s="260">
        <f t="shared" si="18"/>
        <v>0</v>
      </c>
      <c r="CG41" s="260">
        <f t="shared" si="19"/>
        <v>0</v>
      </c>
      <c r="CH41" s="260">
        <f t="shared" si="20"/>
        <v>3.6940837114873823E-2</v>
      </c>
      <c r="CI41" s="260">
        <f t="shared" si="12"/>
        <v>6.5951657969340438E-2</v>
      </c>
      <c r="CK41" s="20" t="str">
        <f t="shared" si="13"/>
        <v>14201</v>
      </c>
      <c r="CL41" s="20" t="str">
        <f t="shared" si="14"/>
        <v>横須賀市</v>
      </c>
      <c r="CM41" s="20">
        <f>VLOOKUP($CK41&amp;"_"&amp;$AZ$7,データシート1!$A:$BS,MATCH("ca_太陽光発電（10kW未満）",データシート1!$A$1:$BS$1,0),0)</f>
        <v>7056</v>
      </c>
      <c r="CN41" s="20">
        <f>VLOOKUP($CK41&amp;"_"&amp;$AZ$5,データシート1!$A:$BS,MATCH("ab_家庭",データシート1!$A$1:$BS$1,0),0)</f>
        <v>191999</v>
      </c>
      <c r="CO41" s="260">
        <f t="shared" si="15"/>
        <v>3.6750191407246911E-2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33213</v>
      </c>
      <c r="AY72" s="20" t="str">
        <f>IF(IFERROR(比較地域マスタ!$AE7,"")=0,"",IFERROR(比較地域マスタ!$AE7,""))</f>
        <v>赤磐市</v>
      </c>
      <c r="AZ72" s="18"/>
      <c r="BA72" s="24">
        <v>1</v>
      </c>
      <c r="BB72" s="24">
        <v>1</v>
      </c>
      <c r="BC72" s="20" t="str">
        <f>AX72</f>
        <v>33213</v>
      </c>
      <c r="BD72" s="20" t="str">
        <f>AY72</f>
        <v>赤磐市</v>
      </c>
      <c r="BE72" s="953">
        <f>VLOOKUP(BC72&amp;"_令和4年度",データシート3!A:AB,MATCH("ea_"&amp;"太陽光（建物系）"&amp;"_年間発電",データシート3!$A$1:$AB$1,0),0)/10^3+VLOOKUP(BC72&amp;"_令和4年度",データシート3!A:AB,MATCH("ea_"&amp;"太陽光（土地系）"&amp;"_年間発電",データシート3!$A$1:$AB$1,0),0)/10^3</f>
        <v>1218632.3929999999</v>
      </c>
      <c r="BF72" s="953">
        <f>VLOOKUP(BC72&amp;"_令和4年度",データシート3!A:AB,MATCH("ea_"&amp;"風力（陸上）"&amp;"_年間発電",データシート3!$A$1:$AB$1,0),0)/10^3</f>
        <v>105501.58599999998</v>
      </c>
      <c r="BG72" s="953">
        <f>VLOOKUP(BC72&amp;"_令和4年度",データシート3!A:AB,MATCH("ea_"&amp;"中小水（河川）"&amp;"_年間発電",データシート3!$A$1:$AB$1,0),0)/10^3+VLOOKUP(BC72&amp;"_令和4年度",データシート3!A:AB,MATCH("ea_"&amp;"中小水（農業用水路）"&amp;"_年間発電",データシート3!$A$1:$AB$1,0),0)/10^3</f>
        <v>264.20499999999993</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1324398.1839999999</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283195.65985201678</v>
      </c>
      <c r="BK72" s="953">
        <f t="shared" ref="BK72:BK103" si="21">BI72-BJ72</f>
        <v>1041202.5241479832</v>
      </c>
      <c r="BL72" s="953">
        <f t="shared" ref="BL72:BL103" si="22">IF(BK72&gt;0,0,BK72)</f>
        <v>0</v>
      </c>
      <c r="BM72" s="953">
        <f t="shared" ref="BM72:BM103" si="23">IF(BK72&gt;0,BK72,0)</f>
        <v>1041202.5241479832</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33216</v>
      </c>
      <c r="AY73" s="20" t="str">
        <f>IF(IFERROR(比較地域マスタ!$AE8,"")=0,"",IFERROR(比較地域マスタ!$AE8,""))</f>
        <v>浅口市</v>
      </c>
      <c r="AZ73" s="18"/>
      <c r="BA73" s="24">
        <v>2</v>
      </c>
      <c r="BB73" s="24">
        <v>1</v>
      </c>
      <c r="BC73" s="20" t="str">
        <f t="shared" ref="BC73:BC136" si="24">AX73</f>
        <v>33216</v>
      </c>
      <c r="BD73" s="20" t="str">
        <f t="shared" ref="BD73:BD136" si="25">AY73</f>
        <v>浅口市</v>
      </c>
      <c r="BE73" s="953">
        <f>VLOOKUP(BC73&amp;"_令和4年度",データシート3!A:AB,MATCH("ea_"&amp;"太陽光（建物系）"&amp;"_年間発電",データシート3!$A$1:$AB$1,0),0)/10^3+VLOOKUP(BC73&amp;"_令和4年度",データシート3!A:AB,MATCH("ea_"&amp;"太陽光（土地系）"&amp;"_年間発電",データシート3!$A$1:$AB$1,0),0)/10^3</f>
        <v>561392.8949999999</v>
      </c>
      <c r="BF73" s="953">
        <f>VLOOKUP(BC73&amp;"_令和4年度",データシート3!A:AB,MATCH("ea_"&amp;"風力（陸上）"&amp;"_年間発電",データシート3!$A$1:$AB$1,0),0)/10^3</f>
        <v>9995.11</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571388.00499999989</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180044.25035513847</v>
      </c>
      <c r="BK73" s="953">
        <f t="shared" si="21"/>
        <v>391343.75464486144</v>
      </c>
      <c r="BL73" s="953">
        <f t="shared" si="22"/>
        <v>0</v>
      </c>
      <c r="BM73" s="953">
        <f t="shared" si="23"/>
        <v>391343.75464486144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33207</v>
      </c>
      <c r="AY74" s="20" t="str">
        <f>IF(IFERROR(比較地域マスタ!$AE9,"")=0,"",IFERROR(比較地域マスタ!$AE9,""))</f>
        <v>井原市</v>
      </c>
      <c r="AZ74" s="18"/>
      <c r="BA74" s="24">
        <v>3</v>
      </c>
      <c r="BB74" s="24">
        <v>1</v>
      </c>
      <c r="BC74" s="20" t="str">
        <f t="shared" si="24"/>
        <v>33207</v>
      </c>
      <c r="BD74" s="20" t="str">
        <f t="shared" si="25"/>
        <v>井原市</v>
      </c>
      <c r="BE74" s="953">
        <f>VLOOKUP(BC74&amp;"_令和4年度",データシート3!A:AB,MATCH("ea_"&amp;"太陽光（建物系）"&amp;"_年間発電",データシート3!$A$1:$AB$1,0),0)/10^3+VLOOKUP(BC74&amp;"_令和4年度",データシート3!A:AB,MATCH("ea_"&amp;"太陽光（土地系）"&amp;"_年間発電",データシート3!$A$1:$AB$1,0),0)/10^3</f>
        <v>1240897.6089999999</v>
      </c>
      <c r="BF74" s="953">
        <f>VLOOKUP(BC74&amp;"_令和4年度",データシート3!A:AB,MATCH("ea_"&amp;"風力（陸上）"&amp;"_年間発電",データシート3!$A$1:$AB$1,0),0)/10^3</f>
        <v>48213.368000000002</v>
      </c>
      <c r="BG74" s="953">
        <f>VLOOKUP(BC74&amp;"_令和4年度",データシート3!A:AB,MATCH("ea_"&amp;"中小水（河川）"&amp;"_年間発電",データシート3!$A$1:$AB$1,0),0)/10^3+VLOOKUP(BC74&amp;"_令和4年度",データシート3!A:AB,MATCH("ea_"&amp;"中小水（農業用水路）"&amp;"_年間発電",データシート3!$A$1:$AB$1,0),0)/10^3</f>
        <v>2831.1179999999999</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1291942.095</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306083.14076892979</v>
      </c>
      <c r="BK74" s="953">
        <f t="shared" si="21"/>
        <v>985858.95423107012</v>
      </c>
      <c r="BL74" s="953">
        <f t="shared" si="22"/>
        <v>0</v>
      </c>
      <c r="BM74" s="953">
        <f t="shared" si="23"/>
        <v>985858.95423107012</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33100</v>
      </c>
      <c r="AY75" s="20" t="str">
        <f>IF(IFERROR(比較地域マスタ!$AE10,"")=0,"",IFERROR(比較地域マスタ!$AE10,""))</f>
        <v>岡山市</v>
      </c>
      <c r="AZ75" s="18"/>
      <c r="BA75" s="24">
        <v>4</v>
      </c>
      <c r="BB75" s="24">
        <v>1</v>
      </c>
      <c r="BC75" s="20" t="str">
        <f t="shared" si="24"/>
        <v>33100</v>
      </c>
      <c r="BD75" s="20" t="str">
        <f t="shared" si="25"/>
        <v>岡山市</v>
      </c>
      <c r="BE75" s="953">
        <f>VLOOKUP(BC75&amp;"_令和4年度",データシート3!A:AB,MATCH("ea_"&amp;"太陽光（建物系）"&amp;"_年間発電",データシート3!$A$1:$AB$1,0),0)/10^3+VLOOKUP(BC75&amp;"_令和4年度",データシート3!A:AB,MATCH("ea_"&amp;"太陽光（土地系）"&amp;"_年間発電",データシート3!$A$1:$AB$1,0),0)/10^3</f>
        <v>6654167.9869999997</v>
      </c>
      <c r="BF75" s="953">
        <f>VLOOKUP(BC75&amp;"_令和4年度",データシート3!A:AB,MATCH("ea_"&amp;"風力（陸上）"&amp;"_年間発電",データシート3!$A$1:$AB$1,0),0)/10^3</f>
        <v>197966.21400000001</v>
      </c>
      <c r="BG75" s="953">
        <f>VLOOKUP(BC75&amp;"_令和4年度",データシート3!A:AB,MATCH("ea_"&amp;"中小水（河川）"&amp;"_年間発電",データシート3!$A$1:$AB$1,0),0)/10^3+VLOOKUP(BC75&amp;"_令和4年度",データシート3!A:AB,MATCH("ea_"&amp;"中小水（農業用水路）"&amp;"_年間発電",データシート3!$A$1:$AB$1,0),0)/10^3</f>
        <v>2990.7660000000005</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6855124.9669999992</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4806512.6488531986</v>
      </c>
      <c r="BK75" s="953">
        <f t="shared" si="21"/>
        <v>2048612.3181468006</v>
      </c>
      <c r="BL75" s="953">
        <f t="shared" si="22"/>
        <v>0</v>
      </c>
      <c r="BM75" s="953">
        <f t="shared" si="23"/>
        <v>2048612.3181468006</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33606</v>
      </c>
      <c r="AY76" s="20" t="str">
        <f>IF(IFERROR(比較地域マスタ!$AE11,"")=0,"",IFERROR(比較地域マスタ!$AE11,""))</f>
        <v>鏡野町</v>
      </c>
      <c r="AZ76" s="18"/>
      <c r="BA76" s="24">
        <v>5</v>
      </c>
      <c r="BB76" s="24">
        <v>1</v>
      </c>
      <c r="BC76" s="20" t="str">
        <f t="shared" si="24"/>
        <v>33606</v>
      </c>
      <c r="BD76" s="20" t="str">
        <f t="shared" si="25"/>
        <v>鏡野町</v>
      </c>
      <c r="BE76" s="953">
        <f>VLOOKUP(BC76&amp;"_令和4年度",データシート3!A:AB,MATCH("ea_"&amp;"太陽光（建物系）"&amp;"_年間発電",データシート3!$A$1:$AB$1,0),0)/10^3+VLOOKUP(BC76&amp;"_令和4年度",データシート3!A:AB,MATCH("ea_"&amp;"太陽光（土地系）"&amp;"_年間発電",データシート3!$A$1:$AB$1,0),0)/10^3</f>
        <v>847172.34399999992</v>
      </c>
      <c r="BF76" s="953">
        <f>VLOOKUP(BC76&amp;"_令和4年度",データシート3!A:AB,MATCH("ea_"&amp;"風力（陸上）"&amp;"_年間発電",データシート3!$A$1:$AB$1,0),0)/10^3</f>
        <v>2057370.16</v>
      </c>
      <c r="BG76" s="953">
        <f>VLOOKUP(BC76&amp;"_令和4年度",データシート3!A:AB,MATCH("ea_"&amp;"中小水（河川）"&amp;"_年間発電",データシート3!$A$1:$AB$1,0),0)/10^3+VLOOKUP(BC76&amp;"_令和4年度",データシート3!A:AB,MATCH("ea_"&amp;"中小水（農業用水路）"&amp;"_年間発電",データシート3!$A$1:$AB$1,0),0)/10^3</f>
        <v>43351.942000000003</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2947894.4459999995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87619.611245313368</v>
      </c>
      <c r="BK76" s="953">
        <f t="shared" si="21"/>
        <v>2860274.8347546863</v>
      </c>
      <c r="BL76" s="953">
        <f t="shared" si="22"/>
        <v>0</v>
      </c>
      <c r="BM76" s="953">
        <f t="shared" si="23"/>
        <v>2860274.8347546863</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33205</v>
      </c>
      <c r="AY77" s="20" t="str">
        <f>IF(IFERROR(比較地域マスタ!$AE12,"")=0,"",IFERROR(比較地域マスタ!$AE12,""))</f>
        <v>笠岡市</v>
      </c>
      <c r="AZ77" s="18"/>
      <c r="BA77" s="24">
        <v>6</v>
      </c>
      <c r="BB77" s="24">
        <v>1</v>
      </c>
      <c r="BC77" s="20" t="str">
        <f t="shared" si="24"/>
        <v>33205</v>
      </c>
      <c r="BD77" s="20" t="str">
        <f t="shared" si="25"/>
        <v>笠岡市</v>
      </c>
      <c r="BE77" s="953">
        <f>VLOOKUP(BC77&amp;"_令和4年度",データシート3!A:AB,MATCH("ea_"&amp;"太陽光（建物系）"&amp;"_年間発電",データシート3!$A$1:$AB$1,0),0)/10^3+VLOOKUP(BC77&amp;"_令和4年度",データシート3!A:AB,MATCH("ea_"&amp;"太陽光（土地系）"&amp;"_年間発電",データシート3!$A$1:$AB$1,0),0)/10^3</f>
        <v>1292780.9130000002</v>
      </c>
      <c r="BF77" s="953">
        <f>VLOOKUP(BC77&amp;"_令和4年度",データシート3!A:AB,MATCH("ea_"&amp;"風力（陸上）"&amp;"_年間発電",データシート3!$A$1:$AB$1,0),0)/10^3</f>
        <v>970.774</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1293751.6870000002</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419551.18324131321</v>
      </c>
      <c r="BK77" s="953">
        <f t="shared" si="21"/>
        <v>874200.50375868694</v>
      </c>
      <c r="BL77" s="953">
        <f t="shared" si="22"/>
        <v>0</v>
      </c>
      <c r="BM77" s="953">
        <f t="shared" si="23"/>
        <v>874200.50375868694</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33681</v>
      </c>
      <c r="AY78" s="20" t="str">
        <f>IF(IFERROR(比較地域マスタ!$AE13,"")=0,"",IFERROR(比較地域マスタ!$AE13,""))</f>
        <v>吉備中央町</v>
      </c>
      <c r="AZ78" s="18"/>
      <c r="BA78" s="24">
        <v>7</v>
      </c>
      <c r="BB78" s="24">
        <v>1</v>
      </c>
      <c r="BC78" s="20" t="str">
        <f t="shared" si="24"/>
        <v>33681</v>
      </c>
      <c r="BD78" s="20" t="str">
        <f t="shared" si="25"/>
        <v>吉備中央町</v>
      </c>
      <c r="BE78" s="953">
        <f>VLOOKUP(BC78&amp;"_令和4年度",データシート3!A:AB,MATCH("ea_"&amp;"太陽光（建物系）"&amp;"_年間発電",データシート3!$A$1:$AB$1,0),0)/10^3+VLOOKUP(BC78&amp;"_令和4年度",データシート3!A:AB,MATCH("ea_"&amp;"太陽光（土地系）"&amp;"_年間発電",データシート3!$A$1:$AB$1,0),0)/10^3</f>
        <v>1189848.4640000002</v>
      </c>
      <c r="BF78" s="953">
        <f>VLOOKUP(BC78&amp;"_令和4年度",データシート3!A:AB,MATCH("ea_"&amp;"風力（陸上）"&amp;"_年間発電",データシート3!$A$1:$AB$1,0),0)/10^3</f>
        <v>176386.45699999999</v>
      </c>
      <c r="BG78" s="953">
        <f>VLOOKUP(BC78&amp;"_令和4年度",データシート3!A:AB,MATCH("ea_"&amp;"中小水（河川）"&amp;"_年間発電",データシート3!$A$1:$AB$1,0),0)/10^3+VLOOKUP(BC78&amp;"_令和4年度",データシート3!A:AB,MATCH("ea_"&amp;"中小水（農業用水路）"&amp;"_年間発電",データシート3!$A$1:$AB$1,0),0)/10^3</f>
        <v>2565.529</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1368800.4500000002</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107828.75431606517</v>
      </c>
      <c r="BK78" s="953">
        <f t="shared" si="21"/>
        <v>1260971.695683935</v>
      </c>
      <c r="BL78" s="953">
        <f t="shared" si="22"/>
        <v>0</v>
      </c>
      <c r="BM78" s="953">
        <f t="shared" si="23"/>
        <v>1260971.695683935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33663</v>
      </c>
      <c r="AY79" s="20" t="str">
        <f>IF(IFERROR(比較地域マスタ!$AE14,"")=0,"",IFERROR(比較地域マスタ!$AE14,""))</f>
        <v>久米南町</v>
      </c>
      <c r="AZ79" s="18"/>
      <c r="BA79" s="24">
        <v>8</v>
      </c>
      <c r="BB79" s="24">
        <v>1</v>
      </c>
      <c r="BC79" s="20" t="str">
        <f t="shared" si="24"/>
        <v>33663</v>
      </c>
      <c r="BD79" s="20" t="str">
        <f t="shared" si="25"/>
        <v>久米南町</v>
      </c>
      <c r="BE79" s="953">
        <f>VLOOKUP(BC79&amp;"_令和4年度",データシート3!A:AB,MATCH("ea_"&amp;"太陽光（建物系）"&amp;"_年間発電",データシート3!$A$1:$AB$1,0),0)/10^3+VLOOKUP(BC79&amp;"_令和4年度",データシート3!A:AB,MATCH("ea_"&amp;"太陽光（土地系）"&amp;"_年間発電",データシート3!$A$1:$AB$1,0),0)/10^3</f>
        <v>447888.76199999999</v>
      </c>
      <c r="BF79" s="953">
        <f>VLOOKUP(BC79&amp;"_令和4年度",データシート3!A:AB,MATCH("ea_"&amp;"風力（陸上）"&amp;"_年間発電",データシート3!$A$1:$AB$1,0),0)/10^3</f>
        <v>14204.963</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462093.72499999998</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30848.28115310628</v>
      </c>
      <c r="BK79" s="953">
        <f t="shared" si="21"/>
        <v>431245.44384689367</v>
      </c>
      <c r="BL79" s="953">
        <f>IF(BK79&gt;0,0,BK79)</f>
        <v>0</v>
      </c>
      <c r="BM79" s="953">
        <f>IF(BK79&gt;0,BK79,0)</f>
        <v>431245.44384689367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33202</v>
      </c>
      <c r="AY80" s="20" t="str">
        <f>IF(IFERROR(比較地域マスタ!$AE15,"")=0,"",IFERROR(比較地域マスタ!$AE15,""))</f>
        <v>倉敷市</v>
      </c>
      <c r="AZ80" s="18"/>
      <c r="BA80" s="24">
        <v>9</v>
      </c>
      <c r="BB80" s="24">
        <v>1</v>
      </c>
      <c r="BC80" s="20" t="str">
        <f t="shared" si="24"/>
        <v>33202</v>
      </c>
      <c r="BD80" s="20" t="str">
        <f t="shared" si="25"/>
        <v>倉敷市</v>
      </c>
      <c r="BE80" s="953">
        <f>VLOOKUP(BC80&amp;"_令和4年度",データシート3!A:AB,MATCH("ea_"&amp;"太陽光（建物系）"&amp;"_年間発電",データシート3!$A$1:$AB$1,0),0)/10^3+VLOOKUP(BC80&amp;"_令和4年度",データシート3!A:AB,MATCH("ea_"&amp;"太陽光（土地系）"&amp;"_年間発電",データシート3!$A$1:$AB$1,0),0)/10^3</f>
        <v>3833183.3080000002</v>
      </c>
      <c r="BF80" s="953">
        <f>VLOOKUP(BC80&amp;"_令和4年度",データシート3!A:AB,MATCH("ea_"&amp;"風力（陸上）"&amp;"_年間発電",データシート3!$A$1:$AB$1,0),0)/10^3</f>
        <v>24427.376</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3857610.6840000004</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7396220.32627708</v>
      </c>
      <c r="BK80" s="953">
        <f t="shared" si="21"/>
        <v>-3538609.6422770796</v>
      </c>
      <c r="BL80" s="953">
        <f t="shared" si="22"/>
        <v>-3538609.6422770796</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33445</v>
      </c>
      <c r="AY81" s="20" t="str">
        <f>IF(IFERROR(比較地域マスタ!$AE16,"")=0,"",IFERROR(比較地域マスタ!$AE16,""))</f>
        <v>里庄町</v>
      </c>
      <c r="AZ81" s="18"/>
      <c r="BA81" s="24">
        <v>10</v>
      </c>
      <c r="BB81" s="24">
        <v>1</v>
      </c>
      <c r="BC81" s="20" t="str">
        <f t="shared" si="24"/>
        <v>33445</v>
      </c>
      <c r="BD81" s="20" t="str">
        <f t="shared" si="25"/>
        <v>里庄町</v>
      </c>
      <c r="BE81" s="953">
        <f>VLOOKUP(BC81&amp;"_令和4年度",データシート3!A:AB,MATCH("ea_"&amp;"太陽光（建物系）"&amp;"_年間発電",データシート3!$A$1:$AB$1,0),0)/10^3+VLOOKUP(BC81&amp;"_令和4年度",データシート3!A:AB,MATCH("ea_"&amp;"太陽光（土地系）"&amp;"_年間発電",データシート3!$A$1:$AB$1,0),0)/10^3</f>
        <v>137143.22899999999</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137143.22899999999</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148531.15591855242</v>
      </c>
      <c r="BK81" s="953">
        <f t="shared" si="21"/>
        <v>-11387.926918552432</v>
      </c>
      <c r="BL81" s="953">
        <f t="shared" si="22"/>
        <v>-11387.926918552432</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33622</v>
      </c>
      <c r="AY82" s="20" t="str">
        <f>IF(IFERROR(比較地域マスタ!$AE17,"")=0,"",IFERROR(比較地域マスタ!$AE17,""))</f>
        <v>勝央町</v>
      </c>
      <c r="AZ82" s="18"/>
      <c r="BA82" s="24">
        <v>11</v>
      </c>
      <c r="BB82" s="24">
        <v>1</v>
      </c>
      <c r="BC82" s="20" t="str">
        <f t="shared" si="24"/>
        <v>33622</v>
      </c>
      <c r="BD82" s="20" t="str">
        <f t="shared" si="25"/>
        <v>勝央町</v>
      </c>
      <c r="BE82" s="953">
        <f>VLOOKUP(BC82&amp;"_令和4年度",データシート3!A:AB,MATCH("ea_"&amp;"太陽光（建物系）"&amp;"_年間発電",データシート3!$A$1:$AB$1,0),0)/10^3+VLOOKUP(BC82&amp;"_令和4年度",データシート3!A:AB,MATCH("ea_"&amp;"太陽光（土地系）"&amp;"_年間発電",データシート3!$A$1:$AB$1,0),0)/10^3</f>
        <v>679281.50699999975</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679281.50699999975</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238991.45561375699</v>
      </c>
      <c r="BK82" s="953">
        <f t="shared" si="21"/>
        <v>440290.05138624273</v>
      </c>
      <c r="BL82" s="953">
        <f t="shared" si="22"/>
        <v>0</v>
      </c>
      <c r="BM82" s="953">
        <f t="shared" si="23"/>
        <v>440290.05138624273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33586</v>
      </c>
      <c r="AY83" s="20" t="str">
        <f>IF(IFERROR(比較地域マスタ!$AE18,"")=0,"",IFERROR(比較地域マスタ!$AE18,""))</f>
        <v>新庄村</v>
      </c>
      <c r="AZ83" s="18"/>
      <c r="BA83" s="24">
        <v>12</v>
      </c>
      <c r="BB83" s="24">
        <v>1</v>
      </c>
      <c r="BC83" s="20" t="str">
        <f t="shared" si="24"/>
        <v>33586</v>
      </c>
      <c r="BD83" s="20" t="str">
        <f t="shared" si="25"/>
        <v>新庄村</v>
      </c>
      <c r="BE83" s="953">
        <f>VLOOKUP(BC83&amp;"_令和4年度",データシート3!A:AB,MATCH("ea_"&amp;"太陽光（建物系）"&amp;"_年間発電",データシート3!$A$1:$AB$1,0),0)/10^3+VLOOKUP(BC83&amp;"_令和4年度",データシート3!A:AB,MATCH("ea_"&amp;"太陽光（土地系）"&amp;"_年間発電",データシート3!$A$1:$AB$1,0),0)/10^3</f>
        <v>76188.016000000018</v>
      </c>
      <c r="BF83" s="953">
        <f>VLOOKUP(BC83&amp;"_令和4年度",データシート3!A:AB,MATCH("ea_"&amp;"風力（陸上）"&amp;"_年間発電",データシート3!$A$1:$AB$1,0),0)/10^3</f>
        <v>454464.23100000009</v>
      </c>
      <c r="BG83" s="953">
        <f>VLOOKUP(BC83&amp;"_令和4年度",データシート3!A:AB,MATCH("ea_"&amp;"中小水（河川）"&amp;"_年間発電",データシート3!$A$1:$AB$1,0),0)/10^3+VLOOKUP(BC83&amp;"_令和4年度",データシート3!A:AB,MATCH("ea_"&amp;"中小水（農業用水路）"&amp;"_年間発電",データシート3!$A$1:$AB$1,0),0)/10^3</f>
        <v>2537.8020000000001</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533190.04900000012</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3501.5140247803138</v>
      </c>
      <c r="BK83" s="953">
        <f t="shared" si="21"/>
        <v>529688.53497521975</v>
      </c>
      <c r="BL83" s="953">
        <f t="shared" si="22"/>
        <v>0</v>
      </c>
      <c r="BM83" s="953">
        <f t="shared" si="23"/>
        <v>529688.53497521975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33212</v>
      </c>
      <c r="AY84" s="20" t="str">
        <f>IF(IFERROR(比較地域マスタ!$AE19,"")=0,"",IFERROR(比較地域マスタ!$AE19,""))</f>
        <v>瀬戸内市</v>
      </c>
      <c r="AZ84" s="18"/>
      <c r="BA84" s="24">
        <v>13</v>
      </c>
      <c r="BB84" s="24">
        <v>1</v>
      </c>
      <c r="BC84" s="20" t="str">
        <f t="shared" si="24"/>
        <v>33212</v>
      </c>
      <c r="BD84" s="20" t="str">
        <f t="shared" si="25"/>
        <v>瀬戸内市</v>
      </c>
      <c r="BE84" s="953">
        <f>VLOOKUP(BC84&amp;"_令和4年度",データシート3!A:AB,MATCH("ea_"&amp;"太陽光（建物系）"&amp;"_年間発電",データシート3!$A$1:$AB$1,0),0)/10^3+VLOOKUP(BC84&amp;"_令和4年度",データシート3!A:AB,MATCH("ea_"&amp;"太陽光（土地系）"&amp;"_年間発電",データシート3!$A$1:$AB$1,0),0)/10^3</f>
        <v>1012755.8310000002</v>
      </c>
      <c r="BF84" s="953">
        <f>VLOOKUP(BC84&amp;"_令和4年度",データシート3!A:AB,MATCH("ea_"&amp;"風力（陸上）"&amp;"_年間発電",データシート3!$A$1:$AB$1,0),0)/10^3</f>
        <v>27384.794999999995</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1040140.6260000003</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370457.7487392606</v>
      </c>
      <c r="BK84" s="953">
        <f t="shared" si="21"/>
        <v>669682.87726073968</v>
      </c>
      <c r="BL84" s="953">
        <f t="shared" si="22"/>
        <v>0</v>
      </c>
      <c r="BM84" s="953">
        <f t="shared" si="23"/>
        <v>669682.87726073968</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33208</v>
      </c>
      <c r="AY85" s="20" t="str">
        <f>IF(IFERROR(比較地域マスタ!$AE20,"")=0,"",IFERROR(比較地域マスタ!$AE20,""))</f>
        <v>総社市</v>
      </c>
      <c r="AZ85" s="18"/>
      <c r="BA85" s="24">
        <v>14</v>
      </c>
      <c r="BB85" s="24">
        <v>1</v>
      </c>
      <c r="BC85" s="20" t="str">
        <f t="shared" si="24"/>
        <v>33208</v>
      </c>
      <c r="BD85" s="20" t="str">
        <f t="shared" si="25"/>
        <v>総社市</v>
      </c>
      <c r="BE85" s="953">
        <f>VLOOKUP(BC85&amp;"_令和4年度",データシート3!A:AB,MATCH("ea_"&amp;"太陽光（建物系）"&amp;"_年間発電",データシート3!$A$1:$AB$1,0),0)/10^3+VLOOKUP(BC85&amp;"_令和4年度",データシート3!A:AB,MATCH("ea_"&amp;"太陽光（土地系）"&amp;"_年間発電",データシート3!$A$1:$AB$1,0),0)/10^3</f>
        <v>1156047.621</v>
      </c>
      <c r="BF85" s="953">
        <f>VLOOKUP(BC85&amp;"_令和4年度",データシート3!A:AB,MATCH("ea_"&amp;"風力（陸上）"&amp;"_年間発電",データシート3!$A$1:$AB$1,0),0)/10^3</f>
        <v>196233.11199999999</v>
      </c>
      <c r="BG85" s="953">
        <f>VLOOKUP(BC85&amp;"_令和4年度",データシート3!A:AB,MATCH("ea_"&amp;"中小水（河川）"&amp;"_年間発電",データシート3!$A$1:$AB$1,0),0)/10^3+VLOOKUP(BC85&amp;"_令和4年度",データシート3!A:AB,MATCH("ea_"&amp;"中小水（農業用水路）"&amp;"_年間発電",データシート3!$A$1:$AB$1,0),0)/10^3</f>
        <v>2433.9090000000006</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1354714.642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531506.5587956839</v>
      </c>
      <c r="BK85" s="953">
        <f t="shared" si="21"/>
        <v>823208.08320431609</v>
      </c>
      <c r="BL85" s="953">
        <f t="shared" si="22"/>
        <v>0</v>
      </c>
      <c r="BM85" s="953">
        <f t="shared" si="23"/>
        <v>823208.08320431609</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33209</v>
      </c>
      <c r="AY86" s="20" t="str">
        <f>IF(IFERROR(比較地域マスタ!$AE21,"")=0,"",IFERROR(比較地域マスタ!$AE21,""))</f>
        <v>高梁市</v>
      </c>
      <c r="AZ86" s="18"/>
      <c r="BA86" s="24">
        <v>15</v>
      </c>
      <c r="BB86" s="24">
        <v>1</v>
      </c>
      <c r="BC86" s="20" t="str">
        <f t="shared" si="24"/>
        <v>33209</v>
      </c>
      <c r="BD86" s="20" t="str">
        <f t="shared" si="25"/>
        <v>高梁市</v>
      </c>
      <c r="BE86" s="953">
        <f>VLOOKUP(BC86&amp;"_令和4年度",データシート3!A:AB,MATCH("ea_"&amp;"太陽光（建物系）"&amp;"_年間発電",データシート3!$A$1:$AB$1,0),0)/10^3+VLOOKUP(BC86&amp;"_令和4年度",データシート3!A:AB,MATCH("ea_"&amp;"太陽光（土地系）"&amp;"_年間発電",データシート3!$A$1:$AB$1,0),0)/10^3</f>
        <v>1255488.1429999999</v>
      </c>
      <c r="BF86" s="953">
        <f>VLOOKUP(BC86&amp;"_令和4年度",データシート3!A:AB,MATCH("ea_"&amp;"風力（陸上）"&amp;"_年間発電",データシート3!$A$1:$AB$1,0),0)/10^3</f>
        <v>577389.02500000014</v>
      </c>
      <c r="BG86" s="953">
        <f>VLOOKUP(BC86&amp;"_令和4年度",データシート3!A:AB,MATCH("ea_"&amp;"中小水（河川）"&amp;"_年間発電",データシート3!$A$1:$AB$1,0),0)/10^3+VLOOKUP(BC86&amp;"_令和4年度",データシート3!A:AB,MATCH("ea_"&amp;"中小水（農業用水路）"&amp;"_年間発電",データシート3!$A$1:$AB$1,0),0)/10^3</f>
        <v>49824.519</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1882701.6870000002</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275378.4626362152</v>
      </c>
      <c r="BK86" s="953">
        <f t="shared" si="21"/>
        <v>1607323.224363785</v>
      </c>
      <c r="BL86" s="953">
        <f t="shared" si="22"/>
        <v>0</v>
      </c>
      <c r="BM86" s="953">
        <f t="shared" si="23"/>
        <v>1607323.224363785</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33204</v>
      </c>
      <c r="AY87" s="20" t="str">
        <f>IF(IFERROR(比較地域マスタ!$AE22,"")=0,"",IFERROR(比較地域マスタ!$AE22,""))</f>
        <v>玉野市</v>
      </c>
      <c r="AZ87" s="18"/>
      <c r="BA87" s="24">
        <v>16</v>
      </c>
      <c r="BB87" s="24">
        <v>1</v>
      </c>
      <c r="BC87" s="20" t="str">
        <f t="shared" si="24"/>
        <v>33204</v>
      </c>
      <c r="BD87" s="20" t="str">
        <f t="shared" si="25"/>
        <v>玉野市</v>
      </c>
      <c r="BE87" s="953">
        <f>VLOOKUP(BC87&amp;"_令和4年度",データシート3!A:AB,MATCH("ea_"&amp;"太陽光（建物系）"&amp;"_年間発電",データシート3!$A$1:$AB$1,0),0)/10^3+VLOOKUP(BC87&amp;"_令和4年度",データシート3!A:AB,MATCH("ea_"&amp;"太陽光（土地系）"&amp;"_年間発電",データシート3!$A$1:$AB$1,0),0)/10^3</f>
        <v>807940.28500000003</v>
      </c>
      <c r="BF87" s="953">
        <f>VLOOKUP(BC87&amp;"_令和4年度",データシート3!A:AB,MATCH("ea_"&amp;"風力（陸上）"&amp;"_年間発電",データシート3!$A$1:$AB$1,0),0)/10^3</f>
        <v>35179.586000000003</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843119.87100000004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567116.85091496294</v>
      </c>
      <c r="BK87" s="953">
        <f t="shared" si="21"/>
        <v>276003.0200850371</v>
      </c>
      <c r="BL87" s="953">
        <f t="shared" si="22"/>
        <v>0</v>
      </c>
      <c r="BM87" s="953">
        <f t="shared" si="23"/>
        <v>276003.0200850371</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33203</v>
      </c>
      <c r="AY88" s="20" t="str">
        <f>IF(IFERROR(比較地域マスタ!$AE23,"")=0,"",IFERROR(比較地域マスタ!$AE23,""))</f>
        <v>津山市</v>
      </c>
      <c r="AZ88" s="18"/>
      <c r="BA88" s="24">
        <v>17</v>
      </c>
      <c r="BB88" s="24">
        <v>1</v>
      </c>
      <c r="BC88" s="20" t="str">
        <f t="shared" si="24"/>
        <v>33203</v>
      </c>
      <c r="BD88" s="20" t="str">
        <f t="shared" si="25"/>
        <v>津山市</v>
      </c>
      <c r="BE88" s="953">
        <f>VLOOKUP(BC88&amp;"_令和4年度",データシート3!A:AB,MATCH("ea_"&amp;"太陽光（建物系）"&amp;"_年間発電",データシート3!$A$1:$AB$1,0),0)/10^3+VLOOKUP(BC88&amp;"_令和4年度",データシート3!A:AB,MATCH("ea_"&amp;"太陽光（土地系）"&amp;"_年間発電",データシート3!$A$1:$AB$1,0),0)/10^3</f>
        <v>2853616.0979999998</v>
      </c>
      <c r="BF88" s="953">
        <f>VLOOKUP(BC88&amp;"_令和4年度",データシート3!A:AB,MATCH("ea_"&amp;"風力（陸上）"&amp;"_年間発電",データシート3!$A$1:$AB$1,0),0)/10^3</f>
        <v>1375440.5220000001</v>
      </c>
      <c r="BG88" s="953">
        <f>VLOOKUP(BC88&amp;"_令和4年度",データシート3!A:AB,MATCH("ea_"&amp;"中小水（河川）"&amp;"_年間発電",データシート3!$A$1:$AB$1,0),0)/10^3+VLOOKUP(BC88&amp;"_令和4年度",データシート3!A:AB,MATCH("ea_"&amp;"中小水（農業用水路）"&amp;"_年間発電",データシート3!$A$1:$AB$1,0),0)/10^3</f>
        <v>31692.077000000001</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4260748.6969999997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690644.49729543924</v>
      </c>
      <c r="BK88" s="953">
        <f t="shared" si="21"/>
        <v>3570104.1997045605</v>
      </c>
      <c r="BL88" s="953">
        <f t="shared" si="22"/>
        <v>0</v>
      </c>
      <c r="BM88" s="953">
        <f t="shared" si="23"/>
        <v>3570104.1997045605</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33623</v>
      </c>
      <c r="AY89" s="20" t="str">
        <f>IF(IFERROR(比較地域マスタ!$AE24,"")=0,"",IFERROR(比較地域マスタ!$AE24,""))</f>
        <v>奈義町</v>
      </c>
      <c r="AZ89" s="18"/>
      <c r="BA89" s="24">
        <v>18</v>
      </c>
      <c r="BB89" s="24">
        <v>1</v>
      </c>
      <c r="BC89" s="20" t="str">
        <f t="shared" si="24"/>
        <v>33623</v>
      </c>
      <c r="BD89" s="20" t="str">
        <f t="shared" si="25"/>
        <v>奈義町</v>
      </c>
      <c r="BE89" s="953">
        <f>VLOOKUP(BC89&amp;"_令和4年度",データシート3!A:AB,MATCH("ea_"&amp;"太陽光（建物系）"&amp;"_年間発電",データシート3!$A$1:$AB$1,0),0)/10^3+VLOOKUP(BC89&amp;"_令和4年度",データシート3!A:AB,MATCH("ea_"&amp;"太陽光（土地系）"&amp;"_年間発電",データシート3!$A$1:$AB$1,0),0)/10^3</f>
        <v>462077.90899999999</v>
      </c>
      <c r="BF89" s="953">
        <f>VLOOKUP(BC89&amp;"_令和4年度",データシート3!A:AB,MATCH("ea_"&amp;"風力（陸上）"&amp;"_年間発電",データシート3!$A$1:$AB$1,0),0)/10^3</f>
        <v>82445.286999999997</v>
      </c>
      <c r="BG89" s="953">
        <f>VLOOKUP(BC89&amp;"_令和4年度",データシート3!A:AB,MATCH("ea_"&amp;"中小水（河川）"&amp;"_年間発電",データシート3!$A$1:$AB$1,0),0)/10^3+VLOOKUP(BC89&amp;"_令和4年度",データシート3!A:AB,MATCH("ea_"&amp;"中小水（農業用水路）"&amp;"_年間発電",データシート3!$A$1:$AB$1,0),0)/10^3</f>
        <v>5203.2330000000002</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549726.429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62589.295662228993</v>
      </c>
      <c r="BK89" s="953">
        <f t="shared" si="21"/>
        <v>487137.133337771</v>
      </c>
      <c r="BL89" s="953">
        <f t="shared" si="22"/>
        <v>0</v>
      </c>
      <c r="BM89" s="953">
        <f t="shared" si="23"/>
        <v>487137.133337771</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33210</v>
      </c>
      <c r="AY90" s="20" t="str">
        <f>IF(IFERROR(比較地域マスタ!$AE25,"")=0,"",IFERROR(比較地域マスタ!$AE25,""))</f>
        <v>新見市</v>
      </c>
      <c r="AZ90" s="18"/>
      <c r="BA90" s="24">
        <v>19</v>
      </c>
      <c r="BB90" s="24">
        <v>1</v>
      </c>
      <c r="BC90" s="20" t="str">
        <f t="shared" si="24"/>
        <v>33210</v>
      </c>
      <c r="BD90" s="20" t="str">
        <f t="shared" si="25"/>
        <v>新見市</v>
      </c>
      <c r="BE90" s="953">
        <f>VLOOKUP(BC90&amp;"_令和4年度",データシート3!A:AB,MATCH("ea_"&amp;"太陽光（建物系）"&amp;"_年間発電",データシート3!$A$1:$AB$1,0),0)/10^3+VLOOKUP(BC90&amp;"_令和4年度",データシート3!A:AB,MATCH("ea_"&amp;"太陽光（土地系）"&amp;"_年間発電",データシート3!$A$1:$AB$1,0),0)/10^3</f>
        <v>1367162.53</v>
      </c>
      <c r="BF90" s="953">
        <f>VLOOKUP(BC90&amp;"_令和4年度",データシート3!A:AB,MATCH("ea_"&amp;"風力（陸上）"&amp;"_年間発電",データシート3!$A$1:$AB$1,0),0)/10^3</f>
        <v>2790026.4730000007</v>
      </c>
      <c r="BG90" s="953">
        <f>VLOOKUP(BC90&amp;"_令和4年度",データシート3!A:AB,MATCH("ea_"&amp;"中小水（河川）"&amp;"_年間発電",データシート3!$A$1:$AB$1,0),0)/10^3+VLOOKUP(BC90&amp;"_令和4年度",データシート3!A:AB,MATCH("ea_"&amp;"中小水（農業用水路）"&amp;"_年間発電",データシート3!$A$1:$AB$1,0),0)/10^3</f>
        <v>73456.005000000005</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4230645.0080000004</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214282.56185777072</v>
      </c>
      <c r="BK90" s="953">
        <f t="shared" si="21"/>
        <v>4016362.4461422297</v>
      </c>
      <c r="BL90" s="953">
        <f t="shared" si="22"/>
        <v>0</v>
      </c>
      <c r="BM90" s="953">
        <f t="shared" si="23"/>
        <v>4016362.4461422297</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33643</v>
      </c>
      <c r="AY91" s="20" t="str">
        <f>IF(IFERROR(比較地域マスタ!$AE26,"")=0,"",IFERROR(比較地域マスタ!$AE26,""))</f>
        <v>西粟倉村</v>
      </c>
      <c r="BA91" s="24">
        <v>20</v>
      </c>
      <c r="BB91" s="24">
        <v>1</v>
      </c>
      <c r="BC91" s="20" t="str">
        <f t="shared" si="24"/>
        <v>33643</v>
      </c>
      <c r="BD91" s="20" t="str">
        <f t="shared" si="25"/>
        <v>西粟倉村</v>
      </c>
      <c r="BE91" s="953">
        <f>VLOOKUP(BC91&amp;"_令和4年度",データシート3!A:AB,MATCH("ea_"&amp;"太陽光（建物系）"&amp;"_年間発電",データシート3!$A$1:$AB$1,0),0)/10^3+VLOOKUP(BC91&amp;"_令和4年度",データシート3!A:AB,MATCH("ea_"&amp;"太陽光（土地系）"&amp;"_年間発電",データシート3!$A$1:$AB$1,0),0)/10^3</f>
        <v>57386.918999999994</v>
      </c>
      <c r="BF91" s="953">
        <f>VLOOKUP(BC91&amp;"_令和4年度",データシート3!A:AB,MATCH("ea_"&amp;"風力（陸上）"&amp;"_年間発電",データシート3!$A$1:$AB$1,0),0)/10^3</f>
        <v>220250.69</v>
      </c>
      <c r="BG91" s="953">
        <f>VLOOKUP(BC91&amp;"_令和4年度",データシート3!A:AB,MATCH("ea_"&amp;"中小水（河川）"&amp;"_年間発電",データシート3!$A$1:$AB$1,0),0)/10^3+VLOOKUP(BC91&amp;"_令和4年度",データシート3!A:AB,MATCH("ea_"&amp;"中小水（農業用水路）"&amp;"_年間発電",データシート3!$A$1:$AB$1,0),0)/10^3</f>
        <v>11477</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289114.609</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5002.076267260345</v>
      </c>
      <c r="BK91" s="953">
        <f t="shared" si="21"/>
        <v>284112.53273273964</v>
      </c>
      <c r="BL91" s="953">
        <f t="shared" si="22"/>
        <v>0</v>
      </c>
      <c r="BM91" s="953">
        <f t="shared" si="23"/>
        <v>284112.53273273964</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33423</v>
      </c>
      <c r="AY92" s="20" t="str">
        <f>IF(IFERROR(比較地域マスタ!$AE27,"")=0,"",IFERROR(比較地域マスタ!$AE27,""))</f>
        <v>早島町</v>
      </c>
      <c r="AZ92" s="18"/>
      <c r="BA92" s="24">
        <v>21</v>
      </c>
      <c r="BB92" s="24">
        <v>1</v>
      </c>
      <c r="BC92" s="20" t="str">
        <f t="shared" si="24"/>
        <v>33423</v>
      </c>
      <c r="BD92" s="20" t="str">
        <f t="shared" si="25"/>
        <v>早島町</v>
      </c>
      <c r="BE92" s="953">
        <f>VLOOKUP(BC92&amp;"_令和4年度",データシート3!A:AB,MATCH("ea_"&amp;"太陽光（建物系）"&amp;"_年間発電",データシート3!$A$1:$AB$1,0),0)/10^3+VLOOKUP(BC92&amp;"_令和4年度",データシート3!A:AB,MATCH("ea_"&amp;"太陽光（土地系）"&amp;"_年間発電",データシート3!$A$1:$AB$1,0),0)/10^3</f>
        <v>123356.266</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123356.266</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87828.124886419799</v>
      </c>
      <c r="BK92" s="953">
        <f>BI92-BJ92</f>
        <v>35528.141113580205</v>
      </c>
      <c r="BL92" s="953">
        <f t="shared" si="22"/>
        <v>0</v>
      </c>
      <c r="BM92" s="953">
        <f t="shared" si="23"/>
        <v>35528.141113580205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33211</v>
      </c>
      <c r="AY93" s="20" t="str">
        <f>IF(IFERROR(比較地域マスタ!$AE28,"")=0,"",IFERROR(比較地域マスタ!$AE28,""))</f>
        <v>備前市</v>
      </c>
      <c r="AZ93" s="18"/>
      <c r="BA93" s="24">
        <v>22</v>
      </c>
      <c r="BB93" s="24">
        <v>1</v>
      </c>
      <c r="BC93" s="20" t="str">
        <f t="shared" si="24"/>
        <v>33211</v>
      </c>
      <c r="BD93" s="20" t="str">
        <f t="shared" si="25"/>
        <v>備前市</v>
      </c>
      <c r="BE93" s="953">
        <f>VLOOKUP(BC93&amp;"_令和4年度",データシート3!A:AB,MATCH("ea_"&amp;"太陽光（建物系）"&amp;"_年間発電",データシート3!$A$1:$AB$1,0),0)/10^3+VLOOKUP(BC93&amp;"_令和4年度",データシート3!A:AB,MATCH("ea_"&amp;"太陽光（土地系）"&amp;"_年間発電",データシート3!$A$1:$AB$1,0),0)/10^3</f>
        <v>647379.45500000007</v>
      </c>
      <c r="BF93" s="953">
        <f>VLOOKUP(BC93&amp;"_令和4年度",データシート3!A:AB,MATCH("ea_"&amp;"風力（陸上）"&amp;"_年間発電",データシート3!$A$1:$AB$1,0),0)/10^3</f>
        <v>228837.61799999999</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876217.07300000009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459829.75817133131</v>
      </c>
      <c r="BK93" s="953">
        <f t="shared" si="21"/>
        <v>416387.31482866878</v>
      </c>
      <c r="BL93" s="953">
        <f t="shared" si="22"/>
        <v>0</v>
      </c>
      <c r="BM93" s="953">
        <f t="shared" si="23"/>
        <v>416387.31482866878</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33214</v>
      </c>
      <c r="AY94" s="20" t="str">
        <f>IF(IFERROR(比較地域マスタ!$AE29,"")=0,"",IFERROR(比較地域マスタ!$AE29,""))</f>
        <v>真庭市</v>
      </c>
      <c r="AZ94" s="18"/>
      <c r="BA94" s="24">
        <v>23</v>
      </c>
      <c r="BB94" s="24">
        <v>1</v>
      </c>
      <c r="BC94" s="20" t="str">
        <f t="shared" si="24"/>
        <v>33214</v>
      </c>
      <c r="BD94" s="20" t="str">
        <f t="shared" si="25"/>
        <v>真庭市</v>
      </c>
      <c r="BE94" s="953">
        <f>VLOOKUP(BC94&amp;"_令和4年度",データシート3!A:AB,MATCH("ea_"&amp;"太陽光（建物系）"&amp;"_年間発電",データシート3!$A$1:$AB$1,0),0)/10^3+VLOOKUP(BC94&amp;"_令和4年度",データシート3!A:AB,MATCH("ea_"&amp;"太陽光（土地系）"&amp;"_年間発電",データシート3!$A$1:$AB$1,0),0)/10^3</f>
        <v>2593582.4590000003</v>
      </c>
      <c r="BF94" s="953">
        <f>VLOOKUP(BC94&amp;"_令和4年度",データシート3!A:AB,MATCH("ea_"&amp;"風力（陸上）"&amp;"_年間発電",データシート3!$A$1:$AB$1,0),0)/10^3</f>
        <v>2348234.0660000001</v>
      </c>
      <c r="BG94" s="953">
        <f>VLOOKUP(BC94&amp;"_令和4年度",データシート3!A:AB,MATCH("ea_"&amp;"中小水（河川）"&amp;"_年間発電",データシート3!$A$1:$AB$1,0),0)/10^3+VLOOKUP(BC94&amp;"_令和4年度",データシート3!A:AB,MATCH("ea_"&amp;"中小水（農業用水路）"&amp;"_年間発電",データシート3!$A$1:$AB$1,0),0)/10^3</f>
        <v>44189.64699999999</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9.5660000000000025</v>
      </c>
      <c r="BI94" s="953">
        <f t="shared" si="26"/>
        <v>4986015.7379999999</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333054.22646017821</v>
      </c>
      <c r="BK94" s="953">
        <f t="shared" si="21"/>
        <v>4652961.5115398215</v>
      </c>
      <c r="BL94" s="953">
        <f t="shared" si="22"/>
        <v>0</v>
      </c>
      <c r="BM94" s="953">
        <f t="shared" si="23"/>
        <v>4652961.5115398215</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33666</v>
      </c>
      <c r="AY95" s="20" t="str">
        <f>IF(IFERROR(比較地域マスタ!$AE30,"")=0,"",IFERROR(比較地域マスタ!$AE30,""))</f>
        <v>美咲町</v>
      </c>
      <c r="AZ95" s="18"/>
      <c r="BA95" s="24">
        <v>24</v>
      </c>
      <c r="BB95" s="24">
        <v>1</v>
      </c>
      <c r="BC95" s="20" t="str">
        <f t="shared" si="24"/>
        <v>33666</v>
      </c>
      <c r="BD95" s="20" t="str">
        <f t="shared" si="25"/>
        <v>美咲町</v>
      </c>
      <c r="BE95" s="953">
        <f>VLOOKUP(BC95&amp;"_令和4年度",データシート3!A:AB,MATCH("ea_"&amp;"太陽光（建物系）"&amp;"_年間発電",データシート3!$A$1:$AB$1,0),0)/10^3+VLOOKUP(BC95&amp;"_令和4年度",データシート3!A:AB,MATCH("ea_"&amp;"太陽光（土地系）"&amp;"_年間発電",データシート3!$A$1:$AB$1,0),0)/10^3</f>
        <v>892864.21899999992</v>
      </c>
      <c r="BF95" s="953">
        <f>VLOOKUP(BC95&amp;"_令和4年度",データシート3!A:AB,MATCH("ea_"&amp;"風力（陸上）"&amp;"_年間発電",データシート3!$A$1:$AB$1,0),0)/10^3</f>
        <v>38709.561000000002</v>
      </c>
      <c r="BG95" s="953">
        <f>VLOOKUP(BC95&amp;"_令和4年度",データシート3!A:AB,MATCH("ea_"&amp;"中小水（河川）"&amp;"_年間発電",データシート3!$A$1:$AB$1,0),0)/10^3+VLOOKUP(BC95&amp;"_令和4年度",データシート3!A:AB,MATCH("ea_"&amp;"中小水（農業用水路）"&amp;"_年間発電",データシート3!$A$1:$AB$1,0),0)/10^3</f>
        <v>4461.9570000000003</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936035.73699999996</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95867.328870447804</v>
      </c>
      <c r="BK95" s="953">
        <f t="shared" si="21"/>
        <v>840168.40812955215</v>
      </c>
      <c r="BL95" s="953">
        <f t="shared" si="22"/>
        <v>0</v>
      </c>
      <c r="BM95" s="953">
        <f t="shared" si="23"/>
        <v>840168.40812955215</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33215</v>
      </c>
      <c r="AY96" s="20" t="str">
        <f>IF(IFERROR(比較地域マスタ!$AE31,"")=0,"",IFERROR(比較地域マスタ!$AE31,""))</f>
        <v>美作市</v>
      </c>
      <c r="AZ96" s="18"/>
      <c r="BA96" s="24">
        <v>25</v>
      </c>
      <c r="BB96" s="24">
        <v>1</v>
      </c>
      <c r="BC96" s="20" t="str">
        <f t="shared" si="24"/>
        <v>33215</v>
      </c>
      <c r="BD96" s="20" t="str">
        <f t="shared" si="25"/>
        <v>美作市</v>
      </c>
      <c r="BE96" s="953">
        <f>VLOOKUP(BC96&amp;"_令和4年度",データシート3!A:AB,MATCH("ea_"&amp;"太陽光（建物系）"&amp;"_年間発電",データシート3!$A$1:$AB$1,0),0)/10^3+VLOOKUP(BC96&amp;"_令和4年度",データシート3!A:AB,MATCH("ea_"&amp;"太陽光（土地系）"&amp;"_年間発電",データシート3!$A$1:$AB$1,0),0)/10^3</f>
        <v>1428875.37</v>
      </c>
      <c r="BF96" s="953">
        <f>VLOOKUP(BC96&amp;"_令和4年度",データシート3!A:AB,MATCH("ea_"&amp;"風力（陸上）"&amp;"_年間発電",データシート3!$A$1:$AB$1,0),0)/10^3</f>
        <v>249922.826</v>
      </c>
      <c r="BG96" s="953">
        <f>VLOOKUP(BC96&amp;"_令和4年度",データシート3!A:AB,MATCH("ea_"&amp;"中小水（河川）"&amp;"_年間発電",データシート3!$A$1:$AB$1,0),0)/10^3+VLOOKUP(BC96&amp;"_令和4年度",データシート3!A:AB,MATCH("ea_"&amp;"中小水（農業用水路）"&amp;"_年間発電",データシート3!$A$1:$AB$1,0),0)/10^3</f>
        <v>8857.8610000000026</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1687656.057</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170765.26889633859</v>
      </c>
      <c r="BK96" s="953">
        <f t="shared" si="21"/>
        <v>1516890.7881036615</v>
      </c>
      <c r="BL96" s="953">
        <f t="shared" si="22"/>
        <v>0</v>
      </c>
      <c r="BM96" s="953">
        <f t="shared" si="23"/>
        <v>1516890.7881036615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33461</v>
      </c>
      <c r="AY97" s="20" t="str">
        <f>IF(IFERROR(比較地域マスタ!$AE32,"")=0,"",IFERROR(比較地域マスタ!$AE32,""))</f>
        <v>矢掛町</v>
      </c>
      <c r="AZ97" s="18"/>
      <c r="BA97" s="24">
        <v>26</v>
      </c>
      <c r="BB97" s="24">
        <v>1</v>
      </c>
      <c r="BC97" s="20" t="str">
        <f t="shared" si="24"/>
        <v>33461</v>
      </c>
      <c r="BD97" s="20" t="str">
        <f t="shared" si="25"/>
        <v>矢掛町</v>
      </c>
      <c r="BE97" s="953">
        <f>VLOOKUP(BC97&amp;"_令和4年度",データシート3!A:AB,MATCH("ea_"&amp;"太陽光（建物系）"&amp;"_年間発電",データシート3!$A$1:$AB$1,0),0)/10^3+VLOOKUP(BC97&amp;"_令和4年度",データシート3!A:AB,MATCH("ea_"&amp;"太陽光（土地系）"&amp;"_年間発電",データシート3!$A$1:$AB$1,0),0)/10^3</f>
        <v>499838.70299999998</v>
      </c>
      <c r="BF97" s="953">
        <f>VLOOKUP(BC97&amp;"_令和4年度",データシート3!A:AB,MATCH("ea_"&amp;"風力（陸上）"&amp;"_年間発電",データシート3!$A$1:$AB$1,0),0)/10^3</f>
        <v>102043.07</v>
      </c>
      <c r="BG97" s="953">
        <f>VLOOKUP(BC97&amp;"_令和4年度",データシート3!A:AB,MATCH("ea_"&amp;"中小水（河川）"&amp;"_年間発電",データシート3!$A$1:$AB$1,0),0)/10^3+VLOOKUP(BC97&amp;"_令和4年度",データシート3!A:AB,MATCH("ea_"&amp;"中小水（農業用水路）"&amp;"_年間発電",データシート3!$A$1:$AB$1,0),0)/10^3</f>
        <v>1000.9450000000001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602882.71799999999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103847.65147570854</v>
      </c>
      <c r="BK97" s="953">
        <f t="shared" si="21"/>
        <v>499035.06652429147</v>
      </c>
      <c r="BL97" s="953">
        <f t="shared" si="22"/>
        <v>0</v>
      </c>
      <c r="BM97" s="953">
        <f t="shared" si="23"/>
        <v>499035.06652429147</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33346</v>
      </c>
      <c r="AY98" s="20" t="str">
        <f>IF(IFERROR(比較地域マスタ!$AE33,"")=0,"",IFERROR(比較地域マスタ!$AE33,""))</f>
        <v>和気町</v>
      </c>
      <c r="AZ98" s="18"/>
      <c r="BA98" s="24">
        <v>27</v>
      </c>
      <c r="BB98" s="24">
        <v>1</v>
      </c>
      <c r="BC98" s="20" t="str">
        <f t="shared" si="24"/>
        <v>33346</v>
      </c>
      <c r="BD98" s="20" t="str">
        <f t="shared" si="25"/>
        <v>和気町</v>
      </c>
      <c r="BE98" s="953">
        <f>VLOOKUP(BC98&amp;"_令和4年度",データシート3!A:AB,MATCH("ea_"&amp;"太陽光（建物系）"&amp;"_年間発電",データシート3!$A$1:$AB$1,0),0)/10^3+VLOOKUP(BC98&amp;"_令和4年度",データシート3!A:AB,MATCH("ea_"&amp;"太陽光（土地系）"&amp;"_年間発電",データシート3!$A$1:$AB$1,0),0)/10^3</f>
        <v>440802.22100000002</v>
      </c>
      <c r="BF98" s="953">
        <f>VLOOKUP(BC98&amp;"_令和4年度",データシート3!A:AB,MATCH("ea_"&amp;"風力（陸上）"&amp;"_年間発電",データシート3!$A$1:$AB$1,0),0)/10^3</f>
        <v>79536.649999999994</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520338.87100000004</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96024.558402285562</v>
      </c>
      <c r="BK98" s="953">
        <f t="shared" si="21"/>
        <v>424314.31259771448</v>
      </c>
      <c r="BL98" s="953">
        <f t="shared" si="22"/>
        <v>0</v>
      </c>
      <c r="BM98" s="953">
        <f t="shared" si="23"/>
        <v>424314.31259771448</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倉敷市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33202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73</v>
      </c>
      <c r="H7" s="786">
        <f t="shared" si="2"/>
        <v>73</v>
      </c>
      <c r="I7" s="786">
        <f t="shared" si="2"/>
        <v>74</v>
      </c>
      <c r="J7" s="786">
        <f t="shared" si="2"/>
        <v>72</v>
      </c>
      <c r="K7" s="787">
        <f t="shared" si="2"/>
        <v>72</v>
      </c>
      <c r="L7" s="787">
        <f t="shared" si="2"/>
        <v>69</v>
      </c>
      <c r="M7" s="787">
        <f t="shared" si="2"/>
        <v>72</v>
      </c>
      <c r="N7" s="787">
        <f t="shared" si="2"/>
        <v>75</v>
      </c>
      <c r="O7" s="787">
        <f>SUM(O8:O13)</f>
        <v>77</v>
      </c>
      <c r="P7" s="787">
        <f t="shared" si="2"/>
        <v>77</v>
      </c>
      <c r="Q7" s="788">
        <f>SUM(Q8:Q13)</f>
        <v>77</v>
      </c>
      <c r="R7" s="1028">
        <f t="shared" si="2"/>
        <v>29847.405999999999</v>
      </c>
      <c r="S7" s="1029">
        <f t="shared" si="2"/>
        <v>30255.5</v>
      </c>
      <c r="T7" s="1029">
        <f t="shared" si="2"/>
        <v>29878.489999999998</v>
      </c>
      <c r="U7" s="1029">
        <f t="shared" si="2"/>
        <v>30733.236000000001</v>
      </c>
      <c r="V7" s="1029">
        <f t="shared" si="2"/>
        <v>30374.924000000003</v>
      </c>
      <c r="W7" s="1029">
        <f t="shared" si="2"/>
        <v>27446.544000000002</v>
      </c>
      <c r="X7" s="1029">
        <f t="shared" si="2"/>
        <v>27447.585000000003</v>
      </c>
      <c r="Y7" s="1029">
        <f t="shared" si="2"/>
        <v>28728.916000000001</v>
      </c>
      <c r="Z7" s="1029">
        <f>SUM(Z8:Z13)</f>
        <v>27352.374</v>
      </c>
      <c r="AA7" s="1029">
        <f>SUM(AA8:AA13)</f>
        <v>25782.251</v>
      </c>
      <c r="AB7" s="1030">
        <f t="shared" si="2"/>
        <v>22963.636999999999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53</v>
      </c>
      <c r="H10" s="803">
        <f>VLOOKUP($D$3&amp;"_"&amp;H$3,データシート1!$A:$BT,MATCH($G$2&amp;"_"&amp;$C10,データシート1!$A$1:$BT$1,0),0)</f>
        <v>52</v>
      </c>
      <c r="I10" s="803">
        <f>VLOOKUP($D$3&amp;"_"&amp;I$3,データシート1!$A:$BT,MATCH($G$2&amp;"_"&amp;$C10,データシート1!$A$1:$BT$1,0),0)</f>
        <v>52</v>
      </c>
      <c r="J10" s="803">
        <f>VLOOKUP($D$3&amp;"_"&amp;J$3,データシート1!$A:$BT,MATCH($G$2&amp;"_"&amp;$C10,データシート1!$A$1:$BT$1,0),0)</f>
        <v>52</v>
      </c>
      <c r="K10" s="804">
        <f>VLOOKUP($D$3&amp;"_"&amp;K$3,データシート1!$A:$BT,MATCH($G$2&amp;"_"&amp;$C10,データシート1!$A$1:$BT$1,0),0)</f>
        <v>51</v>
      </c>
      <c r="L10" s="804">
        <f>VLOOKUP($D$3&amp;"_"&amp;L$3,データシート1!$A:$BT,MATCH($G$2&amp;"_"&amp;$C10,データシート1!$A$1:$BT$1,0),0)</f>
        <v>48</v>
      </c>
      <c r="M10" s="804">
        <f>VLOOKUP($D$3&amp;"_"&amp;M$3,データシート1!$A:$BT,MATCH($G$2&amp;"_"&amp;$C10,データシート1!$A$1:$BT$1,0),0)</f>
        <v>50</v>
      </c>
      <c r="N10" s="804">
        <f>VLOOKUP($D$3&amp;"_"&amp;N$3,データシート1!$A:$BT,MATCH($G$2&amp;"_"&amp;$C10,データシート1!$A$1:$BT$1,0),0)</f>
        <v>52</v>
      </c>
      <c r="O10" s="804">
        <f>VLOOKUP($D$3&amp;"_"&amp;O$3,データシート1!$A:$BT,MATCH($G$2&amp;"_"&amp;$C10,データシート1!$A$1:$BT$1,0),0)</f>
        <v>54</v>
      </c>
      <c r="P10" s="804">
        <f>VLOOKUP($D$3&amp;"_"&amp;P$3,データシート1!$A:$BT,MATCH($G$2&amp;"_"&amp;$C10,データシート1!$A$1:$BT$1,0),0)</f>
        <v>54</v>
      </c>
      <c r="Q10" s="805">
        <f>VLOOKUP($D$3&amp;"_"&amp;Q$3,データシート1!$A:$BT,MATCH($G$2&amp;"_"&amp;$C10,データシート1!$A$1:$BT$1,0),0)</f>
        <v>55</v>
      </c>
      <c r="R10" s="1034">
        <f>VLOOKUP($D$3&amp;"_"&amp;R$3,データシート1!$A:$BT,MATCH($R$2&amp;"_"&amp;$C10,データシート1!$A$1:$BT$1,0),0)</f>
        <v>26339.493999999999</v>
      </c>
      <c r="S10" s="1035">
        <f>VLOOKUP($D$3&amp;"_"&amp;S$3,データシート1!$A:$BT,MATCH($R$2&amp;"_"&amp;$C10,データシート1!$A$1:$BT$1,0),0)</f>
        <v>25801.642</v>
      </c>
      <c r="T10" s="1035">
        <f>VLOOKUP($D$3&amp;"_"&amp;T$3,データシート1!$A:$BT,MATCH($R$2&amp;"_"&amp;$C10,データシート1!$A$1:$BT$1,0),0)</f>
        <v>25991.058000000001</v>
      </c>
      <c r="U10" s="1035">
        <f>VLOOKUP($D$3&amp;"_"&amp;U$3,データシート1!$A:$BT,MATCH($R$2&amp;"_"&amp;$C10,データシート1!$A$1:$BT$1,0),0)</f>
        <v>26598.366000000002</v>
      </c>
      <c r="V10" s="1035">
        <f>VLOOKUP($D$3&amp;"_"&amp;V$3,データシート1!$A:$BT,MATCH($R$2&amp;"_"&amp;$C10,データシート1!$A$1:$BT$1,0),0)</f>
        <v>26089.222000000002</v>
      </c>
      <c r="W10" s="1035">
        <f>VLOOKUP($D$3&amp;"_"&amp;W$3,データシート1!$A:$BT,MATCH($R$2&amp;"_"&amp;$C10,データシート1!$A$1:$BT$1,0),0)</f>
        <v>23329.752</v>
      </c>
      <c r="X10" s="1035">
        <f>VLOOKUP($D$3&amp;"_"&amp;X$3,データシート1!$A:$BT,MATCH($R$2&amp;"_"&amp;$C10,データシート1!$A$1:$BT$1,0),0)</f>
        <v>22855.43</v>
      </c>
      <c r="Y10" s="1035">
        <f>VLOOKUP($D$3&amp;"_"&amp;Y$3,データシート1!$A:$BT,MATCH($R$2&amp;"_"&amp;$C10,データシート1!$A$1:$BT$1,0),0)</f>
        <v>24428.793000000001</v>
      </c>
      <c r="Z10" s="1035">
        <f>VLOOKUP($D$3&amp;"_"&amp;Z$3,データシート1!$A:$BT,MATCH($R$2&amp;"_"&amp;$C10,データシート1!$A$1:$BT$1,0),0)</f>
        <v>22672.387999999999</v>
      </c>
      <c r="AA10" s="1035">
        <f>VLOOKUP($D$3&amp;"_"&amp;AA$3,データシート1!$A:$BT,MATCH($R$2&amp;"_"&amp;$C10,データシート1!$A$1:$BT$1,0),0)</f>
        <v>21748.663</v>
      </c>
      <c r="AB10" s="1036">
        <f>VLOOKUP($D$3&amp;"_"&amp;AB$3,データシート1!$A:$BT,MATCH($R$2&amp;"_"&amp;$C10,データシート1!$A$1:$BT$1,0),0)</f>
        <v>18811.787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15</v>
      </c>
      <c r="H11" s="803">
        <f>VLOOKUP($D$3&amp;"_"&amp;H$3,データシート1!$A:$BT,MATCH($G$2&amp;"_"&amp;$C11,データシート1!$A$1:$BT$1,0),0)</f>
        <v>16</v>
      </c>
      <c r="I11" s="803">
        <f>VLOOKUP($D$3&amp;"_"&amp;I$3,データシート1!$A:$BT,MATCH($G$2&amp;"_"&amp;$C11,データシート1!$A$1:$BT$1,0),0)</f>
        <v>17</v>
      </c>
      <c r="J11" s="803">
        <f>VLOOKUP($D$3&amp;"_"&amp;J$3,データシート1!$A:$BT,MATCH($G$2&amp;"_"&amp;$C11,データシート1!$A$1:$BT$1,0),0)</f>
        <v>15</v>
      </c>
      <c r="K11" s="804">
        <f>VLOOKUP($D$3&amp;"_"&amp;K$3,データシート1!$A:$BT,MATCH($G$2&amp;"_"&amp;$C11,データシート1!$A$1:$BT$1,0),0)</f>
        <v>15</v>
      </c>
      <c r="L11" s="804">
        <f>VLOOKUP($D$3&amp;"_"&amp;L$3,データシート1!$A:$BT,MATCH($G$2&amp;"_"&amp;$C11,データシート1!$A$1:$BT$1,0),0)</f>
        <v>15</v>
      </c>
      <c r="M11" s="804">
        <f>VLOOKUP($D$3&amp;"_"&amp;M$3,データシート1!$A:$BT,MATCH($G$2&amp;"_"&amp;$C11,データシート1!$A$1:$BT$1,0),0)</f>
        <v>16</v>
      </c>
      <c r="N11" s="804">
        <f>VLOOKUP($D$3&amp;"_"&amp;N$3,データシート1!$A:$BT,MATCH($G$2&amp;"_"&amp;$C11,データシート1!$A$1:$BT$1,0),0)</f>
        <v>16</v>
      </c>
      <c r="O11" s="804">
        <f>VLOOKUP($D$3&amp;"_"&amp;O$3,データシート1!$A:$BT,MATCH($G$2&amp;"_"&amp;$C11,データシート1!$A$1:$BT$1,0),0)</f>
        <v>16</v>
      </c>
      <c r="P11" s="804">
        <f>VLOOKUP($D$3&amp;"_"&amp;P$3,データシート1!$A:$BT,MATCH($G$2&amp;"_"&amp;$C11,データシート1!$A$1:$BT$1,0),0)</f>
        <v>16</v>
      </c>
      <c r="Q11" s="805">
        <f>VLOOKUP($D$3&amp;"_"&amp;Q$3,データシート1!$A:$BT,MATCH($G$2&amp;"_"&amp;$C11,データシート1!$A$1:$BT$1,0),0)</f>
        <v>15</v>
      </c>
      <c r="R11" s="1034">
        <f>VLOOKUP($D$3&amp;"_"&amp;R$3,データシート1!$A:$BT,MATCH($R$2&amp;"_"&amp;$C11,データシート1!$A$1:$BT$1,0),0)</f>
        <v>147.92499999999998</v>
      </c>
      <c r="S11" s="1035">
        <f>VLOOKUP($D$3&amp;"_"&amp;S$3,データシート1!$A:$BT,MATCH($R$2&amp;"_"&amp;$C11,データシート1!$A$1:$BT$1,0),0)</f>
        <v>242.934</v>
      </c>
      <c r="T11" s="1035">
        <f>VLOOKUP($D$3&amp;"_"&amp;T$3,データシート1!$A:$BT,MATCH($R$2&amp;"_"&amp;$C11,データシート1!$A$1:$BT$1,0),0)</f>
        <v>242.17099999999999</v>
      </c>
      <c r="U11" s="1035">
        <f>VLOOKUP($D$3&amp;"_"&amp;U$3,データシート1!$A:$BT,MATCH($R$2&amp;"_"&amp;$C11,データシート1!$A$1:$BT$1,0),0)</f>
        <v>177.76499999999999</v>
      </c>
      <c r="V11" s="1035">
        <f>VLOOKUP($D$3&amp;"_"&amp;V$3,データシート1!$A:$BT,MATCH($R$2&amp;"_"&amp;$C11,データシート1!$A$1:$BT$1,0),0)</f>
        <v>184.42500000000001</v>
      </c>
      <c r="W11" s="1035">
        <f>VLOOKUP($D$3&amp;"_"&amp;W$3,データシート1!$A:$BT,MATCH($R$2&amp;"_"&amp;$C11,データシート1!$A$1:$BT$1,0),0)</f>
        <v>245.43299999999999</v>
      </c>
      <c r="X11" s="1035">
        <f>VLOOKUP($D$3&amp;"_"&amp;X$3,データシート1!$A:$BT,MATCH($R$2&amp;"_"&amp;$C11,データシート1!$A$1:$BT$1,0),0)</f>
        <v>255.45100000000002</v>
      </c>
      <c r="Y11" s="1035">
        <f>VLOOKUP($D$3&amp;"_"&amp;Y$3,データシート1!$A:$BT,MATCH($R$2&amp;"_"&amp;$C11,データシート1!$A$1:$BT$1,0),0)</f>
        <v>275.00400000000002</v>
      </c>
      <c r="Z11" s="1035">
        <f>VLOOKUP($D$3&amp;"_"&amp;Z$3,データシート1!$A:$BT,MATCH($R$2&amp;"_"&amp;$C11,データシート1!$A$1:$BT$1,0),0)</f>
        <v>265.161</v>
      </c>
      <c r="AA11" s="1035">
        <f>VLOOKUP($D$3&amp;"_"&amp;AA$3,データシート1!$A:$BT,MATCH($R$2&amp;"_"&amp;$C11,データシート1!$A$1:$BT$1,0),0)</f>
        <v>258.35300000000001</v>
      </c>
      <c r="AB11" s="1036">
        <f>VLOOKUP($D$3&amp;"_"&amp;AB$3,データシート1!$A:$BT,MATCH($R$2&amp;"_"&amp;$C11,データシート1!$A$1:$BT$1,0),0)</f>
        <v>237.38900000000001</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5</v>
      </c>
      <c r="H12" s="811">
        <f>VLOOKUP($D$3&amp;"_"&amp;H$3,データシート1!$A:$BT,MATCH($G$2&amp;"_"&amp;$C12,データシート1!$A$1:$BT$1,0),0)</f>
        <v>5</v>
      </c>
      <c r="I12" s="811">
        <f>VLOOKUP($D$3&amp;"_"&amp;I$3,データシート1!$A:$BT,MATCH($G$2&amp;"_"&amp;$C12,データシート1!$A$1:$BT$1,0),0)</f>
        <v>5</v>
      </c>
      <c r="J12" s="811">
        <f>VLOOKUP($D$3&amp;"_"&amp;J$3,データシート1!$A:$BT,MATCH($G$2&amp;"_"&amp;$C12,データシート1!$A$1:$BT$1,0),0)</f>
        <v>5</v>
      </c>
      <c r="K12" s="812">
        <f>VLOOKUP($D$3&amp;"_"&amp;K$3,データシート1!$A:$BT,MATCH($G$2&amp;"_"&amp;$C12,データシート1!$A$1:$BT$1,0),0)</f>
        <v>5</v>
      </c>
      <c r="L12" s="812">
        <f>VLOOKUP($D$3&amp;"_"&amp;L$3,データシート1!$A:$BT,MATCH($G$2&amp;"_"&amp;$C12,データシート1!$A$1:$BT$1,0),0)</f>
        <v>5</v>
      </c>
      <c r="M12" s="812">
        <f>VLOOKUP($D$3&amp;"_"&amp;M$3,データシート1!$A:$BT,MATCH($G$2&amp;"_"&amp;$C12,データシート1!$A$1:$BT$1,0),0)</f>
        <v>5</v>
      </c>
      <c r="N12" s="812">
        <f>VLOOKUP($D$3&amp;"_"&amp;N$3,データシート1!$A:$BT,MATCH($G$2&amp;"_"&amp;$C12,データシート1!$A$1:$BT$1,0),0)</f>
        <v>6</v>
      </c>
      <c r="O12" s="812">
        <f>VLOOKUP($D$3&amp;"_"&amp;O$3,データシート1!$A:$BT,MATCH($G$2&amp;"_"&amp;$C12,データシート1!$A$1:$BT$1,0),0)</f>
        <v>6</v>
      </c>
      <c r="P12" s="812">
        <f>VLOOKUP($D$3&amp;"_"&amp;P$3,データシート1!$A:$BT,MATCH($G$2&amp;"_"&amp;$C12,データシート1!$A$1:$BT$1,0),0)</f>
        <v>6</v>
      </c>
      <c r="Q12" s="813">
        <f>VLOOKUP($D$3&amp;"_"&amp;Q$3,データシート1!$A:$BT,MATCH($G$2&amp;"_"&amp;$C12,データシート1!$A$1:$BT$1,0),0)</f>
        <v>6</v>
      </c>
      <c r="R12" s="1037">
        <f>VLOOKUP($D$3&amp;"_"&amp;R$3,データシート1!$A:$BT,MATCH($R$2&amp;"_"&amp;$C12,データシート1!$A$1:$BT$1,0),0)</f>
        <v>3359.9870000000001</v>
      </c>
      <c r="S12" s="1038">
        <f>VLOOKUP($D$3&amp;"_"&amp;S$3,データシート1!$A:$BT,MATCH($R$2&amp;"_"&amp;$C12,データシート1!$A$1:$BT$1,0),0)</f>
        <v>4210.924</v>
      </c>
      <c r="T12" s="1038">
        <f>VLOOKUP($D$3&amp;"_"&amp;T$3,データシート1!$A:$BT,MATCH($R$2&amp;"_"&amp;$C12,データシート1!$A$1:$BT$1,0),0)</f>
        <v>3645.261</v>
      </c>
      <c r="U12" s="1038">
        <f>VLOOKUP($D$3&amp;"_"&amp;U$3,データシート1!$A:$BT,MATCH($R$2&amp;"_"&amp;$C12,データシート1!$A$1:$BT$1,0),0)</f>
        <v>3957.105</v>
      </c>
      <c r="V12" s="1038">
        <f>VLOOKUP($D$3&amp;"_"&amp;V$3,データシート1!$A:$BT,MATCH($R$2&amp;"_"&amp;$C12,データシート1!$A$1:$BT$1,0),0)</f>
        <v>4096.8419999999996</v>
      </c>
      <c r="W12" s="1038">
        <f>VLOOKUP($D$3&amp;"_"&amp;W$3,データシート1!$A:$BT,MATCH($R$2&amp;"_"&amp;$C12,データシート1!$A$1:$BT$1,0),0)</f>
        <v>3866.8710000000001</v>
      </c>
      <c r="X12" s="1038">
        <f>VLOOKUP($D$3&amp;"_"&amp;X$3,データシート1!$A:$BT,MATCH($R$2&amp;"_"&amp;$C12,データシート1!$A$1:$BT$1,0),0)</f>
        <v>4330.2579999999998</v>
      </c>
      <c r="Y12" s="1038">
        <f>VLOOKUP($D$3&amp;"_"&amp;Y$3,データシート1!$A:$BT,MATCH($R$2&amp;"_"&amp;$C12,データシート1!$A$1:$BT$1,0),0)</f>
        <v>4020.8719999999998</v>
      </c>
      <c r="Z12" s="1038">
        <f>VLOOKUP($D$3&amp;"_"&amp;Z$3,データシート1!$A:$BT,MATCH($R$2&amp;"_"&amp;$C12,データシート1!$A$1:$BT$1,0),0)</f>
        <v>4411.3239999999996</v>
      </c>
      <c r="AA12" s="1038">
        <f>VLOOKUP($D$3&amp;"_"&amp;AA$3,データシート1!$A:$BT,MATCH($R$2&amp;"_"&amp;$C12,データシート1!$A$1:$BT$1,0),0)</f>
        <v>3772.1039999999998</v>
      </c>
      <c r="AB12" s="1039">
        <f>VLOOKUP($D$3&amp;"_"&amp;AB$3,データシート1!$A:$BT,MATCH($R$2&amp;"_"&amp;$C12,データシート1!$A$1:$BT$1,0),0)</f>
        <v>3911.6990000000001</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1</v>
      </c>
      <c r="L13" s="820">
        <f>VLOOKUP($D$3&amp;"_"&amp;L$3,データシート1!$A:$BT,MATCH($G$2&amp;"_"&amp;$C13,データシート1!$A$1:$BT$1,0),0)</f>
        <v>1</v>
      </c>
      <c r="M13" s="820">
        <f>VLOOKUP($D$3&amp;"_"&amp;M$3,データシート1!$A:$BT,MATCH($G$2&amp;"_"&amp;$C13,データシート1!$A$1:$BT$1,0),0)</f>
        <v>1</v>
      </c>
      <c r="N13" s="820">
        <f>VLOOKUP($D$3&amp;"_"&amp;N$3,データシート1!$A:$BT,MATCH($G$2&amp;"_"&amp;$C13,データシート1!$A$1:$BT$1,0),0)</f>
        <v>1</v>
      </c>
      <c r="O13" s="820">
        <f>VLOOKUP($D$3&amp;"_"&amp;O$3,データシート1!$A:$BT,MATCH($G$2&amp;"_"&amp;$C13,データシート1!$A$1:$BT$1,0),0)</f>
        <v>1</v>
      </c>
      <c r="P13" s="820">
        <f>VLOOKUP($D$3&amp;"_"&amp;P$3,データシート1!$A:$BT,MATCH($G$2&amp;"_"&amp;$C13,データシート1!$A$1:$BT$1,0),0)</f>
        <v>1</v>
      </c>
      <c r="Q13" s="821">
        <f>VLOOKUP($D$3&amp;"_"&amp;Q$3,データシート1!$A:$BT,MATCH($G$2&amp;"_"&amp;$C13,データシート1!$A$1:$BT$1,0),0)</f>
        <v>1</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4.4349999999999996</v>
      </c>
      <c r="W13" s="1041">
        <f>VLOOKUP($D$3&amp;"_"&amp;W$3,データシート1!$A:$BT,MATCH($R$2&amp;"_"&amp;$C13,データシート1!$A$1:$BT$1,0),0)</f>
        <v>4.4880000000000004</v>
      </c>
      <c r="X13" s="1041">
        <f>VLOOKUP($D$3&amp;"_"&amp;X$3,データシート1!$A:$BT,MATCH($R$2&amp;"_"&amp;$C13,データシート1!$A$1:$BT$1,0),0)</f>
        <v>6.4459999999999997</v>
      </c>
      <c r="Y13" s="1041">
        <f>VLOOKUP($D$3&amp;"_"&amp;Y$3,データシート1!$A:$BT,MATCH($R$2&amp;"_"&amp;$C13,データシート1!$A$1:$BT$1,0),0)</f>
        <v>4.2469999999999999</v>
      </c>
      <c r="Z13" s="1041">
        <f>VLOOKUP($D$3&amp;"_"&amp;Z$3,データシート1!$A:$BT,MATCH($R$2&amp;"_"&amp;$C13,データシート1!$A$1:$BT$1,0),0)</f>
        <v>3.5009999999999999</v>
      </c>
      <c r="AA13" s="1041">
        <f>VLOOKUP($D$3&amp;"_"&amp;AA$3,データシート1!$A:$BT,MATCH($R$2&amp;"_"&amp;$C13,データシート1!$A$1:$BT$1,0),0)</f>
        <v>3.1309999999999998</v>
      </c>
      <c r="AB13" s="1042">
        <f>VLOOKUP($D$3&amp;"_"&amp;AB$3,データシート1!$A:$BT,MATCH($R$2&amp;"_"&amp;$C13,データシート1!$A$1:$BT$1,0),0)</f>
        <v>2.762</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54</v>
      </c>
      <c r="H26" s="829">
        <f>VLOOKUP($D$3&amp;"_"&amp;H$3,データシート2!$A:$SI,MATCH($G$2&amp;"_"&amp;$B26,データシート2!$A$1:$SI$1,0),0)</f>
        <v>53</v>
      </c>
      <c r="I26" s="829">
        <f>VLOOKUP($D$3&amp;"_"&amp;I$3,データシート2!$A:$SI,MATCH($G$2&amp;"_"&amp;$B26,データシート2!$A$1:$SI$1,0),0)</f>
        <v>53</v>
      </c>
      <c r="J26" s="829">
        <f>VLOOKUP($D$3&amp;"_"&amp;J$3,データシート2!$A:$SI,MATCH($G$2&amp;"_"&amp;$B26,データシート2!$A$1:$SI$1,0),0)</f>
        <v>53</v>
      </c>
      <c r="K26" s="830">
        <f>VLOOKUP($D$3&amp;"_"&amp;K$3,データシート2!$A:$SI,MATCH($G$2&amp;"_"&amp;$B26,データシート2!$A$1:$SI$1,0),0)</f>
        <v>52</v>
      </c>
      <c r="L26" s="830">
        <f>VLOOKUP($D$3&amp;"_"&amp;L$3,データシート2!$A:$SI,MATCH($G$2&amp;"_"&amp;$B26,データシート2!$A$1:$SI$1,0),0)</f>
        <v>49</v>
      </c>
      <c r="M26" s="830">
        <f>VLOOKUP($D$3&amp;"_"&amp;M$3,データシート2!$A:$SI,MATCH($G$2&amp;"_"&amp;$B26,データシート2!$A$1:$SI$1,0),0)</f>
        <v>51</v>
      </c>
      <c r="N26" s="830">
        <f>VLOOKUP($D$3&amp;"_"&amp;N$3,データシート2!$A:$SI,MATCH($G$2&amp;"_"&amp;$B26,データシート2!$A$1:$SI$1,0),0)</f>
        <v>53</v>
      </c>
      <c r="O26" s="830">
        <f>VLOOKUP($D$3&amp;"_"&amp;O$3,データシート2!$A:$SI,MATCH($G$2&amp;"_"&amp;$B26,データシート2!$A$1:$SI$1,0),0)</f>
        <v>55</v>
      </c>
      <c r="P26" s="830">
        <f>VLOOKUP($D$3&amp;"_"&amp;P$3,データシート2!$A:$SI,MATCH($G$2&amp;"_"&amp;$B26,データシート2!$A$1:$SI$1,0),0)</f>
        <v>55</v>
      </c>
      <c r="Q26" s="831">
        <f>VLOOKUP($D$3&amp;"_"&amp;Q$3,データシート2!$A:$SI,MATCH($G$2&amp;"_"&amp;$B26,データシート2!$A$1:$SI$1,0),0)</f>
        <v>56</v>
      </c>
      <c r="R26" s="1043">
        <f>VLOOKUP($D$3&amp;"_"&amp;R$3,データシート2!$A:$SI,MATCH($R$2&amp;"_"&amp;$B26,データシート2!$A$1:$SI$1,0),0)</f>
        <v>29252.324000000001</v>
      </c>
      <c r="S26" s="1044">
        <f>VLOOKUP($D$3&amp;"_"&amp;S$3,データシート2!$A:$SI,MATCH($R$2&amp;"_"&amp;$B26,データシート2!$A$1:$SI$1,0),0)</f>
        <v>29545.613000000001</v>
      </c>
      <c r="T26" s="1044">
        <f>VLOOKUP($D$3&amp;"_"&amp;T$3,データシート2!$A:$SI,MATCH($R$2&amp;"_"&amp;$B26,データシート2!$A$1:$SI$1,0),0)</f>
        <v>29157.295999999998</v>
      </c>
      <c r="U26" s="1044">
        <f>VLOOKUP($D$3&amp;"_"&amp;U$3,データシート2!$A:$SI,MATCH($R$2&amp;"_"&amp;$B26,データシート2!$A$1:$SI$1,0),0)</f>
        <v>30096.382000000001</v>
      </c>
      <c r="V26" s="1044">
        <f>VLOOKUP($D$3&amp;"_"&amp;V$3,データシート2!$A:$SI,MATCH($R$2&amp;"_"&amp;$B26,データシート2!$A$1:$SI$1,0),0)</f>
        <v>29738.956999999999</v>
      </c>
      <c r="W26" s="1044">
        <f>VLOOKUP($D$3&amp;"_"&amp;W$3,データシート2!$A:$SI,MATCH($R$2&amp;"_"&amp;$B26,データシート2!$A$1:$SI$1,0),0)</f>
        <v>26768.777999999998</v>
      </c>
      <c r="X26" s="1044">
        <f>VLOOKUP($D$3&amp;"_"&amp;X$3,データシート2!$A:$SI,MATCH($R$2&amp;"_"&amp;$B26,データシート2!$A$1:$SI$1,0),0)</f>
        <v>26718.400000000001</v>
      </c>
      <c r="Y26" s="1044">
        <f>VLOOKUP($D$3&amp;"_"&amp;Y$3,データシート2!$A:$SI,MATCH($R$2&amp;"_"&amp;$B26,データシート2!$A$1:$SI$1,0),0)</f>
        <v>27986.727999999999</v>
      </c>
      <c r="Z26" s="1044">
        <f>VLOOKUP($D$3&amp;"_"&amp;Z$3,データシート2!$A:$SI,MATCH($R$2&amp;"_"&amp;$B26,データシート2!$A$1:$SI$1,0),0)</f>
        <v>26586.116999999998</v>
      </c>
      <c r="AA26" s="1044">
        <f>VLOOKUP($D$3&amp;"_"&amp;AA$3,データシート2!$A:$SI,MATCH($R$2&amp;"_"&amp;$B26,データシート2!$A$1:$SI$1,0),0)</f>
        <v>25079.683000000001</v>
      </c>
      <c r="AB26" s="1045">
        <f>VLOOKUP($D$3&amp;"_"&amp;AB$3,データシート2!$A:$SI,MATCH($R$2&amp;"_"&amp;$B26,データシート2!$A$1:$SI$1,0),0)</f>
        <v>22333.621999999999</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5</v>
      </c>
      <c r="H27" s="838">
        <f>VLOOKUP($D$3&amp;"_"&amp;H$3,データシート2!$A:$SI,MATCH($G$2&amp;"_"&amp;$C27,データシート2!$A$1:$SI$1,0),0)</f>
        <v>5</v>
      </c>
      <c r="I27" s="838">
        <f>VLOOKUP($D$3&amp;"_"&amp;I$3,データシート2!$A:$SI,MATCH($G$2&amp;"_"&amp;$C27,データシート2!$A$1:$SI$1,0),0)</f>
        <v>5</v>
      </c>
      <c r="J27" s="838">
        <f>VLOOKUP($D$3&amp;"_"&amp;J$3,データシート2!$A:$SI,MATCH($G$2&amp;"_"&amp;$C27,データシート2!$A$1:$SI$1,0),0)</f>
        <v>5</v>
      </c>
      <c r="K27" s="839">
        <f>VLOOKUP($D$3&amp;"_"&amp;K$3,データシート2!$A:$SI,MATCH($G$2&amp;"_"&amp;$C27,データシート2!$A$1:$SI$1,0),0)</f>
        <v>5</v>
      </c>
      <c r="L27" s="839">
        <f>VLOOKUP($D$3&amp;"_"&amp;L$3,データシート2!$A:$SI,MATCH($G$2&amp;"_"&amp;$C27,データシート2!$A$1:$SI$1,0),0)</f>
        <v>5</v>
      </c>
      <c r="M27" s="839">
        <f>VLOOKUP($D$3&amp;"_"&amp;M$3,データシート2!$A:$SI,MATCH($G$2&amp;"_"&amp;$C27,データシート2!$A$1:$SI$1,0),0)</f>
        <v>5</v>
      </c>
      <c r="N27" s="839">
        <f>VLOOKUP($D$3&amp;"_"&amp;N$3,データシート2!$A:$SI,MATCH($G$2&amp;"_"&amp;$C27,データシート2!$A$1:$SI$1,0),0)</f>
        <v>6</v>
      </c>
      <c r="O27" s="839">
        <f>VLOOKUP($D$3&amp;"_"&amp;O$3,データシート2!$A:$SI,MATCH($G$2&amp;"_"&amp;$C27,データシート2!$A$1:$SI$1,0),0)</f>
        <v>6</v>
      </c>
      <c r="P27" s="839">
        <f>VLOOKUP($D$3&amp;"_"&amp;P$3,データシート2!$A:$SI,MATCH($G$2&amp;"_"&amp;$C27,データシート2!$A$1:$SI$1,0),0)</f>
        <v>6</v>
      </c>
      <c r="Q27" s="840">
        <f>VLOOKUP($D$3&amp;"_"&amp;Q$3,データシート2!$A:$SI,MATCH($G$2&amp;"_"&amp;$C27,データシート2!$A$1:$SI$1,0),0)</f>
        <v>5</v>
      </c>
      <c r="R27" s="1052">
        <f>VLOOKUP($D$3&amp;"_"&amp;R$3,データシート2!$A:$SI,MATCH($R$2&amp;"_"&amp;$C27,データシート2!$A$1:$SI$1,0),0)</f>
        <v>107.10599999999999</v>
      </c>
      <c r="S27" s="1047">
        <f>VLOOKUP($D$3&amp;"_"&amp;S$3,データシート2!$A:$SI,MATCH($R$2&amp;"_"&amp;$C27,データシート2!$A$1:$SI$1,0),0)</f>
        <v>108.755</v>
      </c>
      <c r="T27" s="1047">
        <f>VLOOKUP($D$3&amp;"_"&amp;T$3,データシート2!$A:$SI,MATCH($R$2&amp;"_"&amp;$C27,データシート2!$A$1:$SI$1,0),0)</f>
        <v>98.606999999999999</v>
      </c>
      <c r="U27" s="1047">
        <f>VLOOKUP($D$3&amp;"_"&amp;U$3,データシート2!$A:$SI,MATCH($R$2&amp;"_"&amp;$C27,データシート2!$A$1:$SI$1,0),0)</f>
        <v>99.697999999999993</v>
      </c>
      <c r="V27" s="1047">
        <f>VLOOKUP($D$3&amp;"_"&amp;V$3,データシート2!$A:$SI,MATCH($R$2&amp;"_"&amp;$C27,データシート2!$A$1:$SI$1,0),0)</f>
        <v>98.004000000000005</v>
      </c>
      <c r="W27" s="1047">
        <f>VLOOKUP($D$3&amp;"_"&amp;W$3,データシート2!$A:$SI,MATCH($R$2&amp;"_"&amp;$C27,データシート2!$A$1:$SI$1,0),0)</f>
        <v>99.311000000000007</v>
      </c>
      <c r="X27" s="1047">
        <f>VLOOKUP($D$3&amp;"_"&amp;X$3,データシート2!$A:$SI,MATCH($R$2&amp;"_"&amp;$C27,データシート2!$A$1:$SI$1,0),0)</f>
        <v>102.31399999999999</v>
      </c>
      <c r="Y27" s="1047">
        <f>VLOOKUP($D$3&amp;"_"&amp;Y$3,データシート2!$A:$SI,MATCH($R$2&amp;"_"&amp;$C27,データシート2!$A$1:$SI$1,0),0)</f>
        <v>119.795</v>
      </c>
      <c r="Z27" s="1047">
        <f>VLOOKUP($D$3&amp;"_"&amp;Z$3,データシート2!$A:$SI,MATCH($R$2&amp;"_"&amp;$C27,データシート2!$A$1:$SI$1,0),0)</f>
        <v>120.17</v>
      </c>
      <c r="AA27" s="1047">
        <f>VLOOKUP($D$3&amp;"_"&amp;AA$3,データシート2!$A:$SI,MATCH($R$2&amp;"_"&amp;$C27,データシート2!$A$1:$SI$1,0),0)</f>
        <v>115.658</v>
      </c>
      <c r="AB27" s="1048">
        <f>VLOOKUP($D$3&amp;"_"&amp;AB$3,データシート2!$A:$SI,MATCH($R$2&amp;"_"&amp;$C27,データシート2!$A$1:$SI$1,0),0)</f>
        <v>106.60299999999999</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4</v>
      </c>
      <c r="H28" s="866">
        <f>VLOOKUP($D$3&amp;"_"&amp;H$3,データシート2!$A:$SI,MATCH($G$2&amp;"_"&amp;$C28,データシート2!$A$1:$SI$1,0),0)</f>
        <v>4</v>
      </c>
      <c r="I28" s="866">
        <f>VLOOKUP($D$3&amp;"_"&amp;I$3,データシート2!$A:$SI,MATCH($G$2&amp;"_"&amp;$C28,データシート2!$A$1:$SI$1,0),0)</f>
        <v>4</v>
      </c>
      <c r="J28" s="866">
        <f>VLOOKUP($D$3&amp;"_"&amp;J$3,データシート2!$A:$SI,MATCH($G$2&amp;"_"&amp;$C28,データシート2!$A$1:$SI$1,0),0)</f>
        <v>4</v>
      </c>
      <c r="K28" s="867">
        <f>VLOOKUP($D$3&amp;"_"&amp;K$3,データシート2!$A:$SI,MATCH($G$2&amp;"_"&amp;$C28,データシート2!$A$1:$SI$1,0),0)</f>
        <v>4</v>
      </c>
      <c r="L28" s="867">
        <f>VLOOKUP($D$3&amp;"_"&amp;L$3,データシート2!$A:$SI,MATCH($G$2&amp;"_"&amp;$C28,データシート2!$A$1:$SI$1,0),0)</f>
        <v>4</v>
      </c>
      <c r="M28" s="867">
        <f>VLOOKUP($D$3&amp;"_"&amp;M$3,データシート2!$A:$SI,MATCH($G$2&amp;"_"&amp;$C28,データシート2!$A$1:$SI$1,0),0)</f>
        <v>4</v>
      </c>
      <c r="N28" s="867">
        <f>VLOOKUP($D$3&amp;"_"&amp;N$3,データシート2!$A:$SI,MATCH($G$2&amp;"_"&amp;$C28,データシート2!$A$1:$SI$1,0),0)</f>
        <v>4</v>
      </c>
      <c r="O28" s="867">
        <f>VLOOKUP($D$3&amp;"_"&amp;O$3,データシート2!$A:$SI,MATCH($G$2&amp;"_"&amp;$C28,データシート2!$A$1:$SI$1,0),0)</f>
        <v>4</v>
      </c>
      <c r="P28" s="867">
        <f>VLOOKUP($D$3&amp;"_"&amp;P$3,データシート2!$A:$SI,MATCH($G$2&amp;"_"&amp;$C28,データシート2!$A$1:$SI$1,0),0)</f>
        <v>4</v>
      </c>
      <c r="Q28" s="868">
        <f>VLOOKUP($D$3&amp;"_"&amp;Q$3,データシート2!$A:$SI,MATCH($G$2&amp;"_"&amp;$C28,データシート2!$A$1:$SI$1,0),0)</f>
        <v>4</v>
      </c>
      <c r="R28" s="1056">
        <f>VLOOKUP($D$3&amp;"_"&amp;R$3,データシート2!$A:$SI,MATCH($R$2&amp;"_"&amp;$C28,データシート2!$A$1:$SI$1,0),0)</f>
        <v>20.529</v>
      </c>
      <c r="S28" s="1057">
        <f>VLOOKUP($D$3&amp;"_"&amp;S$3,データシート2!$A:$SI,MATCH($R$2&amp;"_"&amp;$C28,データシート2!$A$1:$SI$1,0),0)</f>
        <v>23.071999999999999</v>
      </c>
      <c r="T28" s="1057">
        <f>VLOOKUP($D$3&amp;"_"&amp;T$3,データシート2!$A:$SI,MATCH($R$2&amp;"_"&amp;$C28,データシート2!$A$1:$SI$1,0),0)</f>
        <v>23.065000000000001</v>
      </c>
      <c r="U28" s="1057">
        <f>VLOOKUP($D$3&amp;"_"&amp;U$3,データシート2!$A:$SI,MATCH($R$2&amp;"_"&amp;$C28,データシート2!$A$1:$SI$1,0),0)</f>
        <v>26.446000000000002</v>
      </c>
      <c r="V28" s="1057">
        <f>VLOOKUP($D$3&amp;"_"&amp;V$3,データシート2!$A:$SI,MATCH($R$2&amp;"_"&amp;$C28,データシート2!$A$1:$SI$1,0),0)</f>
        <v>27.074999999999999</v>
      </c>
      <c r="W28" s="1057">
        <f>VLOOKUP($D$3&amp;"_"&amp;W$3,データシート2!$A:$SI,MATCH($R$2&amp;"_"&amp;$C28,データシート2!$A$1:$SI$1,0),0)</f>
        <v>26.529</v>
      </c>
      <c r="X28" s="1057">
        <f>VLOOKUP($D$3&amp;"_"&amp;X$3,データシート2!$A:$SI,MATCH($R$2&amp;"_"&amp;$C28,データシート2!$A$1:$SI$1,0),0)</f>
        <v>26.361999999999998</v>
      </c>
      <c r="Y28" s="1057">
        <f>VLOOKUP($D$3&amp;"_"&amp;Y$3,データシート2!$A:$SI,MATCH($R$2&amp;"_"&amp;$C28,データシート2!$A$1:$SI$1,0),0)</f>
        <v>27.812999999999999</v>
      </c>
      <c r="Z28" s="1057">
        <f>VLOOKUP($D$3&amp;"_"&amp;Z$3,データシート2!$A:$SI,MATCH($R$2&amp;"_"&amp;$C28,データシート2!$A$1:$SI$1,0),0)</f>
        <v>31.704999999999998</v>
      </c>
      <c r="AA28" s="1057">
        <f>VLOOKUP($D$3&amp;"_"&amp;AA$3,データシート2!$A:$SI,MATCH($R$2&amp;"_"&amp;$C28,データシート2!$A$1:$SI$1,0),0)</f>
        <v>31.103999999999999</v>
      </c>
      <c r="AB28" s="1058">
        <f>VLOOKUP($D$3&amp;"_"&amp;AB$3,データシート2!$A:$SI,MATCH($R$2&amp;"_"&amp;$C28,データシート2!$A$1:$SI$1,0),0)</f>
        <v>30.931000000000001</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2</v>
      </c>
      <c r="H29" s="866">
        <f>VLOOKUP($D$3&amp;"_"&amp;H$3,データシート2!$A:$SI,MATCH($G$2&amp;"_"&amp;$C29,データシート2!$A$1:$SI$1,0),0)</f>
        <v>2</v>
      </c>
      <c r="I29" s="866">
        <f>VLOOKUP($D$3&amp;"_"&amp;I$3,データシート2!$A:$SI,MATCH($G$2&amp;"_"&amp;$C29,データシート2!$A$1:$SI$1,0),0)</f>
        <v>2</v>
      </c>
      <c r="J29" s="866">
        <f>VLOOKUP($D$3&amp;"_"&amp;J$3,データシート2!$A:$SI,MATCH($G$2&amp;"_"&amp;$C29,データシート2!$A$1:$SI$1,0),0)</f>
        <v>2</v>
      </c>
      <c r="K29" s="867">
        <f>VLOOKUP($D$3&amp;"_"&amp;K$3,データシート2!$A:$SI,MATCH($G$2&amp;"_"&amp;$C29,データシート2!$A$1:$SI$1,0),0)</f>
        <v>2</v>
      </c>
      <c r="L29" s="867">
        <f>VLOOKUP($D$3&amp;"_"&amp;L$3,データシート2!$A:$SI,MATCH($G$2&amp;"_"&amp;$C29,データシート2!$A$1:$SI$1,0),0)</f>
        <v>2</v>
      </c>
      <c r="M29" s="867">
        <f>VLOOKUP($D$3&amp;"_"&amp;M$3,データシート2!$A:$SI,MATCH($G$2&amp;"_"&amp;$C29,データシート2!$A$1:$SI$1,0),0)</f>
        <v>2</v>
      </c>
      <c r="N29" s="867">
        <f>VLOOKUP($D$3&amp;"_"&amp;N$3,データシート2!$A:$SI,MATCH($G$2&amp;"_"&amp;$C29,データシート2!$A$1:$SI$1,0),0)</f>
        <v>2</v>
      </c>
      <c r="O29" s="867">
        <f>VLOOKUP($D$3&amp;"_"&amp;O$3,データシート2!$A:$SI,MATCH($G$2&amp;"_"&amp;$C29,データシート2!$A$1:$SI$1,0),0)</f>
        <v>2</v>
      </c>
      <c r="P29" s="867">
        <f>VLOOKUP($D$3&amp;"_"&amp;P$3,データシート2!$A:$SI,MATCH($G$2&amp;"_"&amp;$C29,データシート2!$A$1:$SI$1,0),0)</f>
        <v>2</v>
      </c>
      <c r="Q29" s="868">
        <f>VLOOKUP($D$3&amp;"_"&amp;Q$3,データシート2!$A:$SI,MATCH($G$2&amp;"_"&amp;$C29,データシート2!$A$1:$SI$1,0),0)</f>
        <v>2</v>
      </c>
      <c r="R29" s="1056">
        <f>VLOOKUP($D$3&amp;"_"&amp;R$3,データシート2!$A:$SI,MATCH($R$2&amp;"_"&amp;$C29,データシート2!$A$1:$SI$1,0),0)</f>
        <v>14.849</v>
      </c>
      <c r="S29" s="1057">
        <f>VLOOKUP($D$3&amp;"_"&amp;S$3,データシート2!$A:$SI,MATCH($R$2&amp;"_"&amp;$C29,データシート2!$A$1:$SI$1,0),0)</f>
        <v>16.018999999999998</v>
      </c>
      <c r="T29" s="1057">
        <f>VLOOKUP($D$3&amp;"_"&amp;T$3,データシート2!$A:$SI,MATCH($R$2&amp;"_"&amp;$C29,データシート2!$A$1:$SI$1,0),0)</f>
        <v>12.935</v>
      </c>
      <c r="U29" s="1057">
        <f>VLOOKUP($D$3&amp;"_"&amp;U$3,データシート2!$A:$SI,MATCH($R$2&amp;"_"&amp;$C29,データシート2!$A$1:$SI$1,0),0)</f>
        <v>14.243</v>
      </c>
      <c r="V29" s="1057">
        <f>VLOOKUP($D$3&amp;"_"&amp;V$3,データシート2!$A:$SI,MATCH($R$2&amp;"_"&amp;$C29,データシート2!$A$1:$SI$1,0),0)</f>
        <v>14.066000000000001</v>
      </c>
      <c r="W29" s="1057">
        <f>VLOOKUP($D$3&amp;"_"&amp;W$3,データシート2!$A:$SI,MATCH($R$2&amp;"_"&amp;$C29,データシート2!$A$1:$SI$1,0),0)</f>
        <v>13.551</v>
      </c>
      <c r="X29" s="1057">
        <f>VLOOKUP($D$3&amp;"_"&amp;X$3,データシート2!$A:$SI,MATCH($R$2&amp;"_"&amp;$C29,データシート2!$A$1:$SI$1,0),0)</f>
        <v>14.119</v>
      </c>
      <c r="Y29" s="1057">
        <f>VLOOKUP($D$3&amp;"_"&amp;Y$3,データシート2!$A:$SI,MATCH($R$2&amp;"_"&amp;$C29,データシート2!$A$1:$SI$1,0),0)</f>
        <v>14.839</v>
      </c>
      <c r="Z29" s="1057">
        <f>VLOOKUP($D$3&amp;"_"&amp;Z$3,データシート2!$A:$SI,MATCH($R$2&amp;"_"&amp;$C29,データシート2!$A$1:$SI$1,0),0)</f>
        <v>13.82</v>
      </c>
      <c r="AA29" s="1057">
        <f>VLOOKUP($D$3&amp;"_"&amp;AA$3,データシート2!$A:$SI,MATCH($R$2&amp;"_"&amp;$C29,データシート2!$A$1:$SI$1,0),0)</f>
        <v>13.081</v>
      </c>
      <c r="AB29" s="1058">
        <f>VLOOKUP($D$3&amp;"_"&amp;AB$3,データシート2!$A:$SI,MATCH($R$2&amp;"_"&amp;$C29,データシート2!$A$1:$SI$1,0),0)</f>
        <v>8.8209999999999997</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19</v>
      </c>
      <c r="H34" s="866">
        <f>VLOOKUP($D$3&amp;"_"&amp;H$3,データシート2!$A:$SI,MATCH($G$2&amp;"_"&amp;$C34,データシート2!$A$1:$SI$1,0),0)</f>
        <v>19</v>
      </c>
      <c r="I34" s="866">
        <f>VLOOKUP($D$3&amp;"_"&amp;I$3,データシート2!$A:$SI,MATCH($G$2&amp;"_"&amp;$C34,データシート2!$A$1:$SI$1,0),0)</f>
        <v>19</v>
      </c>
      <c r="J34" s="866">
        <f>VLOOKUP($D$3&amp;"_"&amp;J$3,データシート2!$A:$SI,MATCH($G$2&amp;"_"&amp;$C34,データシート2!$A$1:$SI$1,0),0)</f>
        <v>17</v>
      </c>
      <c r="K34" s="867">
        <f>VLOOKUP($D$3&amp;"_"&amp;K$3,データシート2!$A:$SI,MATCH($G$2&amp;"_"&amp;$C34,データシート2!$A$1:$SI$1,0),0)</f>
        <v>16</v>
      </c>
      <c r="L34" s="867">
        <f>VLOOKUP($D$3&amp;"_"&amp;L$3,データシート2!$A:$SI,MATCH($G$2&amp;"_"&amp;$C34,データシート2!$A$1:$SI$1,0),0)</f>
        <v>14</v>
      </c>
      <c r="M34" s="867">
        <f>VLOOKUP($D$3&amp;"_"&amp;M$3,データシート2!$A:$SI,MATCH($G$2&amp;"_"&amp;$C34,データシート2!$A$1:$SI$1,0),0)</f>
        <v>16</v>
      </c>
      <c r="N34" s="867">
        <f>VLOOKUP($D$3&amp;"_"&amp;N$3,データシート2!$A:$SI,MATCH($G$2&amp;"_"&amp;$C34,データシート2!$A$1:$SI$1,0),0)</f>
        <v>18</v>
      </c>
      <c r="O34" s="867">
        <f>VLOOKUP($D$3&amp;"_"&amp;O$3,データシート2!$A:$SI,MATCH($G$2&amp;"_"&amp;$C34,データシート2!$A$1:$SI$1,0),0)</f>
        <v>19</v>
      </c>
      <c r="P34" s="867">
        <f>VLOOKUP($D$3&amp;"_"&amp;P$3,データシート2!$A:$SI,MATCH($G$2&amp;"_"&amp;$C34,データシート2!$A$1:$SI$1,0),0)</f>
        <v>19</v>
      </c>
      <c r="Q34" s="868">
        <f>VLOOKUP($D$3&amp;"_"&amp;Q$3,データシート2!$A:$SI,MATCH($G$2&amp;"_"&amp;$C34,データシート2!$A$1:$SI$1,0),0)</f>
        <v>20</v>
      </c>
      <c r="R34" s="1056">
        <f>VLOOKUP($D$3&amp;"_"&amp;R$3,データシート2!$A:$SI,MATCH($R$2&amp;"_"&amp;$C34,データシート2!$A$1:$SI$1,0),0)</f>
        <v>5039.384</v>
      </c>
      <c r="S34" s="1057">
        <f>VLOOKUP($D$3&amp;"_"&amp;S$3,データシート2!$A:$SI,MATCH($R$2&amp;"_"&amp;$C34,データシート2!$A$1:$SI$1,0),0)</f>
        <v>4625.4589999999998</v>
      </c>
      <c r="T34" s="1057">
        <f>VLOOKUP($D$3&amp;"_"&amp;T$3,データシート2!$A:$SI,MATCH($R$2&amp;"_"&amp;$C34,データシート2!$A$1:$SI$1,0),0)</f>
        <v>4166.1589999999997</v>
      </c>
      <c r="U34" s="1057">
        <f>VLOOKUP($D$3&amp;"_"&amp;U$3,データシート2!$A:$SI,MATCH($R$2&amp;"_"&amp;$C34,データシート2!$A$1:$SI$1,0),0)</f>
        <v>3894.8519999999999</v>
      </c>
      <c r="V34" s="1057">
        <f>VLOOKUP($D$3&amp;"_"&amp;V$3,データシート2!$A:$SI,MATCH($R$2&amp;"_"&amp;$C34,データシート2!$A$1:$SI$1,0),0)</f>
        <v>4014.9140000000002</v>
      </c>
      <c r="W34" s="1057">
        <f>VLOOKUP($D$3&amp;"_"&amp;W$3,データシート2!$A:$SI,MATCH($R$2&amp;"_"&amp;$C34,データシート2!$A$1:$SI$1,0),0)</f>
        <v>2697.1909999999998</v>
      </c>
      <c r="X34" s="1057">
        <f>VLOOKUP($D$3&amp;"_"&amp;X$3,データシート2!$A:$SI,MATCH($R$2&amp;"_"&amp;$C34,データシート2!$A$1:$SI$1,0),0)</f>
        <v>2502.2220000000002</v>
      </c>
      <c r="Y34" s="1057">
        <f>VLOOKUP($D$3&amp;"_"&amp;Y$3,データシート2!$A:$SI,MATCH($R$2&amp;"_"&amp;$C34,データシート2!$A$1:$SI$1,0),0)</f>
        <v>3456.953</v>
      </c>
      <c r="Z34" s="1057">
        <f>VLOOKUP($D$3&amp;"_"&amp;Z$3,データシート2!$A:$SI,MATCH($R$2&amp;"_"&amp;$C34,データシート2!$A$1:$SI$1,0),0)</f>
        <v>3672.404</v>
      </c>
      <c r="AA34" s="1057">
        <f>VLOOKUP($D$3&amp;"_"&amp;AA$3,データシート2!$A:$SI,MATCH($R$2&amp;"_"&amp;$C34,データシート2!$A$1:$SI$1,0),0)</f>
        <v>3520.2170000000001</v>
      </c>
      <c r="AB34" s="1058">
        <f>VLOOKUP($D$3&amp;"_"&amp;AB$3,データシート2!$A:$SI,MATCH($R$2&amp;"_"&amp;$C34,データシート2!$A$1:$SI$1,0),0)</f>
        <v>3692.0889999999999</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1</v>
      </c>
      <c r="H35" s="866">
        <f>VLOOKUP($D$3&amp;"_"&amp;H$3,データシート2!$A:$SI,MATCH($G$2&amp;"_"&amp;$C35,データシート2!$A$1:$SI$1,0),0)</f>
        <v>1</v>
      </c>
      <c r="I35" s="866">
        <f>VLOOKUP($D$3&amp;"_"&amp;I$3,データシート2!$A:$SI,MATCH($G$2&amp;"_"&amp;$C35,データシート2!$A$1:$SI$1,0),0)</f>
        <v>1</v>
      </c>
      <c r="J35" s="866">
        <f>VLOOKUP($D$3&amp;"_"&amp;J$3,データシート2!$A:$SI,MATCH($G$2&amp;"_"&amp;$C35,データシート2!$A$1:$SI$1,0),0)</f>
        <v>2</v>
      </c>
      <c r="K35" s="867">
        <f>VLOOKUP($D$3&amp;"_"&amp;K$3,データシート2!$A:$SI,MATCH($G$2&amp;"_"&amp;$C35,データシート2!$A$1:$SI$1,0),0)</f>
        <v>2</v>
      </c>
      <c r="L35" s="867">
        <f>VLOOKUP($D$3&amp;"_"&amp;L$3,データシート2!$A:$SI,MATCH($G$2&amp;"_"&amp;$C35,データシート2!$A$1:$SI$1,0),0)</f>
        <v>2</v>
      </c>
      <c r="M35" s="867">
        <f>VLOOKUP($D$3&amp;"_"&amp;M$3,データシート2!$A:$SI,MATCH($G$2&amp;"_"&amp;$C35,データシート2!$A$1:$SI$1,0),0)</f>
        <v>2</v>
      </c>
      <c r="N35" s="867">
        <f>VLOOKUP($D$3&amp;"_"&amp;N$3,データシート2!$A:$SI,MATCH($G$2&amp;"_"&amp;$C35,データシート2!$A$1:$SI$1,0),0)</f>
        <v>2</v>
      </c>
      <c r="O35" s="867">
        <f>VLOOKUP($D$3&amp;"_"&amp;O$3,データシート2!$A:$SI,MATCH($G$2&amp;"_"&amp;$C35,データシート2!$A$1:$SI$1,0),0)</f>
        <v>2</v>
      </c>
      <c r="P35" s="867">
        <f>VLOOKUP($D$3&amp;"_"&amp;P$3,データシート2!$A:$SI,MATCH($G$2&amp;"_"&amp;$C35,データシート2!$A$1:$SI$1,0),0)</f>
        <v>2</v>
      </c>
      <c r="Q35" s="868">
        <f>VLOOKUP($D$3&amp;"_"&amp;Q$3,データシート2!$A:$SI,MATCH($G$2&amp;"_"&amp;$C35,データシート2!$A$1:$SI$1,0),0)</f>
        <v>2</v>
      </c>
      <c r="R35" s="1056">
        <f>VLOOKUP($D$3&amp;"_"&amp;R$3,データシート2!$A:$SI,MATCH($R$2&amp;"_"&amp;$C35,データシート2!$A$1:$SI$1,0),0)</f>
        <v>2912.83</v>
      </c>
      <c r="S35" s="1057">
        <f>VLOOKUP($D$3&amp;"_"&amp;S$3,データシート2!$A:$SI,MATCH($R$2&amp;"_"&amp;$C35,データシート2!$A$1:$SI$1,0),0)</f>
        <v>3743.971</v>
      </c>
      <c r="T35" s="1057">
        <f>VLOOKUP($D$3&amp;"_"&amp;T$3,データシート2!$A:$SI,MATCH($R$2&amp;"_"&amp;$C35,データシート2!$A$1:$SI$1,0),0)</f>
        <v>3166.2379999999998</v>
      </c>
      <c r="U35" s="1057">
        <f>VLOOKUP($D$3&amp;"_"&amp;U$3,データシート2!$A:$SI,MATCH($R$2&amp;"_"&amp;$C35,データシート2!$A$1:$SI$1,0),0)</f>
        <v>3688.2530000000002</v>
      </c>
      <c r="V35" s="1057">
        <f>VLOOKUP($D$3&amp;"_"&amp;V$3,データシート2!$A:$SI,MATCH($R$2&amp;"_"&amp;$C35,データシート2!$A$1:$SI$1,0),0)</f>
        <v>3835.739</v>
      </c>
      <c r="W35" s="1057">
        <f>VLOOKUP($D$3&amp;"_"&amp;W$3,データシート2!$A:$SI,MATCH($R$2&amp;"_"&amp;$C35,データシート2!$A$1:$SI$1,0),0)</f>
        <v>3537.877</v>
      </c>
      <c r="X35" s="1057">
        <f>VLOOKUP($D$3&amp;"_"&amp;X$3,データシート2!$A:$SI,MATCH($R$2&amp;"_"&amp;$C35,データシート2!$A$1:$SI$1,0),0)</f>
        <v>3866.7489999999998</v>
      </c>
      <c r="Y35" s="1057">
        <f>VLOOKUP($D$3&amp;"_"&amp;Y$3,データシート2!$A:$SI,MATCH($R$2&amp;"_"&amp;$C35,データシート2!$A$1:$SI$1,0),0)</f>
        <v>3561.5639999999999</v>
      </c>
      <c r="Z35" s="1057">
        <f>VLOOKUP($D$3&amp;"_"&amp;Z$3,データシート2!$A:$SI,MATCH($R$2&amp;"_"&amp;$C35,データシート2!$A$1:$SI$1,0),0)</f>
        <v>3916.8220000000001</v>
      </c>
      <c r="AA35" s="1057">
        <f>VLOOKUP($D$3&amp;"_"&amp;AA$3,データシート2!$A:$SI,MATCH($R$2&amp;"_"&amp;$C35,データシート2!$A$1:$SI$1,0),0)</f>
        <v>3334.422</v>
      </c>
      <c r="AB35" s="1058">
        <f>VLOOKUP($D$3&amp;"_"&amp;AB$3,データシート2!$A:$SI,MATCH($R$2&amp;"_"&amp;$C35,データシート2!$A$1:$SI$1,0),0)</f>
        <v>3527.8989999999999</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1</v>
      </c>
      <c r="H36" s="1087">
        <f>VLOOKUP($D$3&amp;"_"&amp;H$3,データシート2!$A:$SI,MATCH($G$2&amp;"_"&amp;$E36,データシート2!$A$1:$SI$1,0),0)</f>
        <v>1</v>
      </c>
      <c r="I36" s="1087">
        <f>VLOOKUP($D$3&amp;"_"&amp;I$3,データシート2!$A:$SI,MATCH($G$2&amp;"_"&amp;$E36,データシート2!$A$1:$SI$1,0),0)</f>
        <v>1</v>
      </c>
      <c r="J36" s="1087">
        <f>VLOOKUP($D$3&amp;"_"&amp;J$3,データシート2!$A:$SI,MATCH($G$2&amp;"_"&amp;$E36,データシート2!$A$1:$SI$1,0),0)</f>
        <v>1</v>
      </c>
      <c r="K36" s="1088">
        <f>VLOOKUP($D$3&amp;"_"&amp;K$3,データシート2!$A:$SI,MATCH($G$2&amp;"_"&amp;$E36,データシート2!$A$1:$SI$1,0),0)</f>
        <v>1</v>
      </c>
      <c r="L36" s="1088">
        <f>VLOOKUP($D$3&amp;"_"&amp;L$3,データシート2!$A:$SI,MATCH($G$2&amp;"_"&amp;$E36,データシート2!$A$1:$SI$1,0),0)</f>
        <v>1</v>
      </c>
      <c r="M36" s="1088">
        <f>VLOOKUP($D$3&amp;"_"&amp;M$3,データシート2!$A:$SI,MATCH($G$2&amp;"_"&amp;$E36,データシート2!$A$1:$SI$1,0),0)</f>
        <v>1</v>
      </c>
      <c r="N36" s="1088">
        <f>VLOOKUP($D$3&amp;"_"&amp;N$3,データシート2!$A:$SI,MATCH($G$2&amp;"_"&amp;$E36,データシート2!$A$1:$SI$1,0),0)</f>
        <v>1</v>
      </c>
      <c r="O36" s="1088">
        <f>VLOOKUP($D$3&amp;"_"&amp;O$3,データシート2!$A:$SI,MATCH($G$2&amp;"_"&amp;$E36,データシート2!$A$1:$SI$1,0),0)</f>
        <v>1</v>
      </c>
      <c r="P36" s="1088">
        <f>VLOOKUP($D$3&amp;"_"&amp;P$3,データシート2!$A:$SI,MATCH($G$2&amp;"_"&amp;$E36,データシート2!$A$1:$SI$1,0),0)</f>
        <v>1</v>
      </c>
      <c r="Q36" s="1089">
        <f>VLOOKUP($D$3&amp;"_"&amp;Q$3,データシート2!$A:$SI,MATCH($G$2&amp;"_"&amp;$E36,データシート2!$A$1:$SI$1,0),0)</f>
        <v>1</v>
      </c>
      <c r="R36" s="1090">
        <f>VLOOKUP($D$3&amp;"_"&amp;R$3,データシート2!$A:$SI,MATCH($R$2&amp;"_"&amp;$E36,データシート2!$A$1:$SI$1,0),0)</f>
        <v>2912.83</v>
      </c>
      <c r="S36" s="1091">
        <f>VLOOKUP($D$3&amp;"_"&amp;S$3,データシート2!$A:$SI,MATCH($R$2&amp;"_"&amp;$E36,データシート2!$A$1:$SI$1,0),0)</f>
        <v>3743.971</v>
      </c>
      <c r="T36" s="1091">
        <f>VLOOKUP($D$3&amp;"_"&amp;T$3,データシート2!$A:$SI,MATCH($R$2&amp;"_"&amp;$E36,データシート2!$A$1:$SI$1,0),0)</f>
        <v>3166.2379999999998</v>
      </c>
      <c r="U36" s="1091">
        <f>VLOOKUP($D$3&amp;"_"&amp;U$3,データシート2!$A:$SI,MATCH($R$2&amp;"_"&amp;$E36,データシート2!$A$1:$SI$1,0),0)</f>
        <v>3498.0160000000001</v>
      </c>
      <c r="V36" s="1091">
        <f>VLOOKUP($D$3&amp;"_"&amp;V$3,データシート2!$A:$SI,MATCH($R$2&amp;"_"&amp;$E36,データシート2!$A$1:$SI$1,0),0)</f>
        <v>3649.7350000000001</v>
      </c>
      <c r="W36" s="1091">
        <f>VLOOKUP($D$3&amp;"_"&amp;W$3,データシート2!$A:$SI,MATCH($R$2&amp;"_"&amp;$E36,データシート2!$A$1:$SI$1,0),0)</f>
        <v>3439.0259999999998</v>
      </c>
      <c r="X36" s="1091">
        <f>VLOOKUP($D$3&amp;"_"&amp;X$3,データシート2!$A:$SI,MATCH($R$2&amp;"_"&amp;$E36,データシート2!$A$1:$SI$1,0),0)</f>
        <v>3862.97</v>
      </c>
      <c r="Y36" s="1091">
        <f>VLOOKUP($D$3&amp;"_"&amp;Y$3,データシート2!$A:$SI,MATCH($R$2&amp;"_"&amp;$E36,データシート2!$A$1:$SI$1,0),0)</f>
        <v>3557.9349999999999</v>
      </c>
      <c r="Z36" s="1091">
        <f>VLOOKUP($D$3&amp;"_"&amp;Z$3,データシート2!$A:$SI,MATCH($R$2&amp;"_"&amp;$E36,データシート2!$A$1:$SI$1,0),0)</f>
        <v>3913.7289999999998</v>
      </c>
      <c r="AA36" s="1091">
        <f>VLOOKUP($D$3&amp;"_"&amp;AA$3,データシート2!$A:$SI,MATCH($R$2&amp;"_"&amp;$E36,データシート2!$A$1:$SI$1,0),0)</f>
        <v>3331.02</v>
      </c>
      <c r="AB36" s="1092">
        <f>VLOOKUP($D$3&amp;"_"&amp;AB$3,データシート2!$A:$SI,MATCH($R$2&amp;"_"&amp;$E36,データシート2!$A$1:$SI$1,0),0)</f>
        <v>3521.835</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2</v>
      </c>
      <c r="H38" s="866">
        <f>VLOOKUP($D$3&amp;"_"&amp;H$3,データシート2!$A:$SI,MATCH($G$2&amp;"_"&amp;$C38,データシート2!$A$1:$SI$1,0),0)</f>
        <v>2</v>
      </c>
      <c r="I38" s="866">
        <f>VLOOKUP($D$3&amp;"_"&amp;I$3,データシート2!$A:$SI,MATCH($G$2&amp;"_"&amp;$C38,データシート2!$A$1:$SI$1,0),0)</f>
        <v>2</v>
      </c>
      <c r="J38" s="866">
        <f>VLOOKUP($D$3&amp;"_"&amp;J$3,データシート2!$A:$SI,MATCH($G$2&amp;"_"&amp;$C38,データシート2!$A$1:$SI$1,0),0)</f>
        <v>1</v>
      </c>
      <c r="K38" s="867">
        <f>VLOOKUP($D$3&amp;"_"&amp;K$3,データシート2!$A:$SI,MATCH($G$2&amp;"_"&amp;$C38,データシート2!$A$1:$SI$1,0),0)</f>
        <v>1</v>
      </c>
      <c r="L38" s="867">
        <f>VLOOKUP($D$3&amp;"_"&amp;L$3,データシート2!$A:$SI,MATCH($G$2&amp;"_"&amp;$C38,データシート2!$A$1:$SI$1,0),0)</f>
        <v>1</v>
      </c>
      <c r="M38" s="867">
        <f>VLOOKUP($D$3&amp;"_"&amp;M$3,データシート2!$A:$SI,MATCH($G$2&amp;"_"&amp;$C38,データシート2!$A$1:$SI$1,0),0)</f>
        <v>1</v>
      </c>
      <c r="N38" s="867">
        <f>VLOOKUP($D$3&amp;"_"&amp;N$3,データシート2!$A:$SI,MATCH($G$2&amp;"_"&amp;$C38,データシート2!$A$1:$SI$1,0),0)</f>
        <v>1</v>
      </c>
      <c r="O38" s="867">
        <f>VLOOKUP($D$3&amp;"_"&amp;O$3,データシート2!$A:$SI,MATCH($G$2&amp;"_"&amp;$C38,データシート2!$A$1:$SI$1,0),0)</f>
        <v>1</v>
      </c>
      <c r="P38" s="867">
        <f>VLOOKUP($D$3&amp;"_"&amp;P$3,データシート2!$A:$SI,MATCH($G$2&amp;"_"&amp;$C38,データシート2!$A$1:$SI$1,0),0)</f>
        <v>1</v>
      </c>
      <c r="Q38" s="868">
        <f>VLOOKUP($D$3&amp;"_"&amp;Q$3,データシート2!$A:$SI,MATCH($G$2&amp;"_"&amp;$C38,データシート2!$A$1:$SI$1,0),0)</f>
        <v>1</v>
      </c>
      <c r="R38" s="1056">
        <f>VLOOKUP($D$3&amp;"_"&amp;R$3,データシート2!$A:$SI,MATCH($R$2&amp;"_"&amp;$C38,データシート2!$A$1:$SI$1,0),0)</f>
        <v>23.553999999999998</v>
      </c>
      <c r="S38" s="1057">
        <f>VLOOKUP($D$3&amp;"_"&amp;S$3,データシート2!$A:$SI,MATCH($R$2&amp;"_"&amp;$C38,データシート2!$A$1:$SI$1,0),0)</f>
        <v>23.649000000000001</v>
      </c>
      <c r="T38" s="1057">
        <f>VLOOKUP($D$3&amp;"_"&amp;T$3,データシート2!$A:$SI,MATCH($R$2&amp;"_"&amp;$C38,データシート2!$A$1:$SI$1,0),0)</f>
        <v>16.417999999999999</v>
      </c>
      <c r="U38" s="1057">
        <f>VLOOKUP($D$3&amp;"_"&amp;U$3,データシート2!$A:$SI,MATCH($R$2&amp;"_"&amp;$C38,データシート2!$A$1:$SI$1,0),0)</f>
        <v>9.9309999999999992</v>
      </c>
      <c r="V38" s="1057">
        <f>VLOOKUP($D$3&amp;"_"&amp;V$3,データシート2!$A:$SI,MATCH($R$2&amp;"_"&amp;$C38,データシート2!$A$1:$SI$1,0),0)</f>
        <v>9.8659999999999997</v>
      </c>
      <c r="W38" s="1057">
        <f>VLOOKUP($D$3&amp;"_"&amp;W$3,データシート2!$A:$SI,MATCH($R$2&amp;"_"&amp;$C38,データシート2!$A$1:$SI$1,0),0)</f>
        <v>9.4760000000000009</v>
      </c>
      <c r="X38" s="1057">
        <f>VLOOKUP($D$3&amp;"_"&amp;X$3,データシート2!$A:$SI,MATCH($R$2&amp;"_"&amp;$C38,データシート2!$A$1:$SI$1,0),0)</f>
        <v>8.782</v>
      </c>
      <c r="Y38" s="1057">
        <f>VLOOKUP($D$3&amp;"_"&amp;Y$3,データシート2!$A:$SI,MATCH($R$2&amp;"_"&amp;$C38,データシート2!$A$1:$SI$1,0),0)</f>
        <v>9.2609999999999992</v>
      </c>
      <c r="Z38" s="1057">
        <f>VLOOKUP($D$3&amp;"_"&amp;Z$3,データシート2!$A:$SI,MATCH($R$2&amp;"_"&amp;$C38,データシート2!$A$1:$SI$1,0),0)</f>
        <v>10.587</v>
      </c>
      <c r="AA38" s="1057">
        <f>VLOOKUP($D$3&amp;"_"&amp;AA$3,データシート2!$A:$SI,MATCH($R$2&amp;"_"&amp;$C38,データシート2!$A$1:$SI$1,0),0)</f>
        <v>6.423</v>
      </c>
      <c r="AB38" s="1058">
        <f>VLOOKUP($D$3&amp;"_"&amp;AB$3,データシート2!$A:$SI,MATCH($R$2&amp;"_"&amp;$C38,データシート2!$A$1:$SI$1,0),0)</f>
        <v>5.0919999999999996</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2</v>
      </c>
      <c r="H39" s="866">
        <f>VLOOKUP($D$3&amp;"_"&amp;H$3,データシート2!$A:$SI,MATCH($G$2&amp;"_"&amp;$C39,データシート2!$A$1:$SI$1,0),0)</f>
        <v>2</v>
      </c>
      <c r="I39" s="866">
        <f>VLOOKUP($D$3&amp;"_"&amp;I$3,データシート2!$A:$SI,MATCH($G$2&amp;"_"&amp;$C39,データシート2!$A$1:$SI$1,0),0)</f>
        <v>2</v>
      </c>
      <c r="J39" s="866">
        <f>VLOOKUP($D$3&amp;"_"&amp;J$3,データシート2!$A:$SI,MATCH($G$2&amp;"_"&amp;$C39,データシート2!$A$1:$SI$1,0),0)</f>
        <v>2</v>
      </c>
      <c r="K39" s="867">
        <f>VLOOKUP($D$3&amp;"_"&amp;K$3,データシート2!$A:$SI,MATCH($G$2&amp;"_"&amp;$C39,データシート2!$A$1:$SI$1,0),0)</f>
        <v>2</v>
      </c>
      <c r="L39" s="867">
        <f>VLOOKUP($D$3&amp;"_"&amp;L$3,データシート2!$A:$SI,MATCH($G$2&amp;"_"&amp;$C39,データシート2!$A$1:$SI$1,0),0)</f>
        <v>2</v>
      </c>
      <c r="M39" s="867">
        <f>VLOOKUP($D$3&amp;"_"&amp;M$3,データシート2!$A:$SI,MATCH($G$2&amp;"_"&amp;$C39,データシート2!$A$1:$SI$1,0),0)</f>
        <v>2</v>
      </c>
      <c r="N39" s="867">
        <f>VLOOKUP($D$3&amp;"_"&amp;N$3,データシート2!$A:$SI,MATCH($G$2&amp;"_"&amp;$C39,データシート2!$A$1:$SI$1,0),0)</f>
        <v>2</v>
      </c>
      <c r="O39" s="867">
        <f>VLOOKUP($D$3&amp;"_"&amp;O$3,データシート2!$A:$SI,MATCH($G$2&amp;"_"&amp;$C39,データシート2!$A$1:$SI$1,0),0)</f>
        <v>2</v>
      </c>
      <c r="P39" s="867">
        <f>VLOOKUP($D$3&amp;"_"&amp;P$3,データシート2!$A:$SI,MATCH($G$2&amp;"_"&amp;$C39,データシート2!$A$1:$SI$1,0),0)</f>
        <v>2</v>
      </c>
      <c r="Q39" s="868">
        <f>VLOOKUP($D$3&amp;"_"&amp;Q$3,データシート2!$A:$SI,MATCH($G$2&amp;"_"&amp;$C39,データシート2!$A$1:$SI$1,0),0)</f>
        <v>2</v>
      </c>
      <c r="R39" s="1056">
        <f>VLOOKUP($D$3&amp;"_"&amp;R$3,データシート2!$A:$SI,MATCH($R$2&amp;"_"&amp;$C39,データシート2!$A$1:$SI$1,0),0)</f>
        <v>21.550999999999998</v>
      </c>
      <c r="S39" s="1057">
        <f>VLOOKUP($D$3&amp;"_"&amp;S$3,データシート2!$A:$SI,MATCH($R$2&amp;"_"&amp;$C39,データシート2!$A$1:$SI$1,0),0)</f>
        <v>22.283999999999999</v>
      </c>
      <c r="T39" s="1057">
        <f>VLOOKUP($D$3&amp;"_"&amp;T$3,データシート2!$A:$SI,MATCH($R$2&amp;"_"&amp;$C39,データシート2!$A$1:$SI$1,0),0)</f>
        <v>20.13</v>
      </c>
      <c r="U39" s="1057">
        <f>VLOOKUP($D$3&amp;"_"&amp;U$3,データシート2!$A:$SI,MATCH($R$2&amp;"_"&amp;$C39,データシート2!$A$1:$SI$1,0),0)</f>
        <v>21.661999999999999</v>
      </c>
      <c r="V39" s="1057">
        <f>VLOOKUP($D$3&amp;"_"&amp;V$3,データシート2!$A:$SI,MATCH($R$2&amp;"_"&amp;$C39,データシート2!$A$1:$SI$1,0),0)</f>
        <v>20.539000000000001</v>
      </c>
      <c r="W39" s="1057">
        <f>VLOOKUP($D$3&amp;"_"&amp;W$3,データシート2!$A:$SI,MATCH($R$2&amp;"_"&amp;$C39,データシート2!$A$1:$SI$1,0),0)</f>
        <v>19.427</v>
      </c>
      <c r="X39" s="1057">
        <f>VLOOKUP($D$3&amp;"_"&amp;X$3,データシート2!$A:$SI,MATCH($R$2&amp;"_"&amp;$C39,データシート2!$A$1:$SI$1,0),0)</f>
        <v>19.428999999999998</v>
      </c>
      <c r="Y39" s="1057">
        <f>VLOOKUP($D$3&amp;"_"&amp;Y$3,データシート2!$A:$SI,MATCH($R$2&amp;"_"&amp;$C39,データシート2!$A$1:$SI$1,0),0)</f>
        <v>19.39</v>
      </c>
      <c r="Z39" s="1057">
        <f>VLOOKUP($D$3&amp;"_"&amp;Z$3,データシート2!$A:$SI,MATCH($R$2&amp;"_"&amp;$C39,データシート2!$A$1:$SI$1,0),0)</f>
        <v>18.792999999999999</v>
      </c>
      <c r="AA39" s="1057">
        <f>VLOOKUP($D$3&amp;"_"&amp;AA$3,データシート2!$A:$SI,MATCH($R$2&amp;"_"&amp;$C39,データシート2!$A$1:$SI$1,0),0)</f>
        <v>17.498000000000001</v>
      </c>
      <c r="AB39" s="1058">
        <f>VLOOKUP($D$3&amp;"_"&amp;AB$3,データシート2!$A:$SI,MATCH($R$2&amp;"_"&amp;$C39,データシート2!$A$1:$SI$1,0),0)</f>
        <v>14.003</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3</v>
      </c>
      <c r="H41" s="866">
        <f>VLOOKUP($D$3&amp;"_"&amp;H$3,データシート2!$A:$SI,MATCH($G$2&amp;"_"&amp;$C41,データシート2!$A$1:$SI$1,0),0)</f>
        <v>3</v>
      </c>
      <c r="I41" s="866">
        <f>VLOOKUP($D$3&amp;"_"&amp;I$3,データシート2!$A:$SI,MATCH($G$2&amp;"_"&amp;$C41,データシート2!$A$1:$SI$1,0),0)</f>
        <v>3</v>
      </c>
      <c r="J41" s="866">
        <f>VLOOKUP($D$3&amp;"_"&amp;J$3,データシート2!$A:$SI,MATCH($G$2&amp;"_"&amp;$C41,データシート2!$A$1:$SI$1,0),0)</f>
        <v>3</v>
      </c>
      <c r="K41" s="867">
        <f>VLOOKUP($D$3&amp;"_"&amp;K$3,データシート2!$A:$SI,MATCH($G$2&amp;"_"&amp;$C41,データシート2!$A$1:$SI$1,0),0)</f>
        <v>3</v>
      </c>
      <c r="L41" s="867">
        <f>VLOOKUP($D$3&amp;"_"&amp;L$3,データシート2!$A:$SI,MATCH($G$2&amp;"_"&amp;$C41,データシート2!$A$1:$SI$1,0),0)</f>
        <v>3</v>
      </c>
      <c r="M41" s="867">
        <f>VLOOKUP($D$3&amp;"_"&amp;M$3,データシート2!$A:$SI,MATCH($G$2&amp;"_"&amp;$C41,データシート2!$A$1:$SI$1,0),0)</f>
        <v>3</v>
      </c>
      <c r="N41" s="867">
        <f>VLOOKUP($D$3&amp;"_"&amp;N$3,データシート2!$A:$SI,MATCH($G$2&amp;"_"&amp;$C41,データシート2!$A$1:$SI$1,0),0)</f>
        <v>3</v>
      </c>
      <c r="O41" s="867">
        <f>VLOOKUP($D$3&amp;"_"&amp;O$3,データシート2!$A:$SI,MATCH($G$2&amp;"_"&amp;$C41,データシート2!$A$1:$SI$1,0),0)</f>
        <v>3</v>
      </c>
      <c r="P41" s="867">
        <f>VLOOKUP($D$3&amp;"_"&amp;P$3,データシート2!$A:$SI,MATCH($G$2&amp;"_"&amp;$C41,データシート2!$A$1:$SI$1,0),0)</f>
        <v>3</v>
      </c>
      <c r="Q41" s="868">
        <f>VLOOKUP($D$3&amp;"_"&amp;Q$3,データシート2!$A:$SI,MATCH($G$2&amp;"_"&amp;$C41,データシート2!$A$1:$SI$1,0),0)</f>
        <v>3</v>
      </c>
      <c r="R41" s="1056">
        <f>VLOOKUP($D$3&amp;"_"&amp;R$3,データシート2!$A:$SI,MATCH($R$2&amp;"_"&amp;$C41,データシート2!$A$1:$SI$1,0),0)</f>
        <v>442.14800000000002</v>
      </c>
      <c r="S41" s="1057">
        <f>VLOOKUP($D$3&amp;"_"&amp;S$3,データシート2!$A:$SI,MATCH($R$2&amp;"_"&amp;$C41,データシート2!$A$1:$SI$1,0),0)</f>
        <v>438.44799999999998</v>
      </c>
      <c r="T41" s="1057">
        <f>VLOOKUP($D$3&amp;"_"&amp;T$3,データシート2!$A:$SI,MATCH($R$2&amp;"_"&amp;$C41,データシート2!$A$1:$SI$1,0),0)</f>
        <v>455.798</v>
      </c>
      <c r="U41" s="1057">
        <f>VLOOKUP($D$3&amp;"_"&amp;U$3,データシート2!$A:$SI,MATCH($R$2&amp;"_"&amp;$C41,データシート2!$A$1:$SI$1,0),0)</f>
        <v>451.53399999999999</v>
      </c>
      <c r="V41" s="1057">
        <f>VLOOKUP($D$3&amp;"_"&amp;V$3,データシート2!$A:$SI,MATCH($R$2&amp;"_"&amp;$C41,データシート2!$A$1:$SI$1,0),0)</f>
        <v>148.38999999999999</v>
      </c>
      <c r="W41" s="1057">
        <f>VLOOKUP($D$3&amp;"_"&amp;W$3,データシート2!$A:$SI,MATCH($R$2&amp;"_"&amp;$C41,データシート2!$A$1:$SI$1,0),0)</f>
        <v>127.941</v>
      </c>
      <c r="X41" s="1057">
        <f>VLOOKUP($D$3&amp;"_"&amp;X$3,データシート2!$A:$SI,MATCH($R$2&amp;"_"&amp;$C41,データシート2!$A$1:$SI$1,0),0)</f>
        <v>124.42100000000001</v>
      </c>
      <c r="Y41" s="1057">
        <f>VLOOKUP($D$3&amp;"_"&amp;Y$3,データシート2!$A:$SI,MATCH($R$2&amp;"_"&amp;$C41,データシート2!$A$1:$SI$1,0),0)</f>
        <v>423.02600000000001</v>
      </c>
      <c r="Z41" s="1057">
        <f>VLOOKUP($D$3&amp;"_"&amp;Z$3,データシート2!$A:$SI,MATCH($R$2&amp;"_"&amp;$C41,データシート2!$A$1:$SI$1,0),0)</f>
        <v>439.09100000000001</v>
      </c>
      <c r="AA41" s="1057">
        <f>VLOOKUP($D$3&amp;"_"&amp;AA$3,データシート2!$A:$SI,MATCH($R$2&amp;"_"&amp;$C41,データシート2!$A$1:$SI$1,0),0)</f>
        <v>366.93799999999999</v>
      </c>
      <c r="AB41" s="1058">
        <f>VLOOKUP($D$3&amp;"_"&amp;AB$3,データシート2!$A:$SI,MATCH($R$2&amp;"_"&amp;$C41,データシート2!$A$1:$SI$1,0),0)</f>
        <v>323.06799999999998</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8</v>
      </c>
      <c r="H42" s="866">
        <f>VLOOKUP($D$3&amp;"_"&amp;H$3,データシート2!$A:$SI,MATCH($G$2&amp;"_"&amp;$C42,データシート2!$A$1:$SI$1,0),0)</f>
        <v>7</v>
      </c>
      <c r="I42" s="866">
        <f>VLOOKUP($D$3&amp;"_"&amp;I$3,データシート2!$A:$SI,MATCH($G$2&amp;"_"&amp;$C42,データシート2!$A$1:$SI$1,0),0)</f>
        <v>7</v>
      </c>
      <c r="J42" s="866">
        <f>VLOOKUP($D$3&amp;"_"&amp;J$3,データシート2!$A:$SI,MATCH($G$2&amp;"_"&amp;$C42,データシート2!$A$1:$SI$1,0),0)</f>
        <v>8</v>
      </c>
      <c r="K42" s="867">
        <f>VLOOKUP($D$3&amp;"_"&amp;K$3,データシート2!$A:$SI,MATCH($G$2&amp;"_"&amp;$C42,データシート2!$A$1:$SI$1,0),0)</f>
        <v>8</v>
      </c>
      <c r="L42" s="867">
        <f>VLOOKUP($D$3&amp;"_"&amp;L$3,データシート2!$A:$SI,MATCH($G$2&amp;"_"&amp;$C42,データシート2!$A$1:$SI$1,0),0)</f>
        <v>8</v>
      </c>
      <c r="M42" s="867">
        <f>VLOOKUP($D$3&amp;"_"&amp;M$3,データシート2!$A:$SI,MATCH($G$2&amp;"_"&amp;$C42,データシート2!$A$1:$SI$1,0),0)</f>
        <v>8</v>
      </c>
      <c r="N42" s="867">
        <f>VLOOKUP($D$3&amp;"_"&amp;N$3,データシート2!$A:$SI,MATCH($G$2&amp;"_"&amp;$C42,データシート2!$A$1:$SI$1,0),0)</f>
        <v>8</v>
      </c>
      <c r="O42" s="867">
        <f>VLOOKUP($D$3&amp;"_"&amp;O$3,データシート2!$A:$SI,MATCH($G$2&amp;"_"&amp;$C42,データシート2!$A$1:$SI$1,0),0)</f>
        <v>8</v>
      </c>
      <c r="P42" s="867">
        <f>VLOOKUP($D$3&amp;"_"&amp;P$3,データシート2!$A:$SI,MATCH($G$2&amp;"_"&amp;$C42,データシート2!$A$1:$SI$1,0),0)</f>
        <v>8</v>
      </c>
      <c r="Q42" s="868">
        <f>VLOOKUP($D$3&amp;"_"&amp;Q$3,データシート2!$A:$SI,MATCH($G$2&amp;"_"&amp;$C42,データシート2!$A$1:$SI$1,0),0)</f>
        <v>8</v>
      </c>
      <c r="R42" s="1056">
        <f>VLOOKUP($D$3&amp;"_"&amp;R$3,データシート2!$A:$SI,MATCH($R$2&amp;"_"&amp;$C42,データシート2!$A$1:$SI$1,0),0)</f>
        <v>20459.296999999999</v>
      </c>
      <c r="S42" s="1057">
        <f>VLOOKUP($D$3&amp;"_"&amp;S$3,データシート2!$A:$SI,MATCH($R$2&amp;"_"&amp;$C42,データシート2!$A$1:$SI$1,0),0)</f>
        <v>20323.031999999999</v>
      </c>
      <c r="T42" s="1057">
        <f>VLOOKUP($D$3&amp;"_"&amp;T$3,データシート2!$A:$SI,MATCH($R$2&amp;"_"&amp;$C42,データシート2!$A$1:$SI$1,0),0)</f>
        <v>21015.334999999999</v>
      </c>
      <c r="U42" s="1057">
        <f>VLOOKUP($D$3&amp;"_"&amp;U$3,データシート2!$A:$SI,MATCH($R$2&amp;"_"&amp;$C42,データシート2!$A$1:$SI$1,0),0)</f>
        <v>21650.008999999998</v>
      </c>
      <c r="V42" s="1057">
        <f>VLOOKUP($D$3&amp;"_"&amp;V$3,データシート2!$A:$SI,MATCH($R$2&amp;"_"&amp;$C42,データシート2!$A$1:$SI$1,0),0)</f>
        <v>21358.561000000002</v>
      </c>
      <c r="W42" s="1057">
        <f>VLOOKUP($D$3&amp;"_"&amp;W$3,データシート2!$A:$SI,MATCH($R$2&amp;"_"&amp;$C42,データシート2!$A$1:$SI$1,0),0)</f>
        <v>20043.008999999998</v>
      </c>
      <c r="X42" s="1057">
        <f>VLOOKUP($D$3&amp;"_"&amp;X$3,データシート2!$A:$SI,MATCH($R$2&amp;"_"&amp;$C42,データシート2!$A$1:$SI$1,0),0)</f>
        <v>19891.605</v>
      </c>
      <c r="Y42" s="1057">
        <f>VLOOKUP($D$3&amp;"_"&amp;Y$3,データシート2!$A:$SI,MATCH($R$2&amp;"_"&amp;$C42,データシート2!$A$1:$SI$1,0),0)</f>
        <v>20180.532999999999</v>
      </c>
      <c r="Z42" s="1057">
        <f>VLOOKUP($D$3&amp;"_"&amp;Z$3,データシート2!$A:$SI,MATCH($R$2&amp;"_"&amp;$C42,データシート2!$A$1:$SI$1,0),0)</f>
        <v>18184.284</v>
      </c>
      <c r="AA42" s="1057">
        <f>VLOOKUP($D$3&amp;"_"&amp;AA$3,データシート2!$A:$SI,MATCH($R$2&amp;"_"&amp;$C42,データシート2!$A$1:$SI$1,0),0)</f>
        <v>17502.813999999998</v>
      </c>
      <c r="AB42" s="1058">
        <f>VLOOKUP($D$3&amp;"_"&amp;AB$3,データシート2!$A:$SI,MATCH($R$2&amp;"_"&amp;$C42,データシート2!$A$1:$SI$1,0),0)</f>
        <v>14490.69</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1</v>
      </c>
      <c r="H43" s="866">
        <f>VLOOKUP($D$3&amp;"_"&amp;H$3,データシート2!$A:$SI,MATCH($G$2&amp;"_"&amp;$C43,データシート2!$A$1:$SI$1,0),0)</f>
        <v>1</v>
      </c>
      <c r="I43" s="866">
        <f>VLOOKUP($D$3&amp;"_"&amp;I$3,データシート2!$A:$SI,MATCH($G$2&amp;"_"&amp;$C43,データシート2!$A$1:$SI$1,0),0)</f>
        <v>1</v>
      </c>
      <c r="J43" s="866">
        <f>VLOOKUP($D$3&amp;"_"&amp;J$3,データシート2!$A:$SI,MATCH($G$2&amp;"_"&amp;$C43,データシート2!$A$1:$SI$1,0),0)</f>
        <v>1</v>
      </c>
      <c r="K43" s="867">
        <f>VLOOKUP($D$3&amp;"_"&amp;K$3,データシート2!$A:$SI,MATCH($G$2&amp;"_"&amp;$C43,データシート2!$A$1:$SI$1,0),0)</f>
        <v>1</v>
      </c>
      <c r="L43" s="867">
        <f>VLOOKUP($D$3&amp;"_"&amp;L$3,データシート2!$A:$SI,MATCH($G$2&amp;"_"&amp;$C43,データシート2!$A$1:$SI$1,0),0)</f>
        <v>1</v>
      </c>
      <c r="M43" s="867">
        <f>VLOOKUP($D$3&amp;"_"&amp;M$3,データシート2!$A:$SI,MATCH($G$2&amp;"_"&amp;$C43,データシート2!$A$1:$SI$1,0),0)</f>
        <v>1</v>
      </c>
      <c r="N43" s="867">
        <f>VLOOKUP($D$3&amp;"_"&amp;N$3,データシート2!$A:$SI,MATCH($G$2&amp;"_"&amp;$C43,データシート2!$A$1:$SI$1,0),0)</f>
        <v>1</v>
      </c>
      <c r="O43" s="867">
        <f>VLOOKUP($D$3&amp;"_"&amp;O$3,データシート2!$A:$SI,MATCH($G$2&amp;"_"&amp;$C43,データシート2!$A$1:$SI$1,0),0)</f>
        <v>1</v>
      </c>
      <c r="P43" s="867">
        <f>VLOOKUP($D$3&amp;"_"&amp;P$3,データシート2!$A:$SI,MATCH($G$2&amp;"_"&amp;$C43,データシート2!$A$1:$SI$1,0),0)</f>
        <v>1</v>
      </c>
      <c r="Q43" s="868">
        <f>VLOOKUP($D$3&amp;"_"&amp;Q$3,データシート2!$A:$SI,MATCH($G$2&amp;"_"&amp;$C43,データシート2!$A$1:$SI$1,0),0)</f>
        <v>1</v>
      </c>
      <c r="R43" s="1056">
        <f>VLOOKUP($D$3&amp;"_"&amp;R$3,データシート2!$A:$SI,MATCH($R$2&amp;"_"&amp;$C43,データシート2!$A$1:$SI$1,0),0)</f>
        <v>9.6910000000000007</v>
      </c>
      <c r="S43" s="1057">
        <f>VLOOKUP($D$3&amp;"_"&amp;S$3,データシート2!$A:$SI,MATCH($R$2&amp;"_"&amp;$C43,データシート2!$A$1:$SI$1,0),0)</f>
        <v>12.613</v>
      </c>
      <c r="T43" s="1057">
        <f>VLOOKUP($D$3&amp;"_"&amp;T$3,データシート2!$A:$SI,MATCH($R$2&amp;"_"&amp;$C43,データシート2!$A$1:$SI$1,0),0)</f>
        <v>13.9</v>
      </c>
      <c r="U43" s="1057">
        <f>VLOOKUP($D$3&amp;"_"&amp;U$3,データシート2!$A:$SI,MATCH($R$2&amp;"_"&amp;$C43,データシート2!$A$1:$SI$1,0),0)</f>
        <v>16.202000000000002</v>
      </c>
      <c r="V43" s="1057">
        <f>VLOOKUP($D$3&amp;"_"&amp;V$3,データシート2!$A:$SI,MATCH($R$2&amp;"_"&amp;$C43,データシート2!$A$1:$SI$1,0),0)</f>
        <v>17.123999999999999</v>
      </c>
      <c r="W43" s="1057">
        <f>VLOOKUP($D$3&amp;"_"&amp;W$3,データシート2!$A:$SI,MATCH($R$2&amp;"_"&amp;$C43,データシート2!$A$1:$SI$1,0),0)</f>
        <v>17.146999999999998</v>
      </c>
      <c r="X43" s="1057">
        <f>VLOOKUP($D$3&amp;"_"&amp;X$3,データシート2!$A:$SI,MATCH($R$2&amp;"_"&amp;$C43,データシート2!$A$1:$SI$1,0),0)</f>
        <v>17.218</v>
      </c>
      <c r="Y43" s="1057">
        <f>VLOOKUP($D$3&amp;"_"&amp;Y$3,データシート2!$A:$SI,MATCH($R$2&amp;"_"&amp;$C43,データシート2!$A$1:$SI$1,0),0)</f>
        <v>16.460999999999999</v>
      </c>
      <c r="Z43" s="1057">
        <f>VLOOKUP($D$3&amp;"_"&amp;Z$3,データシート2!$A:$SI,MATCH($R$2&amp;"_"&amp;$C43,データシート2!$A$1:$SI$1,0),0)</f>
        <v>14.292</v>
      </c>
      <c r="AA43" s="1057">
        <f>VLOOKUP($D$3&amp;"_"&amp;AA$3,データシート2!$A:$SI,MATCH($R$2&amp;"_"&amp;$C43,データシート2!$A$1:$SI$1,0),0)</f>
        <v>14.055999999999999</v>
      </c>
      <c r="AB43" s="1058">
        <f>VLOOKUP($D$3&amp;"_"&amp;AB$3,データシート2!$A:$SI,MATCH($R$2&amp;"_"&amp;$C43,データシート2!$A$1:$SI$1,0),0)</f>
        <v>11.566000000000001</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1</v>
      </c>
      <c r="I44" s="866">
        <f>VLOOKUP($D$3&amp;"_"&amp;I$3,データシート2!$A:$SI,MATCH($G$2&amp;"_"&amp;$C44,データシート2!$A$1:$SI$1,0),0)</f>
        <v>1</v>
      </c>
      <c r="J44" s="866">
        <f>VLOOKUP($D$3&amp;"_"&amp;J$3,データシート2!$A:$SI,MATCH($G$2&amp;"_"&amp;$C44,データシート2!$A$1:$SI$1,0),0)</f>
        <v>2</v>
      </c>
      <c r="K44" s="867">
        <f>VLOOKUP($D$3&amp;"_"&amp;K$3,データシート2!$A:$SI,MATCH($G$2&amp;"_"&amp;$C44,データシート2!$A$1:$SI$1,0),0)</f>
        <v>2</v>
      </c>
      <c r="L44" s="867">
        <f>VLOOKUP($D$3&amp;"_"&amp;L$3,データシート2!$A:$SI,MATCH($G$2&amp;"_"&amp;$C44,データシート2!$A$1:$SI$1,0),0)</f>
        <v>1</v>
      </c>
      <c r="M44" s="867">
        <f>VLOOKUP($D$3&amp;"_"&amp;M$3,データシート2!$A:$SI,MATCH($G$2&amp;"_"&amp;$C44,データシート2!$A$1:$SI$1,0),0)</f>
        <v>1</v>
      </c>
      <c r="N44" s="867">
        <f>VLOOKUP($D$3&amp;"_"&amp;N$3,データシート2!$A:$SI,MATCH($G$2&amp;"_"&amp;$C44,データシート2!$A$1:$SI$1,0),0)</f>
        <v>1</v>
      </c>
      <c r="O44" s="867">
        <f>VLOOKUP($D$3&amp;"_"&amp;O$3,データシート2!$A:$SI,MATCH($G$2&amp;"_"&amp;$C44,データシート2!$A$1:$SI$1,0),0)</f>
        <v>1</v>
      </c>
      <c r="P44" s="867">
        <f>VLOOKUP($D$3&amp;"_"&amp;P$3,データシート2!$A:$SI,MATCH($G$2&amp;"_"&amp;$C44,データシート2!$A$1:$SI$1,0),0)</f>
        <v>1</v>
      </c>
      <c r="Q44" s="868">
        <f>VLOOKUP($D$3&amp;"_"&amp;Q$3,データシート2!$A:$SI,MATCH($G$2&amp;"_"&amp;$C44,データシート2!$A$1:$SI$1,0),0)</f>
        <v>1</v>
      </c>
      <c r="R44" s="1056">
        <f>VLOOKUP($D$3&amp;"_"&amp;R$3,データシート2!$A:$SI,MATCH($R$2&amp;"_"&amp;$C44,データシート2!$A$1:$SI$1,0),0)</f>
        <v>0</v>
      </c>
      <c r="S44" s="1057">
        <f>VLOOKUP($D$3&amp;"_"&amp;S$3,データシート2!$A:$SI,MATCH($R$2&amp;"_"&amp;$C44,データシート2!$A$1:$SI$1,0),0)</f>
        <v>3.6869999999999998</v>
      </c>
      <c r="T44" s="1057">
        <f>VLOOKUP($D$3&amp;"_"&amp;T$3,データシート2!$A:$SI,MATCH($R$2&amp;"_"&amp;$C44,データシート2!$A$1:$SI$1,0),0)</f>
        <v>2.8069999999999999</v>
      </c>
      <c r="U44" s="1057">
        <f>VLOOKUP($D$3&amp;"_"&amp;U$3,データシート2!$A:$SI,MATCH($R$2&amp;"_"&amp;$C44,データシート2!$A$1:$SI$1,0),0)</f>
        <v>8.3859999999999992</v>
      </c>
      <c r="V44" s="1057">
        <f>VLOOKUP($D$3&amp;"_"&amp;V$3,データシート2!$A:$SI,MATCH($R$2&amp;"_"&amp;$C44,データシート2!$A$1:$SI$1,0),0)</f>
        <v>9.1839999999999993</v>
      </c>
      <c r="W44" s="1057">
        <f>VLOOKUP($D$3&amp;"_"&amp;W$3,データシート2!$A:$SI,MATCH($R$2&amp;"_"&amp;$C44,データシート2!$A$1:$SI$1,0),0)</f>
        <v>7.5739999999999998</v>
      </c>
      <c r="X44" s="1057">
        <f>VLOOKUP($D$3&amp;"_"&amp;X$3,データシート2!$A:$SI,MATCH($R$2&amp;"_"&amp;$C44,データシート2!$A$1:$SI$1,0),0)</f>
        <v>10.327</v>
      </c>
      <c r="Y44" s="1057">
        <f>VLOOKUP($D$3&amp;"_"&amp;Y$3,データシート2!$A:$SI,MATCH($R$2&amp;"_"&amp;$C44,データシート2!$A$1:$SI$1,0),0)</f>
        <v>11.797000000000001</v>
      </c>
      <c r="Z44" s="1057">
        <f>VLOOKUP($D$3&amp;"_"&amp;Z$3,データシート2!$A:$SI,MATCH($R$2&amp;"_"&amp;$C44,データシート2!$A$1:$SI$1,0),0)</f>
        <v>14.045</v>
      </c>
      <c r="AA44" s="1057">
        <f>VLOOKUP($D$3&amp;"_"&amp;AA$3,データシート2!$A:$SI,MATCH($R$2&amp;"_"&amp;$C44,データシート2!$A$1:$SI$1,0),0)</f>
        <v>12.974</v>
      </c>
      <c r="AB44" s="1058">
        <f>VLOOKUP($D$3&amp;"_"&amp;AB$3,データシート2!$A:$SI,MATCH($R$2&amp;"_"&amp;$C44,データシート2!$A$1:$SI$1,0),0)</f>
        <v>7.024</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1</v>
      </c>
      <c r="H45" s="866">
        <f>VLOOKUP($D$3&amp;"_"&amp;H$3,データシート2!$A:$SI,MATCH($G$2&amp;"_"&amp;$C45,データシート2!$A$1:$SI$1,0),0)</f>
        <v>1</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4.5709999999999997</v>
      </c>
      <c r="S45" s="1057">
        <f>VLOOKUP($D$3&amp;"_"&amp;S$3,データシート2!$A:$SI,MATCH($R$2&amp;"_"&amp;$C45,データシート2!$A$1:$SI$1,0),0)</f>
        <v>4.7839999999999998</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1</v>
      </c>
      <c r="H46" s="866">
        <f>VLOOKUP($D$3&amp;"_"&amp;H$3,データシート2!$A:$SI,MATCH($G$2&amp;"_"&amp;$C46,データシート2!$A$1:$SI$1,0),0)</f>
        <v>1</v>
      </c>
      <c r="I46" s="866">
        <f>VLOOKUP($D$3&amp;"_"&amp;I$3,データシート2!$A:$SI,MATCH($G$2&amp;"_"&amp;$C46,データシート2!$A$1:$SI$1,0),0)</f>
        <v>1</v>
      </c>
      <c r="J46" s="866">
        <f>VLOOKUP($D$3&amp;"_"&amp;J$3,データシート2!$A:$SI,MATCH($G$2&amp;"_"&amp;$C46,データシート2!$A$1:$SI$1,0),0)</f>
        <v>1</v>
      </c>
      <c r="K46" s="867">
        <f>VLOOKUP($D$3&amp;"_"&amp;K$3,データシート2!$A:$SI,MATCH($G$2&amp;"_"&amp;$C46,データシート2!$A$1:$SI$1,0),0)</f>
        <v>1</v>
      </c>
      <c r="L46" s="867">
        <f>VLOOKUP($D$3&amp;"_"&amp;L$3,データシート2!$A:$SI,MATCH($G$2&amp;"_"&amp;$C46,データシート2!$A$1:$SI$1,0),0)</f>
        <v>1</v>
      </c>
      <c r="M46" s="867">
        <f>VLOOKUP($D$3&amp;"_"&amp;M$3,データシート2!$A:$SI,MATCH($G$2&amp;"_"&amp;$C46,データシート2!$A$1:$SI$1,0),0)</f>
        <v>1</v>
      </c>
      <c r="N46" s="867">
        <f>VLOOKUP($D$3&amp;"_"&amp;N$3,データシート2!$A:$SI,MATCH($G$2&amp;"_"&amp;$C46,データシート2!$A$1:$SI$1,0),0)</f>
        <v>1</v>
      </c>
      <c r="O46" s="867">
        <f>VLOOKUP($D$3&amp;"_"&amp;O$3,データシート2!$A:$SI,MATCH($G$2&amp;"_"&amp;$C46,データシート2!$A$1:$SI$1,0),0)</f>
        <v>1</v>
      </c>
      <c r="P46" s="867">
        <f>VLOOKUP($D$3&amp;"_"&amp;P$3,データシート2!$A:$SI,MATCH($G$2&amp;"_"&amp;$C46,データシート2!$A$1:$SI$1,0),0)</f>
        <v>1</v>
      </c>
      <c r="Q46" s="868">
        <f>VLOOKUP($D$3&amp;"_"&amp;Q$3,データシート2!$A:$SI,MATCH($G$2&amp;"_"&amp;$C46,データシート2!$A$1:$SI$1,0),0)</f>
        <v>1</v>
      </c>
      <c r="R46" s="1056">
        <f>VLOOKUP($D$3&amp;"_"&amp;R$3,データシート2!$A:$SI,MATCH($R$2&amp;"_"&amp;$C46,データシート2!$A$1:$SI$1,0),0)</f>
        <v>5.0629999999999997</v>
      </c>
      <c r="S46" s="1057">
        <f>VLOOKUP($D$3&amp;"_"&amp;S$3,データシート2!$A:$SI,MATCH($R$2&amp;"_"&amp;$C46,データシート2!$A$1:$SI$1,0),0)</f>
        <v>5.8570000000000002</v>
      </c>
      <c r="T46" s="1057">
        <f>VLOOKUP($D$3&amp;"_"&amp;T$3,データシート2!$A:$SI,MATCH($R$2&amp;"_"&amp;$C46,データシート2!$A$1:$SI$1,0),0)</f>
        <v>5.2530000000000001</v>
      </c>
      <c r="U46" s="1057">
        <f>VLOOKUP($D$3&amp;"_"&amp;U$3,データシート2!$A:$SI,MATCH($R$2&amp;"_"&amp;$C46,データシート2!$A$1:$SI$1,0),0)</f>
        <v>6.1319999999999997</v>
      </c>
      <c r="V46" s="1057">
        <f>VLOOKUP($D$3&amp;"_"&amp;V$3,データシート2!$A:$SI,MATCH($R$2&amp;"_"&amp;$C46,データシート2!$A$1:$SI$1,0),0)</f>
        <v>6.0359999999999996</v>
      </c>
      <c r="W46" s="1057">
        <f>VLOOKUP($D$3&amp;"_"&amp;W$3,データシート2!$A:$SI,MATCH($R$2&amp;"_"&amp;$C46,データシート2!$A$1:$SI$1,0),0)</f>
        <v>5.9470000000000001</v>
      </c>
      <c r="X46" s="1057">
        <f>VLOOKUP($D$3&amp;"_"&amp;X$3,データシート2!$A:$SI,MATCH($R$2&amp;"_"&amp;$C46,データシート2!$A$1:$SI$1,0),0)</f>
        <v>6.1539999999999999</v>
      </c>
      <c r="Y46" s="1057">
        <f>VLOOKUP($D$3&amp;"_"&amp;Y$3,データシート2!$A:$SI,MATCH($R$2&amp;"_"&amp;$C46,データシート2!$A$1:$SI$1,0),0)</f>
        <v>6.3819999999999997</v>
      </c>
      <c r="Z46" s="1057">
        <f>VLOOKUP($D$3&amp;"_"&amp;Z$3,データシート2!$A:$SI,MATCH($R$2&amp;"_"&amp;$C46,データシート2!$A$1:$SI$1,0),0)</f>
        <v>6.5960000000000001</v>
      </c>
      <c r="AA46" s="1057">
        <f>VLOOKUP($D$3&amp;"_"&amp;AA$3,データシート2!$A:$SI,MATCH($R$2&amp;"_"&amp;$C46,データシート2!$A$1:$SI$1,0),0)</f>
        <v>5.9029999999999996</v>
      </c>
      <c r="AB46" s="1058">
        <f>VLOOKUP($D$3&amp;"_"&amp;AB$3,データシート2!$A:$SI,MATCH($R$2&amp;"_"&amp;$C46,データシート2!$A$1:$SI$1,0),0)</f>
        <v>5.0199999999999996</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1</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3.3980000000000001</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5</v>
      </c>
      <c r="H51" s="866">
        <f>VLOOKUP($D$3&amp;"_"&amp;H$3,データシート2!$A:$SI,MATCH($G$2&amp;"_"&amp;$C51,データシート2!$A$1:$SI$1,0),0)</f>
        <v>4</v>
      </c>
      <c r="I51" s="866">
        <f>VLOOKUP($D$3&amp;"_"&amp;I$3,データシート2!$A:$SI,MATCH($G$2&amp;"_"&amp;$C51,データシート2!$A$1:$SI$1,0),0)</f>
        <v>5</v>
      </c>
      <c r="J51" s="866">
        <f>VLOOKUP($D$3&amp;"_"&amp;J$3,データシート2!$A:$SI,MATCH($G$2&amp;"_"&amp;$C51,データシート2!$A$1:$SI$1,0),0)</f>
        <v>5</v>
      </c>
      <c r="K51" s="867">
        <f>VLOOKUP($D$3&amp;"_"&amp;K$3,データシート2!$A:$SI,MATCH($G$2&amp;"_"&amp;$C51,データシート2!$A$1:$SI$1,0),0)</f>
        <v>5</v>
      </c>
      <c r="L51" s="867">
        <f>VLOOKUP($D$3&amp;"_"&amp;L$3,データシート2!$A:$SI,MATCH($G$2&amp;"_"&amp;$C51,データシート2!$A$1:$SI$1,0),0)</f>
        <v>5</v>
      </c>
      <c r="M51" s="867">
        <f>VLOOKUP($D$3&amp;"_"&amp;M$3,データシート2!$A:$SI,MATCH($G$2&amp;"_"&amp;$C51,データシート2!$A$1:$SI$1,0),0)</f>
        <v>5</v>
      </c>
      <c r="N51" s="867">
        <f>VLOOKUP($D$3&amp;"_"&amp;N$3,データシート2!$A:$SI,MATCH($G$2&amp;"_"&amp;$C51,データシート2!$A$1:$SI$1,0),0)</f>
        <v>4</v>
      </c>
      <c r="O51" s="867">
        <f>VLOOKUP($D$3&amp;"_"&amp;O$3,データシート2!$A:$SI,MATCH($G$2&amp;"_"&amp;$C51,データシート2!$A$1:$SI$1,0),0)</f>
        <v>5</v>
      </c>
      <c r="P51" s="867">
        <f>VLOOKUP($D$3&amp;"_"&amp;P$3,データシート2!$A:$SI,MATCH($G$2&amp;"_"&amp;$C51,データシート2!$A$1:$SI$1,0),0)</f>
        <v>5</v>
      </c>
      <c r="Q51" s="868">
        <f>VLOOKUP($D$3&amp;"_"&amp;Q$3,データシート2!$A:$SI,MATCH($G$2&amp;"_"&amp;$C51,データシート2!$A$1:$SI$1,0),0)</f>
        <v>5</v>
      </c>
      <c r="R51" s="1056">
        <f>VLOOKUP($D$3&amp;"_"&amp;R$3,データシート2!$A:$SI,MATCH($R$2&amp;"_"&amp;$C51,データシート2!$A$1:$SI$1,0),0)</f>
        <v>191.751</v>
      </c>
      <c r="S51" s="1057">
        <f>VLOOKUP($D$3&amp;"_"&amp;S$3,データシート2!$A:$SI,MATCH($R$2&amp;"_"&amp;$C51,データシート2!$A$1:$SI$1,0),0)</f>
        <v>193.983</v>
      </c>
      <c r="T51" s="1057">
        <f>VLOOKUP($D$3&amp;"_"&amp;T$3,データシート2!$A:$SI,MATCH($R$2&amp;"_"&amp;$C51,データシート2!$A$1:$SI$1,0),0)</f>
        <v>160.65100000000001</v>
      </c>
      <c r="U51" s="1057">
        <f>VLOOKUP($D$3&amp;"_"&amp;U$3,データシート2!$A:$SI,MATCH($R$2&amp;"_"&amp;$C51,データシート2!$A$1:$SI$1,0),0)</f>
        <v>209.03399999999999</v>
      </c>
      <c r="V51" s="1057">
        <f>VLOOKUP($D$3&amp;"_"&amp;V$3,データシート2!$A:$SI,MATCH($R$2&amp;"_"&amp;$C51,データシート2!$A$1:$SI$1,0),0)</f>
        <v>179.459</v>
      </c>
      <c r="W51" s="1057">
        <f>VLOOKUP($D$3&amp;"_"&amp;W$3,データシート2!$A:$SI,MATCH($R$2&amp;"_"&amp;$C51,データシート2!$A$1:$SI$1,0),0)</f>
        <v>163.798</v>
      </c>
      <c r="X51" s="1057">
        <f>VLOOKUP($D$3&amp;"_"&amp;X$3,データシート2!$A:$SI,MATCH($R$2&amp;"_"&amp;$C51,データシート2!$A$1:$SI$1,0),0)</f>
        <v>128.69800000000001</v>
      </c>
      <c r="Y51" s="1057">
        <f>VLOOKUP($D$3&amp;"_"&amp;Y$3,データシート2!$A:$SI,MATCH($R$2&amp;"_"&amp;$C51,データシート2!$A$1:$SI$1,0),0)</f>
        <v>138.91399999999999</v>
      </c>
      <c r="Z51" s="1057">
        <f>VLOOKUP($D$3&amp;"_"&amp;Z$3,データシート2!$A:$SI,MATCH($R$2&amp;"_"&amp;$C51,データシート2!$A$1:$SI$1,0),0)</f>
        <v>143.50800000000001</v>
      </c>
      <c r="AA51" s="1057">
        <f>VLOOKUP($D$3&amp;"_"&amp;AA$3,データシート2!$A:$SI,MATCH($R$2&amp;"_"&amp;$C51,データシート2!$A$1:$SI$1,0),0)</f>
        <v>138.595</v>
      </c>
      <c r="AB51" s="1058">
        <f>VLOOKUP($D$3&amp;"_"&amp;AB$3,データシート2!$A:$SI,MATCH($R$2&amp;"_"&amp;$C51,データシート2!$A$1:$SI$1,0),0)</f>
        <v>107.41800000000001</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7</v>
      </c>
      <c r="H53" s="829">
        <f>VLOOKUP($D$3&amp;"_"&amp;H$3,データシート2!$A:$SI,MATCH($G$2&amp;"_"&amp;$B53,データシート2!$A$1:$SI$1,0),0)</f>
        <v>7</v>
      </c>
      <c r="I53" s="829">
        <f>VLOOKUP($D$3&amp;"_"&amp;I$3,データシート2!$A:$SI,MATCH($G$2&amp;"_"&amp;$B53,データシート2!$A$1:$SI$1,0),0)</f>
        <v>7</v>
      </c>
      <c r="J53" s="829">
        <f>VLOOKUP($D$3&amp;"_"&amp;J$3,データシート2!$A:$SI,MATCH($G$2&amp;"_"&amp;$B53,データシート2!$A$1:$SI$1,0),0)</f>
        <v>7</v>
      </c>
      <c r="K53" s="830">
        <f>VLOOKUP($D$3&amp;"_"&amp;K$3,データシート2!$A:$SI,MATCH($G$2&amp;"_"&amp;$B53,データシート2!$A$1:$SI$1,0),0)</f>
        <v>7</v>
      </c>
      <c r="L53" s="830">
        <f>VLOOKUP($D$3&amp;"_"&amp;L$3,データシート2!$A:$SI,MATCH($G$2&amp;"_"&amp;$B53,データシート2!$A$1:$SI$1,0),0)</f>
        <v>7</v>
      </c>
      <c r="M53" s="830">
        <f>VLOOKUP($D$3&amp;"_"&amp;M$3,データシート2!$A:$SI,MATCH($G$2&amp;"_"&amp;$B53,データシート2!$A$1:$SI$1,0),0)</f>
        <v>7</v>
      </c>
      <c r="N53" s="830">
        <f>VLOOKUP($D$3&amp;"_"&amp;N$3,データシート2!$A:$SI,MATCH($G$2&amp;"_"&amp;$B53,データシート2!$A$1:$SI$1,0),0)</f>
        <v>8</v>
      </c>
      <c r="O53" s="830">
        <f>VLOOKUP($D$3&amp;"_"&amp;O$3,データシート2!$A:$SI,MATCH($G$2&amp;"_"&amp;$B53,データシート2!$A$1:$SI$1,0),0)</f>
        <v>8</v>
      </c>
      <c r="P53" s="830">
        <f>VLOOKUP($D$3&amp;"_"&amp;P$3,データシート2!$A:$SI,MATCH($G$2&amp;"_"&amp;$B53,データシート2!$A$1:$SI$1,0),0)</f>
        <v>8</v>
      </c>
      <c r="Q53" s="831">
        <f>VLOOKUP($D$3&amp;"_"&amp;Q$3,データシート2!$A:$SI,MATCH($G$2&amp;"_"&amp;$B53,データシート2!$A$1:$SI$1,0),0)</f>
        <v>8</v>
      </c>
      <c r="R53" s="1043">
        <f>VLOOKUP($D$3&amp;"_"&amp;R$3,データシート2!$A:$SI,MATCH($R$2&amp;"_"&amp;$B53,データシート2!$A$1:$SI$1,0),0)</f>
        <v>462.86900000000003</v>
      </c>
      <c r="S53" s="1044">
        <f>VLOOKUP($D$3&amp;"_"&amp;S$3,データシート2!$A:$SI,MATCH($R$2&amp;"_"&amp;$B53,データシート2!$A$1:$SI$1,0),0)</f>
        <v>485.51299999999998</v>
      </c>
      <c r="T53" s="1044">
        <f>VLOOKUP($D$3&amp;"_"&amp;T$3,データシート2!$A:$SI,MATCH($R$2&amp;"_"&amp;$B53,データシート2!$A$1:$SI$1,0),0)</f>
        <v>495.40100000000001</v>
      </c>
      <c r="U53" s="1044">
        <f>VLOOKUP($D$3&amp;"_"&amp;U$3,データシート2!$A:$SI,MATCH($R$2&amp;"_"&amp;$B53,データシート2!$A$1:$SI$1,0),0)</f>
        <v>476.83</v>
      </c>
      <c r="V53" s="1044">
        <f>VLOOKUP($D$3&amp;"_"&amp;V$3,データシート2!$A:$SI,MATCH($R$2&amp;"_"&amp;$B53,データシート2!$A$1:$SI$1,0),0)</f>
        <v>464.38499999999999</v>
      </c>
      <c r="W53" s="1044">
        <f>VLOOKUP($D$3&amp;"_"&amp;W$3,データシート2!$A:$SI,MATCH($R$2&amp;"_"&amp;$B53,データシート2!$A$1:$SI$1,0),0)</f>
        <v>444.41399999999999</v>
      </c>
      <c r="X53" s="1044">
        <f>VLOOKUP($D$3&amp;"_"&amp;X$3,データシート2!$A:$SI,MATCH($R$2&amp;"_"&amp;$B53,データシート2!$A$1:$SI$1,0),0)</f>
        <v>481.67500000000001</v>
      </c>
      <c r="Y53" s="1044">
        <f>VLOOKUP($D$3&amp;"_"&amp;Y$3,データシート2!$A:$SI,MATCH($R$2&amp;"_"&amp;$B53,データシート2!$A$1:$SI$1,0),0)</f>
        <v>477.12700000000001</v>
      </c>
      <c r="Z53" s="1044">
        <f>VLOOKUP($D$3&amp;"_"&amp;Z$3,データシート2!$A:$SI,MATCH($R$2&amp;"_"&amp;$B53,データシート2!$A$1:$SI$1,0),0)</f>
        <v>511.83800000000002</v>
      </c>
      <c r="AA53" s="1044">
        <f>VLOOKUP($D$3&amp;"_"&amp;AA$3,データシート2!$A:$SI,MATCH($R$2&amp;"_"&amp;$B53,データシート2!$A$1:$SI$1,0),0)</f>
        <v>455.80200000000002</v>
      </c>
      <c r="AB53" s="1045">
        <f>VLOOKUP($D$3&amp;"_"&amp;AB$3,データシート2!$A:$SI,MATCH($R$2&amp;"_"&amp;$B53,データシート2!$A$1:$SI$1,0),0)</f>
        <v>403.08699999999999</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3</v>
      </c>
      <c r="H54" s="838">
        <f>VLOOKUP($D$3&amp;"_"&amp;H$3,データシート2!$A:$SI,MATCH($G$2&amp;"_"&amp;$C54,データシート2!$A$1:$SI$1,0),0)</f>
        <v>3</v>
      </c>
      <c r="I54" s="838">
        <f>VLOOKUP($D$3&amp;"_"&amp;I$3,データシート2!$A:$SI,MATCH($G$2&amp;"_"&amp;$C54,データシート2!$A$1:$SI$1,0),0)</f>
        <v>3</v>
      </c>
      <c r="J54" s="838">
        <f>VLOOKUP($D$3&amp;"_"&amp;J$3,データシート2!$A:$SI,MATCH($G$2&amp;"_"&amp;$C54,データシート2!$A$1:$SI$1,0),0)</f>
        <v>3</v>
      </c>
      <c r="K54" s="839">
        <f>VLOOKUP($D$3&amp;"_"&amp;K$3,データシート2!$A:$SI,MATCH($G$2&amp;"_"&amp;$C54,データシート2!$A$1:$SI$1,0),0)</f>
        <v>3</v>
      </c>
      <c r="L54" s="839">
        <f>VLOOKUP($D$3&amp;"_"&amp;L$3,データシート2!$A:$SI,MATCH($G$2&amp;"_"&amp;$C54,データシート2!$A$1:$SI$1,0),0)</f>
        <v>3</v>
      </c>
      <c r="M54" s="839">
        <f>VLOOKUP($D$3&amp;"_"&amp;M$3,データシート2!$A:$SI,MATCH($G$2&amp;"_"&amp;$C54,データシート2!$A$1:$SI$1,0),0)</f>
        <v>3</v>
      </c>
      <c r="N54" s="839">
        <f>VLOOKUP($D$3&amp;"_"&amp;N$3,データシート2!$A:$SI,MATCH($G$2&amp;"_"&amp;$C54,データシート2!$A$1:$SI$1,0),0)</f>
        <v>4</v>
      </c>
      <c r="O54" s="839">
        <f>VLOOKUP($D$3&amp;"_"&amp;O$3,データシート2!$A:$SI,MATCH($G$2&amp;"_"&amp;$C54,データシート2!$A$1:$SI$1,0),0)</f>
        <v>4</v>
      </c>
      <c r="P54" s="839">
        <f>VLOOKUP($D$3&amp;"_"&amp;P$3,データシート2!$A:$SI,MATCH($G$2&amp;"_"&amp;$C54,データシート2!$A$1:$SI$1,0),0)</f>
        <v>4</v>
      </c>
      <c r="Q54" s="840">
        <f>VLOOKUP($D$3&amp;"_"&amp;Q$3,データシート2!$A:$SI,MATCH($G$2&amp;"_"&amp;$C54,データシート2!$A$1:$SI$1,0),0)</f>
        <v>4</v>
      </c>
      <c r="R54" s="1052">
        <f>VLOOKUP($D$3&amp;"_"&amp;R$3,データシート2!$A:$SI,MATCH($R$2&amp;"_"&amp;$C54,データシート2!$A$1:$SI$1,0),0)</f>
        <v>434.59300000000002</v>
      </c>
      <c r="S54" s="1047">
        <f>VLOOKUP($D$3&amp;"_"&amp;S$3,データシート2!$A:$SI,MATCH($R$2&amp;"_"&amp;$C54,データシート2!$A$1:$SI$1,0),0)</f>
        <v>452.06799999999998</v>
      </c>
      <c r="T54" s="1047">
        <f>VLOOKUP($D$3&amp;"_"&amp;T$3,データシート2!$A:$SI,MATCH($R$2&amp;"_"&amp;$C54,データシート2!$A$1:$SI$1,0),0)</f>
        <v>466.08199999999999</v>
      </c>
      <c r="U54" s="1047">
        <f>VLOOKUP($D$3&amp;"_"&amp;U$3,データシート2!$A:$SI,MATCH($R$2&amp;"_"&amp;$C54,データシート2!$A$1:$SI$1,0),0)</f>
        <v>445.72899999999998</v>
      </c>
      <c r="V54" s="1047">
        <f>VLOOKUP($D$3&amp;"_"&amp;V$3,データシート2!$A:$SI,MATCH($R$2&amp;"_"&amp;$C54,データシート2!$A$1:$SI$1,0),0)</f>
        <v>429.40300000000002</v>
      </c>
      <c r="W54" s="1047">
        <f>VLOOKUP($D$3&amp;"_"&amp;W$3,データシート2!$A:$SI,MATCH($R$2&amp;"_"&amp;$C54,データシート2!$A$1:$SI$1,0),0)</f>
        <v>413.404</v>
      </c>
      <c r="X54" s="1047">
        <f>VLOOKUP($D$3&amp;"_"&amp;X$3,データシート2!$A:$SI,MATCH($R$2&amp;"_"&amp;$C54,データシート2!$A$1:$SI$1,0),0)</f>
        <v>445.84800000000001</v>
      </c>
      <c r="Y54" s="1047">
        <f>VLOOKUP($D$3&amp;"_"&amp;Y$3,データシート2!$A:$SI,MATCH($R$2&amp;"_"&amp;$C54,データシート2!$A$1:$SI$1,0),0)</f>
        <v>442.86500000000001</v>
      </c>
      <c r="Z54" s="1047">
        <f>VLOOKUP($D$3&amp;"_"&amp;Z$3,データシート2!$A:$SI,MATCH($R$2&amp;"_"&amp;$C54,データシート2!$A$1:$SI$1,0),0)</f>
        <v>474.339</v>
      </c>
      <c r="AA54" s="1047">
        <f>VLOOKUP($D$3&amp;"_"&amp;AA$3,データシート2!$A:$SI,MATCH($R$2&amp;"_"&amp;$C54,データシート2!$A$1:$SI$1,0),0)</f>
        <v>418.541</v>
      </c>
      <c r="AB54" s="1048">
        <f>VLOOKUP($D$3&amp;"_"&amp;AB$3,データシート2!$A:$SI,MATCH($R$2&amp;"_"&amp;$C54,データシート2!$A$1:$SI$1,0),0)</f>
        <v>389.86399999999998</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3</v>
      </c>
      <c r="H55" s="1094">
        <f>VLOOKUP($D$3&amp;"_"&amp;H$3,データシート2!$A:$SI,MATCH($G$2&amp;"_"&amp;$E55,データシート2!$A$1:$SI$1,0),0)</f>
        <v>3</v>
      </c>
      <c r="I55" s="1094">
        <f>VLOOKUP($D$3&amp;"_"&amp;I$3,データシート2!$A:$SI,MATCH($G$2&amp;"_"&amp;$E55,データシート2!$A$1:$SI$1,0),0)</f>
        <v>3</v>
      </c>
      <c r="J55" s="1094">
        <f>VLOOKUP($D$3&amp;"_"&amp;J$3,データシート2!$A:$SI,MATCH($G$2&amp;"_"&amp;$E55,データシート2!$A$1:$SI$1,0),0)</f>
        <v>3</v>
      </c>
      <c r="K55" s="1095">
        <f>VLOOKUP($D$3&amp;"_"&amp;K$3,データシート2!$A:$SI,MATCH($G$2&amp;"_"&amp;$E55,データシート2!$A$1:$SI$1,0),0)</f>
        <v>3</v>
      </c>
      <c r="L55" s="1095">
        <f>VLOOKUP($D$3&amp;"_"&amp;L$3,データシート2!$A:$SI,MATCH($G$2&amp;"_"&amp;$E55,データシート2!$A$1:$SI$1,0),0)</f>
        <v>3</v>
      </c>
      <c r="M55" s="1095">
        <f>VLOOKUP($D$3&amp;"_"&amp;M$3,データシート2!$A:$SI,MATCH($G$2&amp;"_"&amp;$E55,データシート2!$A$1:$SI$1,0),0)</f>
        <v>3</v>
      </c>
      <c r="N55" s="1095">
        <f>VLOOKUP($D$3&amp;"_"&amp;N$3,データシート2!$A:$SI,MATCH($G$2&amp;"_"&amp;$E55,データシート2!$A$1:$SI$1,0),0)</f>
        <v>4</v>
      </c>
      <c r="O55" s="1095">
        <f>VLOOKUP($D$3&amp;"_"&amp;O$3,データシート2!$A:$SI,MATCH($G$2&amp;"_"&amp;$E55,データシート2!$A$1:$SI$1,0),0)</f>
        <v>4</v>
      </c>
      <c r="P55" s="1095">
        <f>VLOOKUP($D$3&amp;"_"&amp;P$3,データシート2!$A:$SI,MATCH($G$2&amp;"_"&amp;$E55,データシート2!$A$1:$SI$1,0),0)</f>
        <v>4</v>
      </c>
      <c r="Q55" s="1096">
        <f>VLOOKUP($D$3&amp;"_"&amp;Q$3,データシート2!$A:$SI,MATCH($G$2&amp;"_"&amp;$E55,データシート2!$A$1:$SI$1,0),0)</f>
        <v>4</v>
      </c>
      <c r="R55" s="1097">
        <f>VLOOKUP($D$3&amp;"_"&amp;R$3,データシート2!$A:$SI,MATCH($R$2&amp;"_"&amp;$E55,データシート2!$A$1:$SI$1,0),0)</f>
        <v>434.59300000000002</v>
      </c>
      <c r="S55" s="1098">
        <f>VLOOKUP($D$3&amp;"_"&amp;S$3,データシート2!$A:$SI,MATCH($R$2&amp;"_"&amp;$E55,データシート2!$A$1:$SI$1,0),0)</f>
        <v>452.06799999999998</v>
      </c>
      <c r="T55" s="1098">
        <f>VLOOKUP($D$3&amp;"_"&amp;T$3,データシート2!$A:$SI,MATCH($R$2&amp;"_"&amp;$E55,データシート2!$A$1:$SI$1,0),0)</f>
        <v>466.08199999999999</v>
      </c>
      <c r="U55" s="1098">
        <f>VLOOKUP($D$3&amp;"_"&amp;U$3,データシート2!$A:$SI,MATCH($R$2&amp;"_"&amp;$E55,データシート2!$A$1:$SI$1,0),0)</f>
        <v>445.72899999999998</v>
      </c>
      <c r="V55" s="1098">
        <f>VLOOKUP($D$3&amp;"_"&amp;V$3,データシート2!$A:$SI,MATCH($R$2&amp;"_"&amp;$E55,データシート2!$A$1:$SI$1,0),0)</f>
        <v>429.40300000000002</v>
      </c>
      <c r="W55" s="1098">
        <f>VLOOKUP($D$3&amp;"_"&amp;W$3,データシート2!$A:$SI,MATCH($R$2&amp;"_"&amp;$E55,データシート2!$A$1:$SI$1,0),0)</f>
        <v>413.404</v>
      </c>
      <c r="X55" s="1098">
        <f>VLOOKUP($D$3&amp;"_"&amp;X$3,データシート2!$A:$SI,MATCH($R$2&amp;"_"&amp;$E55,データシート2!$A$1:$SI$1,0),0)</f>
        <v>445.84800000000001</v>
      </c>
      <c r="Y55" s="1098">
        <f>VLOOKUP($D$3&amp;"_"&amp;Y$3,データシート2!$A:$SI,MATCH($R$2&amp;"_"&amp;$E55,データシート2!$A$1:$SI$1,0),0)</f>
        <v>442.86500000000001</v>
      </c>
      <c r="Z55" s="1098">
        <f>VLOOKUP($D$3&amp;"_"&amp;Z$3,データシート2!$A:$SI,MATCH($R$2&amp;"_"&amp;$E55,データシート2!$A$1:$SI$1,0),0)</f>
        <v>474.339</v>
      </c>
      <c r="AA55" s="1098">
        <f>VLOOKUP($D$3&amp;"_"&amp;AA$3,データシート2!$A:$SI,MATCH($R$2&amp;"_"&amp;$E55,データシート2!$A$1:$SI$1,0),0)</f>
        <v>418.541</v>
      </c>
      <c r="AB55" s="1099">
        <f>VLOOKUP($D$3&amp;"_"&amp;AB$3,データシート2!$A:$SI,MATCH($R$2&amp;"_"&amp;$E55,データシート2!$A$1:$SI$1,0),0)</f>
        <v>389.86399999999998</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1</v>
      </c>
      <c r="H57" s="888">
        <f>VLOOKUP($D$3&amp;"_"&amp;H$3,データシート2!$A:$SI,MATCH($G$2&amp;"_"&amp;$C57,データシート2!$A$1:$SI$1,0),0)</f>
        <v>1</v>
      </c>
      <c r="I57" s="888">
        <f>VLOOKUP($D$3&amp;"_"&amp;I$3,データシート2!$A:$SI,MATCH($G$2&amp;"_"&amp;$C57,データシート2!$A$1:$SI$1,0),0)</f>
        <v>1</v>
      </c>
      <c r="J57" s="888">
        <f>VLOOKUP($D$3&amp;"_"&amp;J$3,データシート2!$A:$SI,MATCH($G$2&amp;"_"&amp;$C57,データシート2!$A$1:$SI$1,0),0)</f>
        <v>1</v>
      </c>
      <c r="K57" s="889">
        <f>VLOOKUP($D$3&amp;"_"&amp;K$3,データシート2!$A:$SI,MATCH($G$2&amp;"_"&amp;$C57,データシート2!$A$1:$SI$1,0),0)</f>
        <v>1</v>
      </c>
      <c r="L57" s="889">
        <f>VLOOKUP($D$3&amp;"_"&amp;L$3,データシート2!$A:$SI,MATCH($G$2&amp;"_"&amp;$C57,データシート2!$A$1:$SI$1,0),0)</f>
        <v>1</v>
      </c>
      <c r="M57" s="889">
        <f>VLOOKUP($D$3&amp;"_"&amp;M$3,データシート2!$A:$SI,MATCH($G$2&amp;"_"&amp;$C57,データシート2!$A$1:$SI$1,0),0)</f>
        <v>1</v>
      </c>
      <c r="N57" s="889">
        <f>VLOOKUP($D$3&amp;"_"&amp;N$3,データシート2!$A:$SI,MATCH($G$2&amp;"_"&amp;$C57,データシート2!$A$1:$SI$1,0),0)</f>
        <v>1</v>
      </c>
      <c r="O57" s="889">
        <f>VLOOKUP($D$3&amp;"_"&amp;O$3,データシート2!$A:$SI,MATCH($G$2&amp;"_"&amp;$C57,データシート2!$A$1:$SI$1,0),0)</f>
        <v>1</v>
      </c>
      <c r="P57" s="889">
        <f>VLOOKUP($D$3&amp;"_"&amp;P$3,データシート2!$A:$SI,MATCH($G$2&amp;"_"&amp;$C57,データシート2!$A$1:$SI$1,0),0)</f>
        <v>1</v>
      </c>
      <c r="Q57" s="890">
        <f>VLOOKUP($D$3&amp;"_"&amp;Q$3,データシート2!$A:$SI,MATCH($G$2&amp;"_"&amp;$C57,データシート2!$A$1:$SI$1,0),0)</f>
        <v>1</v>
      </c>
      <c r="R57" s="1059">
        <f>VLOOKUP($D$3&amp;"_"&amp;R$3,データシート2!$A:$SI,MATCH($R$2&amp;"_"&amp;$C57,データシート2!$A$1:$SI$1,0),0)</f>
        <v>12.564</v>
      </c>
      <c r="S57" s="1060">
        <f>VLOOKUP($D$3&amp;"_"&amp;S$3,データシート2!$A:$SI,MATCH($R$2&amp;"_"&amp;$C57,データシート2!$A$1:$SI$1,0),0)</f>
        <v>14.885</v>
      </c>
      <c r="T57" s="1060">
        <f>VLOOKUP($D$3&amp;"_"&amp;T$3,データシート2!$A:$SI,MATCH($R$2&amp;"_"&amp;$C57,データシート2!$A$1:$SI$1,0),0)</f>
        <v>12.941000000000001</v>
      </c>
      <c r="U57" s="1060">
        <f>VLOOKUP($D$3&amp;"_"&amp;U$3,データシート2!$A:$SI,MATCH($R$2&amp;"_"&amp;$C57,データシート2!$A$1:$SI$1,0),0)</f>
        <v>13.36</v>
      </c>
      <c r="V57" s="1060">
        <f>VLOOKUP($D$3&amp;"_"&amp;V$3,データシート2!$A:$SI,MATCH($R$2&amp;"_"&amp;$C57,データシート2!$A$1:$SI$1,0),0)</f>
        <v>17.704000000000001</v>
      </c>
      <c r="W57" s="1060">
        <f>VLOOKUP($D$3&amp;"_"&amp;W$3,データシート2!$A:$SI,MATCH($R$2&amp;"_"&amp;$C57,データシート2!$A$1:$SI$1,0),0)</f>
        <v>14.441000000000001</v>
      </c>
      <c r="X57" s="1060">
        <f>VLOOKUP($D$3&amp;"_"&amp;X$3,データシート2!$A:$SI,MATCH($R$2&amp;"_"&amp;$C57,データシート2!$A$1:$SI$1,0),0)</f>
        <v>21.44</v>
      </c>
      <c r="Y57" s="1060">
        <f>VLOOKUP($D$3&amp;"_"&amp;Y$3,データシート2!$A:$SI,MATCH($R$2&amp;"_"&amp;$C57,データシート2!$A$1:$SI$1,0),0)</f>
        <v>20.071999999999999</v>
      </c>
      <c r="Z57" s="1060">
        <f>VLOOKUP($D$3&amp;"_"&amp;Z$3,データシート2!$A:$SI,MATCH($R$2&amp;"_"&amp;$C57,データシート2!$A$1:$SI$1,0),0)</f>
        <v>23.256</v>
      </c>
      <c r="AA57" s="1060">
        <f>VLOOKUP($D$3&amp;"_"&amp;AA$3,データシート2!$A:$SI,MATCH($R$2&amp;"_"&amp;$C57,データシート2!$A$1:$SI$1,0),0)</f>
        <v>22.542999999999999</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1</v>
      </c>
      <c r="H58" s="1087">
        <f>VLOOKUP($D$3&amp;"_"&amp;H$3,データシート2!$A:$SI,MATCH($G$2&amp;"_"&amp;$E58,データシート2!$A$1:$SI$1,0),0)</f>
        <v>1</v>
      </c>
      <c r="I58" s="1087">
        <f>VLOOKUP($D$3&amp;"_"&amp;I$3,データシート2!$A:$SI,MATCH($G$2&amp;"_"&amp;$E58,データシート2!$A$1:$SI$1,0),0)</f>
        <v>1</v>
      </c>
      <c r="J58" s="1087">
        <f>VLOOKUP($D$3&amp;"_"&amp;J$3,データシート2!$A:$SI,MATCH($G$2&amp;"_"&amp;$E58,データシート2!$A$1:$SI$1,0),0)</f>
        <v>1</v>
      </c>
      <c r="K58" s="1088">
        <f>VLOOKUP($D$3&amp;"_"&amp;K$3,データシート2!$A:$SI,MATCH($G$2&amp;"_"&amp;$E58,データシート2!$A$1:$SI$1,0),0)</f>
        <v>1</v>
      </c>
      <c r="L58" s="1088">
        <f>VLOOKUP($D$3&amp;"_"&amp;L$3,データシート2!$A:$SI,MATCH($G$2&amp;"_"&amp;$E58,データシート2!$A$1:$SI$1,0),0)</f>
        <v>1</v>
      </c>
      <c r="M58" s="1088">
        <f>VLOOKUP($D$3&amp;"_"&amp;M$3,データシート2!$A:$SI,MATCH($G$2&amp;"_"&amp;$E58,データシート2!$A$1:$SI$1,0),0)</f>
        <v>1</v>
      </c>
      <c r="N58" s="1088">
        <f>VLOOKUP($D$3&amp;"_"&amp;N$3,データシート2!$A:$SI,MATCH($G$2&amp;"_"&amp;$E58,データシート2!$A$1:$SI$1,0),0)</f>
        <v>1</v>
      </c>
      <c r="O58" s="1088">
        <f>VLOOKUP($D$3&amp;"_"&amp;O$3,データシート2!$A:$SI,MATCH($G$2&amp;"_"&amp;$E58,データシート2!$A$1:$SI$1,0),0)</f>
        <v>1</v>
      </c>
      <c r="P58" s="1088">
        <f>VLOOKUP($D$3&amp;"_"&amp;P$3,データシート2!$A:$SI,MATCH($G$2&amp;"_"&amp;$E58,データシート2!$A$1:$SI$1,0),0)</f>
        <v>1</v>
      </c>
      <c r="Q58" s="1089">
        <f>VLOOKUP($D$3&amp;"_"&amp;Q$3,データシート2!$A:$SI,MATCH($G$2&amp;"_"&amp;$E58,データシート2!$A$1:$SI$1,0),0)</f>
        <v>1</v>
      </c>
      <c r="R58" s="1090">
        <f>VLOOKUP($D$3&amp;"_"&amp;R$3,データシート2!$A:$SI,MATCH($R$2&amp;"_"&amp;$E58,データシート2!$A$1:$SI$1,0),0)</f>
        <v>12.564</v>
      </c>
      <c r="S58" s="1091">
        <f>VLOOKUP($D$3&amp;"_"&amp;S$3,データシート2!$A:$SI,MATCH($R$2&amp;"_"&amp;$E58,データシート2!$A$1:$SI$1,0),0)</f>
        <v>14.885</v>
      </c>
      <c r="T58" s="1091">
        <f>VLOOKUP($D$3&amp;"_"&amp;T$3,データシート2!$A:$SI,MATCH($R$2&amp;"_"&amp;$E58,データシート2!$A$1:$SI$1,0),0)</f>
        <v>12.941000000000001</v>
      </c>
      <c r="U58" s="1091">
        <f>VLOOKUP($D$3&amp;"_"&amp;U$3,データシート2!$A:$SI,MATCH($R$2&amp;"_"&amp;$E58,データシート2!$A$1:$SI$1,0),0)</f>
        <v>13.36</v>
      </c>
      <c r="V58" s="1091">
        <f>VLOOKUP($D$3&amp;"_"&amp;V$3,データシート2!$A:$SI,MATCH($R$2&amp;"_"&amp;$E58,データシート2!$A$1:$SI$1,0),0)</f>
        <v>17.704000000000001</v>
      </c>
      <c r="W58" s="1091">
        <f>VLOOKUP($D$3&amp;"_"&amp;W$3,データシート2!$A:$SI,MATCH($R$2&amp;"_"&amp;$E58,データシート2!$A$1:$SI$1,0),0)</f>
        <v>14.441000000000001</v>
      </c>
      <c r="X58" s="1091">
        <f>VLOOKUP($D$3&amp;"_"&amp;X$3,データシート2!$A:$SI,MATCH($R$2&amp;"_"&amp;$E58,データシート2!$A$1:$SI$1,0),0)</f>
        <v>21.44</v>
      </c>
      <c r="Y58" s="1091">
        <f>VLOOKUP($D$3&amp;"_"&amp;Y$3,データシート2!$A:$SI,MATCH($R$2&amp;"_"&amp;$E58,データシート2!$A$1:$SI$1,0),0)</f>
        <v>20.071999999999999</v>
      </c>
      <c r="Z58" s="1091">
        <f>VLOOKUP($D$3&amp;"_"&amp;Z$3,データシート2!$A:$SI,MATCH($R$2&amp;"_"&amp;$E58,データシート2!$A$1:$SI$1,0),0)</f>
        <v>23.256</v>
      </c>
      <c r="AA58" s="1091">
        <f>VLOOKUP($D$3&amp;"_"&amp;AA$3,データシート2!$A:$SI,MATCH($R$2&amp;"_"&amp;$E58,データシート2!$A$1:$SI$1,0),0)</f>
        <v>22.542999999999999</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3</v>
      </c>
      <c r="H61" s="899">
        <f>VLOOKUP($D$3&amp;"_"&amp;H$3,データシート2!$A:$SI,MATCH($G$2&amp;"_"&amp;$C61,データシート2!$A$1:$SI$1,0),0)</f>
        <v>3</v>
      </c>
      <c r="I61" s="899">
        <f>VLOOKUP($D$3&amp;"_"&amp;I$3,データシート2!$A:$SI,MATCH($G$2&amp;"_"&amp;$C61,データシート2!$A$1:$SI$1,0),0)</f>
        <v>3</v>
      </c>
      <c r="J61" s="899">
        <f>VLOOKUP($D$3&amp;"_"&amp;J$3,データシート2!$A:$SI,MATCH($G$2&amp;"_"&amp;$C61,データシート2!$A$1:$SI$1,0),0)</f>
        <v>3</v>
      </c>
      <c r="K61" s="900">
        <f>VLOOKUP($D$3&amp;"_"&amp;K$3,データシート2!$A:$SI,MATCH($G$2&amp;"_"&amp;$C61,データシート2!$A$1:$SI$1,0),0)</f>
        <v>3</v>
      </c>
      <c r="L61" s="900">
        <f>VLOOKUP($D$3&amp;"_"&amp;L$3,データシート2!$A:$SI,MATCH($G$2&amp;"_"&amp;$C61,データシート2!$A$1:$SI$1,0),0)</f>
        <v>3</v>
      </c>
      <c r="M61" s="900">
        <f>VLOOKUP($D$3&amp;"_"&amp;M$3,データシート2!$A:$SI,MATCH($G$2&amp;"_"&amp;$C61,データシート2!$A$1:$SI$1,0),0)</f>
        <v>3</v>
      </c>
      <c r="N61" s="900">
        <f>VLOOKUP($D$3&amp;"_"&amp;N$3,データシート2!$A:$SI,MATCH($G$2&amp;"_"&amp;$C61,データシート2!$A$1:$SI$1,0),0)</f>
        <v>3</v>
      </c>
      <c r="O61" s="900">
        <f>VLOOKUP($D$3&amp;"_"&amp;O$3,データシート2!$A:$SI,MATCH($G$2&amp;"_"&amp;$C61,データシート2!$A$1:$SI$1,0),0)</f>
        <v>3</v>
      </c>
      <c r="P61" s="900">
        <f>VLOOKUP($D$3&amp;"_"&amp;P$3,データシート2!$A:$SI,MATCH($G$2&amp;"_"&amp;$C61,データシート2!$A$1:$SI$1,0),0)</f>
        <v>3</v>
      </c>
      <c r="Q61" s="901">
        <f>VLOOKUP($D$3&amp;"_"&amp;Q$3,データシート2!$A:$SI,MATCH($G$2&amp;"_"&amp;$C61,データシート2!$A$1:$SI$1,0),0)</f>
        <v>3</v>
      </c>
      <c r="R61" s="1062">
        <f>VLOOKUP($D$3&amp;"_"&amp;R$3,データシート2!$A:$SI,MATCH($R$2&amp;"_"&amp;$C61,データシート2!$A$1:$SI$1,0),0)</f>
        <v>15.712</v>
      </c>
      <c r="S61" s="1063">
        <f>VLOOKUP($D$3&amp;"_"&amp;S$3,データシート2!$A:$SI,MATCH($R$2&amp;"_"&amp;$C61,データシート2!$A$1:$SI$1,0),0)</f>
        <v>18.559999999999999</v>
      </c>
      <c r="T61" s="1063">
        <f>VLOOKUP($D$3&amp;"_"&amp;T$3,データシート2!$A:$SI,MATCH($R$2&amp;"_"&amp;$C61,データシート2!$A$1:$SI$1,0),0)</f>
        <v>16.378</v>
      </c>
      <c r="U61" s="1063">
        <f>VLOOKUP($D$3&amp;"_"&amp;U$3,データシート2!$A:$SI,MATCH($R$2&amp;"_"&amp;$C61,データシート2!$A$1:$SI$1,0),0)</f>
        <v>17.741</v>
      </c>
      <c r="V61" s="1063">
        <f>VLOOKUP($D$3&amp;"_"&amp;V$3,データシート2!$A:$SI,MATCH($R$2&amp;"_"&amp;$C61,データシート2!$A$1:$SI$1,0),0)</f>
        <v>17.277999999999999</v>
      </c>
      <c r="W61" s="1063">
        <f>VLOOKUP($D$3&amp;"_"&amp;W$3,データシート2!$A:$SI,MATCH($R$2&amp;"_"&amp;$C61,データシート2!$A$1:$SI$1,0),0)</f>
        <v>16.568999999999999</v>
      </c>
      <c r="X61" s="1063">
        <f>VLOOKUP($D$3&amp;"_"&amp;X$3,データシート2!$A:$SI,MATCH($R$2&amp;"_"&amp;$C61,データシート2!$A$1:$SI$1,0),0)</f>
        <v>14.387</v>
      </c>
      <c r="Y61" s="1063">
        <f>VLOOKUP($D$3&amp;"_"&amp;Y$3,データシート2!$A:$SI,MATCH($R$2&amp;"_"&amp;$C61,データシート2!$A$1:$SI$1,0),0)</f>
        <v>14.19</v>
      </c>
      <c r="Z61" s="1063">
        <f>VLOOKUP($D$3&amp;"_"&amp;Z$3,データシート2!$A:$SI,MATCH($R$2&amp;"_"&amp;$C61,データシート2!$A$1:$SI$1,0),0)</f>
        <v>14.243</v>
      </c>
      <c r="AA61" s="1063">
        <f>VLOOKUP($D$3&amp;"_"&amp;AA$3,データシート2!$A:$SI,MATCH($R$2&amp;"_"&amp;$C61,データシート2!$A$1:$SI$1,0),0)</f>
        <v>14.718</v>
      </c>
      <c r="AB61" s="1064">
        <f>VLOOKUP($D$3&amp;"_"&amp;AB$3,データシート2!$A:$SI,MATCH($R$2&amp;"_"&amp;$C61,データシート2!$A$1:$SI$1,0),0)</f>
        <v>13.223000000000001</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3</v>
      </c>
      <c r="H77" s="829">
        <f>VLOOKUP($D$3&amp;"_"&amp;H$3,データシート2!$A:$SI,MATCH($G$2&amp;"_"&amp;$B77,データシート2!$A$1:$SI$1,0),0)</f>
        <v>3</v>
      </c>
      <c r="I77" s="829">
        <f>VLOOKUP($D$3&amp;"_"&amp;I$3,データシート2!$A:$SI,MATCH($G$2&amp;"_"&amp;$B77,データシート2!$A$1:$SI$1,0),0)</f>
        <v>3</v>
      </c>
      <c r="J77" s="829">
        <f>VLOOKUP($D$3&amp;"_"&amp;J$3,データシート2!$A:$SI,MATCH($G$2&amp;"_"&amp;$B77,データシート2!$A$1:$SI$1,0),0)</f>
        <v>3</v>
      </c>
      <c r="K77" s="830">
        <f>VLOOKUP($D$3&amp;"_"&amp;K$3,データシート2!$A:$SI,MATCH($G$2&amp;"_"&amp;$B77,データシート2!$A$1:$SI$1,0),0)</f>
        <v>3</v>
      </c>
      <c r="L77" s="830">
        <f>VLOOKUP($D$3&amp;"_"&amp;L$3,データシート2!$A:$SI,MATCH($G$2&amp;"_"&amp;$B77,データシート2!$A$1:$SI$1,0),0)</f>
        <v>2</v>
      </c>
      <c r="M77" s="830">
        <f>VLOOKUP($D$3&amp;"_"&amp;M$3,データシート2!$A:$SI,MATCH($G$2&amp;"_"&amp;$B77,データシート2!$A$1:$SI$1,0),0)</f>
        <v>2</v>
      </c>
      <c r="N77" s="830">
        <f>VLOOKUP($D$3&amp;"_"&amp;N$3,データシート2!$A:$SI,MATCH($G$2&amp;"_"&amp;$B77,データシート2!$A$1:$SI$1,0),0)</f>
        <v>2</v>
      </c>
      <c r="O77" s="830">
        <f>VLOOKUP($D$3&amp;"_"&amp;O$3,データシート2!$A:$SI,MATCH($G$2&amp;"_"&amp;$B77,データシート2!$A$1:$SI$1,0),0)</f>
        <v>2</v>
      </c>
      <c r="P77" s="830">
        <f>VLOOKUP($D$3&amp;"_"&amp;P$3,データシート2!$A:$SI,MATCH($G$2&amp;"_"&amp;$B77,データシート2!$A$1:$SI$1,0),0)</f>
        <v>2</v>
      </c>
      <c r="Q77" s="831">
        <f>VLOOKUP($D$3&amp;"_"&amp;Q$3,データシート2!$A:$SI,MATCH($G$2&amp;"_"&amp;$B77,データシート2!$A$1:$SI$1,0),0)</f>
        <v>2</v>
      </c>
      <c r="R77" s="1043">
        <f>VLOOKUP($D$3&amp;"_"&amp;R$3,データシート2!$A:$SI,MATCH($R$2&amp;"_"&amp;$B77,データシート2!$A$1:$SI$1,0),0)</f>
        <v>18.324999999999999</v>
      </c>
      <c r="S77" s="1044">
        <f>VLOOKUP($D$3&amp;"_"&amp;S$3,データシート2!$A:$SI,MATCH($R$2&amp;"_"&amp;$B77,データシート2!$A$1:$SI$1,0),0)</f>
        <v>19.602</v>
      </c>
      <c r="T77" s="1044">
        <f>VLOOKUP($D$3&amp;"_"&amp;T$3,データシート2!$A:$SI,MATCH($R$2&amp;"_"&amp;$B77,データシート2!$A$1:$SI$1,0),0)</f>
        <v>16.588000000000001</v>
      </c>
      <c r="U77" s="1044">
        <f>VLOOKUP($D$3&amp;"_"&amp;U$3,データシート2!$A:$SI,MATCH($R$2&amp;"_"&amp;$B77,データシート2!$A$1:$SI$1,0),0)</f>
        <v>18.401</v>
      </c>
      <c r="V77" s="1044">
        <f>VLOOKUP($D$3&amp;"_"&amp;V$3,データシート2!$A:$SI,MATCH($R$2&amp;"_"&amp;$B77,データシート2!$A$1:$SI$1,0),0)</f>
        <v>16.738</v>
      </c>
      <c r="W77" s="1044">
        <f>VLOOKUP($D$3&amp;"_"&amp;W$3,データシート2!$A:$SI,MATCH($R$2&amp;"_"&amp;$B77,データシート2!$A$1:$SI$1,0),0)</f>
        <v>13.42</v>
      </c>
      <c r="X77" s="1044">
        <f>VLOOKUP($D$3&amp;"_"&amp;X$3,データシート2!$A:$SI,MATCH($R$2&amp;"_"&amp;$B77,データシート2!$A$1:$SI$1,0),0)</f>
        <v>13.36</v>
      </c>
      <c r="Y77" s="1044">
        <f>VLOOKUP($D$3&amp;"_"&amp;Y$3,データシート2!$A:$SI,MATCH($R$2&amp;"_"&amp;$B77,データシート2!$A$1:$SI$1,0),0)</f>
        <v>12.567</v>
      </c>
      <c r="Z77" s="1044">
        <f>VLOOKUP($D$3&amp;"_"&amp;Z$3,データシート2!$A:$SI,MATCH($R$2&amp;"_"&amp;$B77,データシート2!$A$1:$SI$1,0),0)</f>
        <v>11.452</v>
      </c>
      <c r="AA77" s="1044">
        <f>VLOOKUP($D$3&amp;"_"&amp;AA$3,データシート2!$A:$SI,MATCH($R$2&amp;"_"&amp;$B77,データシート2!$A$1:$SI$1,0),0)</f>
        <v>10.241</v>
      </c>
      <c r="AB77" s="1045">
        <f>VLOOKUP($D$3&amp;"_"&amp;AB$3,データシート2!$A:$SI,MATCH($R$2&amp;"_"&amp;$B77,データシート2!$A$1:$SI$1,0),0)</f>
        <v>3.6309999999999998</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3</v>
      </c>
      <c r="H84" s="866">
        <f>VLOOKUP($D$3&amp;"_"&amp;H$3,データシート2!$A:$SI,MATCH($G$2&amp;"_"&amp;$C84,データシート2!$A$1:$SI$1,0),0)</f>
        <v>3</v>
      </c>
      <c r="I84" s="866">
        <f>VLOOKUP($D$3&amp;"_"&amp;I$3,データシート2!$A:$SI,MATCH($G$2&amp;"_"&amp;$C84,データシート2!$A$1:$SI$1,0),0)</f>
        <v>3</v>
      </c>
      <c r="J84" s="866">
        <f>VLOOKUP($D$3&amp;"_"&amp;J$3,データシート2!$A:$SI,MATCH($G$2&amp;"_"&amp;$C84,データシート2!$A$1:$SI$1,0),0)</f>
        <v>3</v>
      </c>
      <c r="K84" s="867">
        <f>VLOOKUP($D$3&amp;"_"&amp;K$3,データシート2!$A:$SI,MATCH($G$2&amp;"_"&amp;$C84,データシート2!$A$1:$SI$1,0),0)</f>
        <v>3</v>
      </c>
      <c r="L84" s="867">
        <f>VLOOKUP($D$3&amp;"_"&amp;L$3,データシート2!$A:$SI,MATCH($G$2&amp;"_"&amp;$C84,データシート2!$A$1:$SI$1,0),0)</f>
        <v>2</v>
      </c>
      <c r="M84" s="867">
        <f>VLOOKUP($D$3&amp;"_"&amp;M$3,データシート2!$A:$SI,MATCH($G$2&amp;"_"&amp;$C84,データシート2!$A$1:$SI$1,0),0)</f>
        <v>2</v>
      </c>
      <c r="N84" s="867">
        <f>VLOOKUP($D$3&amp;"_"&amp;N$3,データシート2!$A:$SI,MATCH($G$2&amp;"_"&amp;$C84,データシート2!$A$1:$SI$1,0),0)</f>
        <v>2</v>
      </c>
      <c r="O84" s="867">
        <f>VLOOKUP($D$3&amp;"_"&amp;O$3,データシート2!$A:$SI,MATCH($G$2&amp;"_"&amp;$C84,データシート2!$A$1:$SI$1,0),0)</f>
        <v>2</v>
      </c>
      <c r="P84" s="867">
        <f>VLOOKUP($D$3&amp;"_"&amp;P$3,データシート2!$A:$SI,MATCH($G$2&amp;"_"&amp;$C84,データシート2!$A$1:$SI$1,0),0)</f>
        <v>2</v>
      </c>
      <c r="Q84" s="868">
        <f>VLOOKUP($D$3&amp;"_"&amp;Q$3,データシート2!$A:$SI,MATCH($G$2&amp;"_"&amp;$C84,データシート2!$A$1:$SI$1,0),0)</f>
        <v>2</v>
      </c>
      <c r="R84" s="1056">
        <f>VLOOKUP($D$3&amp;"_"&amp;R$3,データシート2!$A:$SI,MATCH($R$2&amp;"_"&amp;$C84,データシート2!$A$1:$SI$1,0),0)</f>
        <v>18.324999999999999</v>
      </c>
      <c r="S84" s="1057">
        <f>VLOOKUP($D$3&amp;"_"&amp;S$3,データシート2!$A:$SI,MATCH($R$2&amp;"_"&amp;$C84,データシート2!$A$1:$SI$1,0),0)</f>
        <v>19.602</v>
      </c>
      <c r="T84" s="1057">
        <f>VLOOKUP($D$3&amp;"_"&amp;T$3,データシート2!$A:$SI,MATCH($R$2&amp;"_"&amp;$C84,データシート2!$A$1:$SI$1,0),0)</f>
        <v>16.588000000000001</v>
      </c>
      <c r="U84" s="1057">
        <f>VLOOKUP($D$3&amp;"_"&amp;U$3,データシート2!$A:$SI,MATCH($R$2&amp;"_"&amp;$C84,データシート2!$A$1:$SI$1,0),0)</f>
        <v>18.401</v>
      </c>
      <c r="V84" s="1057">
        <f>VLOOKUP($D$3&amp;"_"&amp;V$3,データシート2!$A:$SI,MATCH($R$2&amp;"_"&amp;$C84,データシート2!$A$1:$SI$1,0),0)</f>
        <v>16.738</v>
      </c>
      <c r="W84" s="1057">
        <f>VLOOKUP($D$3&amp;"_"&amp;W$3,データシート2!$A:$SI,MATCH($R$2&amp;"_"&amp;$C84,データシート2!$A$1:$SI$1,0),0)</f>
        <v>13.42</v>
      </c>
      <c r="X84" s="1057">
        <f>VLOOKUP($D$3&amp;"_"&amp;X$3,データシート2!$A:$SI,MATCH($R$2&amp;"_"&amp;$C84,データシート2!$A$1:$SI$1,0),0)</f>
        <v>13.36</v>
      </c>
      <c r="Y84" s="1057">
        <f>VLOOKUP($D$3&amp;"_"&amp;Y$3,データシート2!$A:$SI,MATCH($R$2&amp;"_"&amp;$C84,データシート2!$A$1:$SI$1,0),0)</f>
        <v>12.567</v>
      </c>
      <c r="Z84" s="1057">
        <f>VLOOKUP($D$3&amp;"_"&amp;Z$3,データシート2!$A:$SI,MATCH($R$2&amp;"_"&amp;$C84,データシート2!$A$1:$SI$1,0),0)</f>
        <v>11.452</v>
      </c>
      <c r="AA84" s="1057">
        <f>VLOOKUP($D$3&amp;"_"&amp;AA$3,データシート2!$A:$SI,MATCH($R$2&amp;"_"&amp;$C84,データシート2!$A$1:$SI$1,0),0)</f>
        <v>10.241</v>
      </c>
      <c r="AB84" s="1058">
        <f>VLOOKUP($D$3&amp;"_"&amp;AB$3,データシート2!$A:$SI,MATCH($R$2&amp;"_"&amp;$C84,データシート2!$A$1:$SI$1,0),0)</f>
        <v>3.6309999999999998</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1</v>
      </c>
      <c r="H97" s="829">
        <f>VLOOKUP($D$3&amp;"_"&amp;H$3,データシート2!$A:$SI,MATCH($G$2&amp;"_"&amp;$B97,データシート2!$A$1:$SI$1,0),0)</f>
        <v>1</v>
      </c>
      <c r="I97" s="829">
        <f>VLOOKUP($D$3&amp;"_"&amp;I$3,データシート2!$A:$SI,MATCH($G$2&amp;"_"&amp;$B97,データシート2!$A$1:$SI$1,0),0)</f>
        <v>1</v>
      </c>
      <c r="J97" s="829">
        <f>VLOOKUP($D$3&amp;"_"&amp;J$3,データシート2!$A:$SI,MATCH($G$2&amp;"_"&amp;$B97,データシート2!$A$1:$SI$1,0),0)</f>
        <v>2</v>
      </c>
      <c r="K97" s="830">
        <f>VLOOKUP($D$3&amp;"_"&amp;K$3,データシート2!$A:$SI,MATCH($G$2&amp;"_"&amp;$B97,データシート2!$A$1:$SI$1,0),0)</f>
        <v>2</v>
      </c>
      <c r="L97" s="830">
        <f>VLOOKUP($D$3&amp;"_"&amp;L$3,データシート2!$A:$SI,MATCH($G$2&amp;"_"&amp;$B97,データシート2!$A$1:$SI$1,0),0)</f>
        <v>2</v>
      </c>
      <c r="M97" s="830">
        <f>VLOOKUP($D$3&amp;"_"&amp;M$3,データシート2!$A:$SI,MATCH($G$2&amp;"_"&amp;$B97,データシート2!$A$1:$SI$1,0),0)</f>
        <v>2</v>
      </c>
      <c r="N97" s="830">
        <f>VLOOKUP($D$3&amp;"_"&amp;N$3,データシート2!$A:$SI,MATCH($G$2&amp;"_"&amp;$B97,データシート2!$A$1:$SI$1,0),0)</f>
        <v>2</v>
      </c>
      <c r="O97" s="830">
        <f>VLOOKUP($D$3&amp;"_"&amp;O$3,データシート2!$A:$SI,MATCH($G$2&amp;"_"&amp;$B97,データシート2!$A$1:$SI$1,0),0)</f>
        <v>2</v>
      </c>
      <c r="P97" s="830">
        <f>VLOOKUP($D$3&amp;"_"&amp;P$3,データシート2!$A:$SI,MATCH($G$2&amp;"_"&amp;$B97,データシート2!$A$1:$SI$1,0),0)</f>
        <v>2</v>
      </c>
      <c r="Q97" s="831">
        <f>VLOOKUP($D$3&amp;"_"&amp;Q$3,データシート2!$A:$SI,MATCH($G$2&amp;"_"&amp;$B97,データシート2!$A$1:$SI$1,0),0)</f>
        <v>2</v>
      </c>
      <c r="R97" s="1043">
        <f>VLOOKUP($D$3&amp;"_"&amp;R$3,データシート2!$A:$SI,MATCH($R$2&amp;"_"&amp;$B97,データシート2!$A$1:$SI$1,0),0)</f>
        <v>6.3879999999999999</v>
      </c>
      <c r="S97" s="1044">
        <f>VLOOKUP($D$3&amp;"_"&amp;S$3,データシート2!$A:$SI,MATCH($R$2&amp;"_"&amp;$B97,データシート2!$A$1:$SI$1,0),0)</f>
        <v>7.3209999999999997</v>
      </c>
      <c r="T97" s="1044">
        <f>VLOOKUP($D$3&amp;"_"&amp;T$3,データシート2!$A:$SI,MATCH($R$2&amp;"_"&amp;$B97,データシート2!$A$1:$SI$1,0),0)</f>
        <v>6.1420000000000003</v>
      </c>
      <c r="U97" s="1044">
        <f>VLOOKUP($D$3&amp;"_"&amp;U$3,データシート2!$A:$SI,MATCH($R$2&amp;"_"&amp;$B97,データシート2!$A$1:$SI$1,0),0)</f>
        <v>11.442</v>
      </c>
      <c r="V97" s="1044">
        <f>VLOOKUP($D$3&amp;"_"&amp;V$3,データシート2!$A:$SI,MATCH($R$2&amp;"_"&amp;$B97,データシート2!$A$1:$SI$1,0),0)</f>
        <v>10.425000000000001</v>
      </c>
      <c r="W97" s="1044">
        <f>VLOOKUP($D$3&amp;"_"&amp;W$3,データシート2!$A:$SI,MATCH($R$2&amp;"_"&amp;$B97,データシート2!$A$1:$SI$1,0),0)</f>
        <v>9.843</v>
      </c>
      <c r="X97" s="1044">
        <f>VLOOKUP($D$3&amp;"_"&amp;X$3,データシート2!$A:$SI,MATCH($R$2&amp;"_"&amp;$B97,データシート2!$A$1:$SI$1,0),0)</f>
        <v>9.532</v>
      </c>
      <c r="Y97" s="1044">
        <f>VLOOKUP($D$3&amp;"_"&amp;Y$3,データシート2!$A:$SI,MATCH($R$2&amp;"_"&amp;$B97,データシート2!$A$1:$SI$1,0),0)</f>
        <v>8.1300000000000008</v>
      </c>
      <c r="Z97" s="1044">
        <f>VLOOKUP($D$3&amp;"_"&amp;Z$3,データシート2!$A:$SI,MATCH($R$2&amp;"_"&amp;$B97,データシート2!$A$1:$SI$1,0),0)</f>
        <v>8.4969999999999999</v>
      </c>
      <c r="AA97" s="1044">
        <f>VLOOKUP($D$3&amp;"_"&amp;AA$3,データシート2!$A:$SI,MATCH($R$2&amp;"_"&amp;$B97,データシート2!$A$1:$SI$1,0),0)</f>
        <v>8.4589999999999996</v>
      </c>
      <c r="AB97" s="1045">
        <f>VLOOKUP($D$3&amp;"_"&amp;AB$3,データシート2!$A:$SI,MATCH($R$2&amp;"_"&amp;$B97,データシート2!$A$1:$SI$1,0),0)</f>
        <v>7.2119999999999997</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1</v>
      </c>
      <c r="H99" s="866">
        <f>VLOOKUP($D$3&amp;"_"&amp;H$3,データシート2!$A:$SI,MATCH($G$2&amp;"_"&amp;$C99,データシート2!$A$1:$SI$1,0),0)</f>
        <v>1</v>
      </c>
      <c r="I99" s="866">
        <f>VLOOKUP($D$3&amp;"_"&amp;I$3,データシート2!$A:$SI,MATCH($G$2&amp;"_"&amp;$C99,データシート2!$A$1:$SI$1,0),0)</f>
        <v>1</v>
      </c>
      <c r="J99" s="866">
        <f>VLOOKUP($D$3&amp;"_"&amp;J$3,データシート2!$A:$SI,MATCH($G$2&amp;"_"&amp;$C99,データシート2!$A$1:$SI$1,0),0)</f>
        <v>2</v>
      </c>
      <c r="K99" s="867">
        <f>VLOOKUP($D$3&amp;"_"&amp;K$3,データシート2!$A:$SI,MATCH($G$2&amp;"_"&amp;$C99,データシート2!$A$1:$SI$1,0),0)</f>
        <v>2</v>
      </c>
      <c r="L99" s="867">
        <f>VLOOKUP($D$3&amp;"_"&amp;L$3,データシート2!$A:$SI,MATCH($G$2&amp;"_"&amp;$C99,データシート2!$A$1:$SI$1,0),0)</f>
        <v>2</v>
      </c>
      <c r="M99" s="867">
        <f>VLOOKUP($D$3&amp;"_"&amp;M$3,データシート2!$A:$SI,MATCH($G$2&amp;"_"&amp;$C99,データシート2!$A$1:$SI$1,0),0)</f>
        <v>2</v>
      </c>
      <c r="N99" s="867">
        <f>VLOOKUP($D$3&amp;"_"&amp;N$3,データシート2!$A:$SI,MATCH($G$2&amp;"_"&amp;$C99,データシート2!$A$1:$SI$1,0),0)</f>
        <v>2</v>
      </c>
      <c r="O99" s="867">
        <f>VLOOKUP($D$3&amp;"_"&amp;O$3,データシート2!$A:$SI,MATCH($G$2&amp;"_"&amp;$C99,データシート2!$A$1:$SI$1,0),0)</f>
        <v>2</v>
      </c>
      <c r="P99" s="867">
        <f>VLOOKUP($D$3&amp;"_"&amp;P$3,データシート2!$A:$SI,MATCH($G$2&amp;"_"&amp;$C99,データシート2!$A$1:$SI$1,0),0)</f>
        <v>2</v>
      </c>
      <c r="Q99" s="868">
        <f>VLOOKUP($D$3&amp;"_"&amp;Q$3,データシート2!$A:$SI,MATCH($G$2&amp;"_"&amp;$C99,データシート2!$A$1:$SI$1,0),0)</f>
        <v>2</v>
      </c>
      <c r="R99" s="1056">
        <f>VLOOKUP($D$3&amp;"_"&amp;R$3,データシート2!$A:$SI,MATCH($R$2&amp;"_"&amp;$C99,データシート2!$A$1:$SI$1,0),0)</f>
        <v>6.3879999999999999</v>
      </c>
      <c r="S99" s="1057">
        <f>VLOOKUP($D$3&amp;"_"&amp;S$3,データシート2!$A:$SI,MATCH($R$2&amp;"_"&amp;$C99,データシート2!$A$1:$SI$1,0),0)</f>
        <v>7.3209999999999997</v>
      </c>
      <c r="T99" s="1057">
        <f>VLOOKUP($D$3&amp;"_"&amp;T$3,データシート2!$A:$SI,MATCH($R$2&amp;"_"&amp;$C99,データシート2!$A$1:$SI$1,0),0)</f>
        <v>6.1420000000000003</v>
      </c>
      <c r="U99" s="1057">
        <f>VLOOKUP($D$3&amp;"_"&amp;U$3,データシート2!$A:$SI,MATCH($R$2&amp;"_"&amp;$C99,データシート2!$A$1:$SI$1,0),0)</f>
        <v>11.442</v>
      </c>
      <c r="V99" s="1057">
        <f>VLOOKUP($D$3&amp;"_"&amp;V$3,データシート2!$A:$SI,MATCH($R$2&amp;"_"&amp;$C99,データシート2!$A$1:$SI$1,0),0)</f>
        <v>10.425000000000001</v>
      </c>
      <c r="W99" s="1057">
        <f>VLOOKUP($D$3&amp;"_"&amp;W$3,データシート2!$A:$SI,MATCH($R$2&amp;"_"&amp;$C99,データシート2!$A$1:$SI$1,0),0)</f>
        <v>9.843</v>
      </c>
      <c r="X99" s="1057">
        <f>VLOOKUP($D$3&amp;"_"&amp;X$3,データシート2!$A:$SI,MATCH($R$2&amp;"_"&amp;$C99,データシート2!$A$1:$SI$1,0),0)</f>
        <v>9.532</v>
      </c>
      <c r="Y99" s="1057">
        <f>VLOOKUP($D$3&amp;"_"&amp;Y$3,データシート2!$A:$SI,MATCH($R$2&amp;"_"&amp;$C99,データシート2!$A$1:$SI$1,0),0)</f>
        <v>8.1300000000000008</v>
      </c>
      <c r="Z99" s="1057">
        <f>VLOOKUP($D$3&amp;"_"&amp;Z$3,データシート2!$A:$SI,MATCH($R$2&amp;"_"&amp;$C99,データシート2!$A$1:$SI$1,0),0)</f>
        <v>8.4969999999999999</v>
      </c>
      <c r="AA99" s="1057">
        <f>VLOOKUP($D$3&amp;"_"&amp;AA$3,データシート2!$A:$SI,MATCH($R$2&amp;"_"&amp;$C99,データシート2!$A$1:$SI$1,0),0)</f>
        <v>8.4589999999999996</v>
      </c>
      <c r="AB99" s="1058">
        <f>VLOOKUP($D$3&amp;"_"&amp;AB$3,データシート2!$A:$SI,MATCH($R$2&amp;"_"&amp;$C99,データシート2!$A$1:$SI$1,0),0)</f>
        <v>7.2119999999999997</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1</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0</v>
      </c>
      <c r="R110" s="1043">
        <f>VLOOKUP($D$3&amp;"_"&amp;R$3,データシート2!$A:$SI,MATCH($R$2&amp;"_"&amp;$B110,データシート2!$A$1:$SI$1,0),0)</f>
        <v>5.0960000000000001</v>
      </c>
      <c r="S110" s="1044">
        <f>VLOOKUP($D$3&amp;"_"&amp;S$3,データシート2!$A:$SI,MATCH($R$2&amp;"_"&amp;$B110,データシート2!$A$1:$SI$1,0),0)</f>
        <v>5.5140000000000002</v>
      </c>
      <c r="T110" s="1044">
        <f>VLOOKUP($D$3&amp;"_"&amp;T$3,データシート2!$A:$SI,MATCH($R$2&amp;"_"&amp;$B110,データシート2!$A$1:$SI$1,0),0)</f>
        <v>5.24</v>
      </c>
      <c r="U110" s="1044">
        <f>VLOOKUP($D$3&amp;"_"&amp;U$3,データシート2!$A:$SI,MATCH($R$2&amp;"_"&amp;$B110,データシート2!$A$1:$SI$1,0),0)</f>
        <v>5.5819999999999999</v>
      </c>
      <c r="V110" s="1044">
        <f>VLOOKUP($D$3&amp;"_"&amp;V$3,データシート2!$A:$SI,MATCH($R$2&amp;"_"&amp;$B110,データシート2!$A$1:$SI$1,0),0)</f>
        <v>5.2489999999999997</v>
      </c>
      <c r="W110" s="1044">
        <f>VLOOKUP($D$3&amp;"_"&amp;W$3,データシート2!$A:$SI,MATCH($R$2&amp;"_"&amp;$B110,データシート2!$A$1:$SI$1,0),0)</f>
        <v>5.1820000000000004</v>
      </c>
      <c r="X110" s="1044">
        <f>VLOOKUP($D$3&amp;"_"&amp;X$3,データシート2!$A:$SI,MATCH($R$2&amp;"_"&amp;$B110,データシート2!$A$1:$SI$1,0),0)</f>
        <v>4.8230000000000004</v>
      </c>
      <c r="Y110" s="1044">
        <f>VLOOKUP($D$3&amp;"_"&amp;Y$3,データシート2!$A:$SI,MATCH($R$2&amp;"_"&amp;$B110,データシート2!$A$1:$SI$1,0),0)</f>
        <v>4.2519999999999998</v>
      </c>
      <c r="Z110" s="1044">
        <f>VLOOKUP($D$3&amp;"_"&amp;Z$3,データシート2!$A:$SI,MATCH($R$2&amp;"_"&amp;$B110,データシート2!$A$1:$SI$1,0),0)</f>
        <v>3.8719999999999999</v>
      </c>
      <c r="AA110" s="1044">
        <f>VLOOKUP($D$3&amp;"_"&amp;AA$3,データシート2!$A:$SI,MATCH($R$2&amp;"_"&amp;$B110,データシート2!$A$1:$SI$1,0),0)</f>
        <v>3.4569999999999999</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1</v>
      </c>
      <c r="K113" s="850">
        <f>VLOOKUP($D$3&amp;"_"&amp;K$3,データシート2!$A:$SI,MATCH($G$2&amp;"_"&amp;$C113,データシート2!$A$1:$SI$1,0),0)</f>
        <v>1</v>
      </c>
      <c r="L113" s="850">
        <f>VLOOKUP($D$3&amp;"_"&amp;L$3,データシート2!$A:$SI,MATCH($G$2&amp;"_"&amp;$C113,データシート2!$A$1:$SI$1,0),0)</f>
        <v>1</v>
      </c>
      <c r="M113" s="850">
        <f>VLOOKUP($D$3&amp;"_"&amp;M$3,データシート2!$A:$SI,MATCH($G$2&amp;"_"&amp;$C113,データシート2!$A$1:$SI$1,0),0)</f>
        <v>1</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0</v>
      </c>
      <c r="R113" s="1049">
        <f>VLOOKUP($D$3&amp;"_"&amp;R$3,データシート2!$A:$SI,MATCH($R$2&amp;"_"&amp;$C113,データシート2!$A$1:$SI$1,0),0)</f>
        <v>5.0960000000000001</v>
      </c>
      <c r="S113" s="1050">
        <f>VLOOKUP($D$3&amp;"_"&amp;S$3,データシート2!$A:$SI,MATCH($R$2&amp;"_"&amp;$C113,データシート2!$A$1:$SI$1,0),0)</f>
        <v>5.5140000000000002</v>
      </c>
      <c r="T113" s="1050">
        <f>VLOOKUP($D$3&amp;"_"&amp;T$3,データシート2!$A:$SI,MATCH($R$2&amp;"_"&amp;$C113,データシート2!$A$1:$SI$1,0),0)</f>
        <v>5.24</v>
      </c>
      <c r="U113" s="1050">
        <f>VLOOKUP($D$3&amp;"_"&amp;U$3,データシート2!$A:$SI,MATCH($R$2&amp;"_"&amp;$C113,データシート2!$A$1:$SI$1,0),0)</f>
        <v>5.5819999999999999</v>
      </c>
      <c r="V113" s="1050">
        <f>VLOOKUP($D$3&amp;"_"&amp;V$3,データシート2!$A:$SI,MATCH($R$2&amp;"_"&amp;$C113,データシート2!$A$1:$SI$1,0),0)</f>
        <v>5.2489999999999997</v>
      </c>
      <c r="W113" s="1050">
        <f>VLOOKUP($D$3&amp;"_"&amp;W$3,データシート2!$A:$SI,MATCH($R$2&amp;"_"&amp;$C113,データシート2!$A$1:$SI$1,0),0)</f>
        <v>5.1820000000000004</v>
      </c>
      <c r="X113" s="1050">
        <f>VLOOKUP($D$3&amp;"_"&amp;X$3,データシート2!$A:$SI,MATCH($R$2&amp;"_"&amp;$C113,データシート2!$A$1:$SI$1,0),0)</f>
        <v>4.8230000000000004</v>
      </c>
      <c r="Y113" s="1050">
        <f>VLOOKUP($D$3&amp;"_"&amp;Y$3,データシート2!$A:$SI,MATCH($R$2&amp;"_"&amp;$C113,データシート2!$A$1:$SI$1,0),0)</f>
        <v>4.2519999999999998</v>
      </c>
      <c r="Z113" s="1050">
        <f>VLOOKUP($D$3&amp;"_"&amp;Z$3,データシート2!$A:$SI,MATCH($R$2&amp;"_"&amp;$C113,データシート2!$A$1:$SI$1,0),0)</f>
        <v>3.8719999999999999</v>
      </c>
      <c r="AA113" s="1050">
        <f>VLOOKUP($D$3&amp;"_"&amp;AA$3,データシート2!$A:$SI,MATCH($R$2&amp;"_"&amp;$C113,データシート2!$A$1:$SI$1,0),0)</f>
        <v>3.4569999999999999</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1</v>
      </c>
      <c r="O114" s="830">
        <f>VLOOKUP($D$3&amp;"_"&amp;O$3,データシート2!$A:$SI,MATCH($G$2&amp;"_"&amp;$B114,データシート2!$A$1:$SI$1,0),0)</f>
        <v>1</v>
      </c>
      <c r="P114" s="830">
        <f>VLOOKUP($D$3&amp;"_"&amp;P$3,データシート2!$A:$SI,MATCH($G$2&amp;"_"&amp;$B114,データシート2!$A$1:$SI$1,0),0)</f>
        <v>1</v>
      </c>
      <c r="Q114" s="831">
        <f>VLOOKUP($D$3&amp;"_"&amp;Q$3,データシート2!$A:$SI,MATCH($G$2&amp;"_"&amp;$B114,データシート2!$A$1:$SI$1,0),0)</f>
        <v>1</v>
      </c>
      <c r="R114" s="1043">
        <f>VLOOKUP($D$3&amp;"_"&amp;R$3,データシート2!$A:$SI,MATCH($R$2&amp;"_"&amp;$B114,データシート2!$A$1:$SI$1,0),0)</f>
        <v>33.887</v>
      </c>
      <c r="S114" s="1044">
        <f>VLOOKUP($D$3&amp;"_"&amp;S$3,データシート2!$A:$SI,MATCH($R$2&amp;"_"&amp;$B114,データシート2!$A$1:$SI$1,0),0)</f>
        <v>36.031999999999996</v>
      </c>
      <c r="T114" s="1044">
        <f>VLOOKUP($D$3&amp;"_"&amp;T$3,データシート2!$A:$SI,MATCH($R$2&amp;"_"&amp;$B114,データシート2!$A$1:$SI$1,0),0)</f>
        <v>33.323999999999998</v>
      </c>
      <c r="U114" s="1044">
        <f>VLOOKUP($D$3&amp;"_"&amp;U$3,データシート2!$A:$SI,MATCH($R$2&amp;"_"&amp;$B114,データシート2!$A$1:$SI$1,0),0)</f>
        <v>35.993000000000002</v>
      </c>
      <c r="V114" s="1044">
        <f>VLOOKUP($D$3&amp;"_"&amp;V$3,データシート2!$A:$SI,MATCH($R$2&amp;"_"&amp;$B114,データシート2!$A$1:$SI$1,0),0)</f>
        <v>35.003</v>
      </c>
      <c r="W114" s="1044">
        <f>VLOOKUP($D$3&amp;"_"&amp;W$3,データシート2!$A:$SI,MATCH($R$2&amp;"_"&amp;$B114,データシート2!$A$1:$SI$1,0),0)</f>
        <v>33.604999999999997</v>
      </c>
      <c r="X114" s="1044">
        <f>VLOOKUP($D$3&amp;"_"&amp;X$3,データシート2!$A:$SI,MATCH($R$2&amp;"_"&amp;$B114,データシート2!$A$1:$SI$1,0),0)</f>
        <v>33.847000000000001</v>
      </c>
      <c r="Y114" s="1044">
        <f>VLOOKUP($D$3&amp;"_"&amp;Y$3,データシート2!$A:$SI,MATCH($R$2&amp;"_"&amp;$B114,データシート2!$A$1:$SI$1,0),0)</f>
        <v>33.912999999999997</v>
      </c>
      <c r="Z114" s="1044">
        <f>VLOOKUP($D$3&amp;"_"&amp;Z$3,データシート2!$A:$SI,MATCH($R$2&amp;"_"&amp;$B114,データシート2!$A$1:$SI$1,0),0)</f>
        <v>33.155999999999999</v>
      </c>
      <c r="AA114" s="1044">
        <f>VLOOKUP($D$3&amp;"_"&amp;AA$3,データシート2!$A:$SI,MATCH($R$2&amp;"_"&amp;$B114,データシート2!$A$1:$SI$1,0),0)</f>
        <v>31.332999999999998</v>
      </c>
      <c r="AB114" s="1045">
        <f>VLOOKUP($D$3&amp;"_"&amp;AB$3,データシート2!$A:$SI,MATCH($R$2&amp;"_"&amp;$B114,データシート2!$A$1:$SI$1,0),0)</f>
        <v>29.866</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1</v>
      </c>
      <c r="Q115" s="840">
        <f>VLOOKUP($D$3&amp;"_"&amp;Q$3,データシート2!$A:$SI,MATCH($G$2&amp;"_"&amp;$C115,データシート2!$A$1:$SI$1,0),0)</f>
        <v>1</v>
      </c>
      <c r="R115" s="1052">
        <f>VLOOKUP($D$3&amp;"_"&amp;R$3,データシート2!$A:$SI,MATCH($R$2&amp;"_"&amp;$C115,データシート2!$A$1:$SI$1,0),0)</f>
        <v>33.887</v>
      </c>
      <c r="S115" s="1047">
        <f>VLOOKUP($D$3&amp;"_"&amp;S$3,データシート2!$A:$SI,MATCH($R$2&amp;"_"&amp;$C115,データシート2!$A$1:$SI$1,0),0)</f>
        <v>36.031999999999996</v>
      </c>
      <c r="T115" s="1047">
        <f>VLOOKUP($D$3&amp;"_"&amp;T$3,データシート2!$A:$SI,MATCH($R$2&amp;"_"&amp;$C115,データシート2!$A$1:$SI$1,0),0)</f>
        <v>33.323999999999998</v>
      </c>
      <c r="U115" s="1047">
        <f>VLOOKUP($D$3&amp;"_"&amp;U$3,データシート2!$A:$SI,MATCH($R$2&amp;"_"&amp;$C115,データシート2!$A$1:$SI$1,0),0)</f>
        <v>35.993000000000002</v>
      </c>
      <c r="V115" s="1047">
        <f>VLOOKUP($D$3&amp;"_"&amp;V$3,データシート2!$A:$SI,MATCH($R$2&amp;"_"&amp;$C115,データシート2!$A$1:$SI$1,0),0)</f>
        <v>35.003</v>
      </c>
      <c r="W115" s="1047">
        <f>VLOOKUP($D$3&amp;"_"&amp;W$3,データシート2!$A:$SI,MATCH($R$2&amp;"_"&amp;$C115,データシート2!$A$1:$SI$1,0),0)</f>
        <v>33.604999999999997</v>
      </c>
      <c r="X115" s="1047">
        <f>VLOOKUP($D$3&amp;"_"&amp;X$3,データシート2!$A:$SI,MATCH($R$2&amp;"_"&amp;$C115,データシート2!$A$1:$SI$1,0),0)</f>
        <v>33.847000000000001</v>
      </c>
      <c r="Y115" s="1047">
        <f>VLOOKUP($D$3&amp;"_"&amp;Y$3,データシート2!$A:$SI,MATCH($R$2&amp;"_"&amp;$C115,データシート2!$A$1:$SI$1,0),0)</f>
        <v>33.912999999999997</v>
      </c>
      <c r="Z115" s="1047">
        <f>VLOOKUP($D$3&amp;"_"&amp;Z$3,データシート2!$A:$SI,MATCH($R$2&amp;"_"&amp;$C115,データシート2!$A$1:$SI$1,0),0)</f>
        <v>33.155999999999999</v>
      </c>
      <c r="AA115" s="1047">
        <f>VLOOKUP($D$3&amp;"_"&amp;AA$3,データシート2!$A:$SI,MATCH($R$2&amp;"_"&amp;$C115,データシート2!$A$1:$SI$1,0),0)</f>
        <v>31.332999999999998</v>
      </c>
      <c r="AB115" s="1048">
        <f>VLOOKUP($D$3&amp;"_"&amp;AB$3,データシート2!$A:$SI,MATCH($R$2&amp;"_"&amp;$C115,データシート2!$A$1:$SI$1,0),0)</f>
        <v>29.866</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2</v>
      </c>
      <c r="H117" s="829">
        <f>VLOOKUP($D$3&amp;"_"&amp;H$3,データシート2!$A:$SI,MATCH($G$2&amp;"_"&amp;$B117,データシート2!$A$1:$SI$1,0),0)</f>
        <v>2</v>
      </c>
      <c r="I117" s="829">
        <f>VLOOKUP($D$3&amp;"_"&amp;I$3,データシート2!$A:$SI,MATCH($G$2&amp;"_"&amp;$B117,データシート2!$A$1:$SI$1,0),0)</f>
        <v>2</v>
      </c>
      <c r="J117" s="829">
        <f>VLOOKUP($D$3&amp;"_"&amp;J$3,データシート2!$A:$SI,MATCH($G$2&amp;"_"&amp;$B117,データシート2!$A$1:$SI$1,0),0)</f>
        <v>2</v>
      </c>
      <c r="K117" s="830">
        <f>VLOOKUP($D$3&amp;"_"&amp;K$3,データシート2!$A:$SI,MATCH($G$2&amp;"_"&amp;$B117,データシート2!$A$1:$SI$1,0),0)</f>
        <v>2</v>
      </c>
      <c r="L117" s="830">
        <f>VLOOKUP($D$3&amp;"_"&amp;L$3,データシート2!$A:$SI,MATCH($G$2&amp;"_"&amp;$B117,データシート2!$A$1:$SI$1,0),0)</f>
        <v>2</v>
      </c>
      <c r="M117" s="830">
        <f>VLOOKUP($D$3&amp;"_"&amp;M$3,データシート2!$A:$SI,MATCH($G$2&amp;"_"&amp;$B117,データシート2!$A$1:$SI$1,0),0)</f>
        <v>2</v>
      </c>
      <c r="N117" s="830">
        <f>VLOOKUP($D$3&amp;"_"&amp;N$3,データシート2!$A:$SI,MATCH($G$2&amp;"_"&amp;$B117,データシート2!$A$1:$SI$1,0),0)</f>
        <v>2</v>
      </c>
      <c r="O117" s="830">
        <f>VLOOKUP($D$3&amp;"_"&amp;O$3,データシート2!$A:$SI,MATCH($G$2&amp;"_"&amp;$B117,データシート2!$A$1:$SI$1,0),0)</f>
        <v>2</v>
      </c>
      <c r="P117" s="830">
        <f>VLOOKUP($D$3&amp;"_"&amp;P$3,データシート2!$A:$SI,MATCH($G$2&amp;"_"&amp;$B117,データシート2!$A$1:$SI$1,0),0)</f>
        <v>2</v>
      </c>
      <c r="Q117" s="831">
        <f>VLOOKUP($D$3&amp;"_"&amp;Q$3,データシート2!$A:$SI,MATCH($G$2&amp;"_"&amp;$B117,データシート2!$A$1:$SI$1,0),0)</f>
        <v>2</v>
      </c>
      <c r="R117" s="1043">
        <f>VLOOKUP($D$3&amp;"_"&amp;R$3,データシート2!$A:$SI,MATCH($R$2&amp;"_"&amp;$B117,データシート2!$A$1:$SI$1,0),0)</f>
        <v>28.553000000000001</v>
      </c>
      <c r="S117" s="1044">
        <f>VLOOKUP($D$3&amp;"_"&amp;S$3,データシート2!$A:$SI,MATCH($R$2&amp;"_"&amp;$B117,データシート2!$A$1:$SI$1,0),0)</f>
        <v>33.228000000000002</v>
      </c>
      <c r="T117" s="1044">
        <f>VLOOKUP($D$3&amp;"_"&amp;T$3,データシート2!$A:$SI,MATCH($R$2&amp;"_"&amp;$B117,データシート2!$A$1:$SI$1,0),0)</f>
        <v>30.544</v>
      </c>
      <c r="U117" s="1044">
        <f>VLOOKUP($D$3&amp;"_"&amp;U$3,データシート2!$A:$SI,MATCH($R$2&amp;"_"&amp;$B117,データシート2!$A$1:$SI$1,0),0)</f>
        <v>34.536999999999999</v>
      </c>
      <c r="V117" s="1044">
        <f>VLOOKUP($D$3&amp;"_"&amp;V$3,データシート2!$A:$SI,MATCH($R$2&amp;"_"&amp;$B117,データシート2!$A$1:$SI$1,0),0)</f>
        <v>33.427</v>
      </c>
      <c r="W117" s="1044">
        <f>VLOOKUP($D$3&amp;"_"&amp;W$3,データシート2!$A:$SI,MATCH($R$2&amp;"_"&amp;$B117,データシート2!$A$1:$SI$1,0),0)</f>
        <v>32.652999999999999</v>
      </c>
      <c r="X117" s="1044">
        <f>VLOOKUP($D$3&amp;"_"&amp;X$3,データシート2!$A:$SI,MATCH($R$2&amp;"_"&amp;$B117,データシート2!$A$1:$SI$1,0),0)</f>
        <v>32.600999999999999</v>
      </c>
      <c r="Y117" s="1044">
        <f>VLOOKUP($D$3&amp;"_"&amp;Y$3,データシート2!$A:$SI,MATCH($R$2&amp;"_"&amp;$B117,データシート2!$A$1:$SI$1,0),0)</f>
        <v>33.247999999999998</v>
      </c>
      <c r="Z117" s="1044">
        <f>VLOOKUP($D$3&amp;"_"&amp;Z$3,データシート2!$A:$SI,MATCH($R$2&amp;"_"&amp;$B117,データシート2!$A$1:$SI$1,0),0)</f>
        <v>31.756</v>
      </c>
      <c r="AA117" s="1044">
        <f>VLOOKUP($D$3&amp;"_"&amp;AA$3,データシート2!$A:$SI,MATCH($R$2&amp;"_"&amp;$B117,データシート2!$A$1:$SI$1,0),0)</f>
        <v>30.302</v>
      </c>
      <c r="AB117" s="1045">
        <f>VLOOKUP($D$3&amp;"_"&amp;AB$3,データシート2!$A:$SI,MATCH($R$2&amp;"_"&amp;$B117,データシート2!$A$1:$SI$1,0),0)</f>
        <v>28.725999999999999</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2</v>
      </c>
      <c r="H118" s="838">
        <f>VLOOKUP($D$3&amp;"_"&amp;H$3,データシート2!$A:$SI,MATCH($G$2&amp;"_"&amp;$C118,データシート2!$A$1:$SI$1,0),0)</f>
        <v>2</v>
      </c>
      <c r="I118" s="838">
        <f>VLOOKUP($D$3&amp;"_"&amp;I$3,データシート2!$A:$SI,MATCH($G$2&amp;"_"&amp;$C118,データシート2!$A$1:$SI$1,0),0)</f>
        <v>2</v>
      </c>
      <c r="J118" s="838">
        <f>VLOOKUP($D$3&amp;"_"&amp;J$3,データシート2!$A:$SI,MATCH($G$2&amp;"_"&amp;$C118,データシート2!$A$1:$SI$1,0),0)</f>
        <v>2</v>
      </c>
      <c r="K118" s="839">
        <f>VLOOKUP($D$3&amp;"_"&amp;K$3,データシート2!$A:$SI,MATCH($G$2&amp;"_"&amp;$C118,データシート2!$A$1:$SI$1,0),0)</f>
        <v>2</v>
      </c>
      <c r="L118" s="839">
        <f>VLOOKUP($D$3&amp;"_"&amp;L$3,データシート2!$A:$SI,MATCH($G$2&amp;"_"&amp;$C118,データシート2!$A$1:$SI$1,0),0)</f>
        <v>2</v>
      </c>
      <c r="M118" s="839">
        <f>VLOOKUP($D$3&amp;"_"&amp;M$3,データシート2!$A:$SI,MATCH($G$2&amp;"_"&amp;$C118,データシート2!$A$1:$SI$1,0),0)</f>
        <v>2</v>
      </c>
      <c r="N118" s="839">
        <f>VLOOKUP($D$3&amp;"_"&amp;N$3,データシート2!$A:$SI,MATCH($G$2&amp;"_"&amp;$C118,データシート2!$A$1:$SI$1,0),0)</f>
        <v>2</v>
      </c>
      <c r="O118" s="839">
        <f>VLOOKUP($D$3&amp;"_"&amp;O$3,データシート2!$A:$SI,MATCH($G$2&amp;"_"&amp;$C118,データシート2!$A$1:$SI$1,0),0)</f>
        <v>2</v>
      </c>
      <c r="P118" s="839">
        <f>VLOOKUP($D$3&amp;"_"&amp;P$3,データシート2!$A:$SI,MATCH($G$2&amp;"_"&amp;$C118,データシート2!$A$1:$SI$1,0),0)</f>
        <v>2</v>
      </c>
      <c r="Q118" s="840">
        <f>VLOOKUP($D$3&amp;"_"&amp;Q$3,データシート2!$A:$SI,MATCH($G$2&amp;"_"&amp;$C118,データシート2!$A$1:$SI$1,0),0)</f>
        <v>2</v>
      </c>
      <c r="R118" s="1052">
        <f>VLOOKUP($D$3&amp;"_"&amp;R$3,データシート2!$A:$SI,MATCH($R$2&amp;"_"&amp;$C118,データシート2!$A$1:$SI$1,0),0)</f>
        <v>28.553000000000001</v>
      </c>
      <c r="S118" s="1047">
        <f>VLOOKUP($D$3&amp;"_"&amp;S$3,データシート2!$A:$SI,MATCH($R$2&amp;"_"&amp;$C118,データシート2!$A$1:$SI$1,0),0)</f>
        <v>33.228000000000002</v>
      </c>
      <c r="T118" s="1047">
        <f>VLOOKUP($D$3&amp;"_"&amp;T$3,データシート2!$A:$SI,MATCH($R$2&amp;"_"&amp;$C118,データシート2!$A$1:$SI$1,0),0)</f>
        <v>30.544</v>
      </c>
      <c r="U118" s="1047">
        <f>VLOOKUP($D$3&amp;"_"&amp;U$3,データシート2!$A:$SI,MATCH($R$2&amp;"_"&amp;$C118,データシート2!$A$1:$SI$1,0),0)</f>
        <v>34.536999999999999</v>
      </c>
      <c r="V118" s="1047">
        <f>VLOOKUP($D$3&amp;"_"&amp;V$3,データシート2!$A:$SI,MATCH($R$2&amp;"_"&amp;$C118,データシート2!$A$1:$SI$1,0),0)</f>
        <v>33.427</v>
      </c>
      <c r="W118" s="1047">
        <f>VLOOKUP($D$3&amp;"_"&amp;W$3,データシート2!$A:$SI,MATCH($R$2&amp;"_"&amp;$C118,データシート2!$A$1:$SI$1,0),0)</f>
        <v>32.652999999999999</v>
      </c>
      <c r="X118" s="1047">
        <f>VLOOKUP($D$3&amp;"_"&amp;X$3,データシート2!$A:$SI,MATCH($R$2&amp;"_"&amp;$C118,データシート2!$A$1:$SI$1,0),0)</f>
        <v>32.600999999999999</v>
      </c>
      <c r="Y118" s="1047">
        <f>VLOOKUP($D$3&amp;"_"&amp;Y$3,データシート2!$A:$SI,MATCH($R$2&amp;"_"&amp;$C118,データシート2!$A$1:$SI$1,0),0)</f>
        <v>33.247999999999998</v>
      </c>
      <c r="Z118" s="1047">
        <f>VLOOKUP($D$3&amp;"_"&amp;Z$3,データシート2!$A:$SI,MATCH($R$2&amp;"_"&amp;$C118,データシート2!$A$1:$SI$1,0),0)</f>
        <v>31.756</v>
      </c>
      <c r="AA118" s="1047">
        <f>VLOOKUP($D$3&amp;"_"&amp;AA$3,データシート2!$A:$SI,MATCH($R$2&amp;"_"&amp;$C118,データシート2!$A$1:$SI$1,0),0)</f>
        <v>30.302</v>
      </c>
      <c r="AB118" s="1048">
        <f>VLOOKUP($D$3&amp;"_"&amp;AB$3,データシート2!$A:$SI,MATCH($R$2&amp;"_"&amp;$C118,データシート2!$A$1:$SI$1,0),0)</f>
        <v>28.725999999999999</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3</v>
      </c>
      <c r="H124" s="829">
        <f>VLOOKUP($D$3&amp;"_"&amp;H$3,データシート2!$A:$SI,MATCH($G$2&amp;"_"&amp;$B124,データシート2!$A$1:$SI$1,0),0)</f>
        <v>4</v>
      </c>
      <c r="I124" s="829">
        <f>VLOOKUP($D$3&amp;"_"&amp;I$3,データシート2!$A:$SI,MATCH($G$2&amp;"_"&amp;$B124,データシート2!$A$1:$SI$1,0),0)</f>
        <v>5</v>
      </c>
      <c r="J124" s="829">
        <f>VLOOKUP($D$3&amp;"_"&amp;J$3,データシート2!$A:$SI,MATCH($G$2&amp;"_"&amp;$B124,データシート2!$A$1:$SI$1,0),0)</f>
        <v>3</v>
      </c>
      <c r="K124" s="830">
        <f>VLOOKUP($D$3&amp;"_"&amp;K$3,データシート2!$A:$SI,MATCH($G$2&amp;"_"&amp;$B124,データシート2!$A$1:$SI$1,0),0)</f>
        <v>3</v>
      </c>
      <c r="L124" s="830">
        <f>VLOOKUP($D$3&amp;"_"&amp;L$3,データシート2!$A:$SI,MATCH($G$2&amp;"_"&amp;$B124,データシート2!$A$1:$SI$1,0),0)</f>
        <v>4</v>
      </c>
      <c r="M124" s="830">
        <f>VLOOKUP($D$3&amp;"_"&amp;M$3,データシート2!$A:$SI,MATCH($G$2&amp;"_"&amp;$B124,データシート2!$A$1:$SI$1,0),0)</f>
        <v>5</v>
      </c>
      <c r="N124" s="830">
        <f>VLOOKUP($D$3&amp;"_"&amp;N$3,データシート2!$A:$SI,MATCH($G$2&amp;"_"&amp;$B124,データシート2!$A$1:$SI$1,0),0)</f>
        <v>5</v>
      </c>
      <c r="O124" s="830">
        <f>VLOOKUP($D$3&amp;"_"&amp;O$3,データシート2!$A:$SI,MATCH($G$2&amp;"_"&amp;$B124,データシート2!$A$1:$SI$1,0),0)</f>
        <v>5</v>
      </c>
      <c r="P124" s="830">
        <f>VLOOKUP($D$3&amp;"_"&amp;P$3,データシート2!$A:$SI,MATCH($G$2&amp;"_"&amp;$B124,データシート2!$A$1:$SI$1,0),0)</f>
        <v>4</v>
      </c>
      <c r="Q124" s="831">
        <f>VLOOKUP($D$3&amp;"_"&amp;Q$3,データシート2!$A:$SI,MATCH($G$2&amp;"_"&amp;$B124,データシート2!$A$1:$SI$1,0),0)</f>
        <v>5</v>
      </c>
      <c r="R124" s="1043">
        <f>VLOOKUP($D$3&amp;"_"&amp;R$3,データシート2!$A:$SI,MATCH($R$2&amp;"_"&amp;$B124,データシート2!$A$1:$SI$1,0),0)</f>
        <v>35.698999999999998</v>
      </c>
      <c r="S124" s="1044">
        <f>VLOOKUP($D$3&amp;"_"&amp;S$3,データシート2!$A:$SI,MATCH($R$2&amp;"_"&amp;$B124,データシート2!$A$1:$SI$1,0),0)</f>
        <v>118.232</v>
      </c>
      <c r="T124" s="1044">
        <f>VLOOKUP($D$3&amp;"_"&amp;T$3,データシート2!$A:$SI,MATCH($R$2&amp;"_"&amp;$B124,データシート2!$A$1:$SI$1,0),0)</f>
        <v>130.179</v>
      </c>
      <c r="U124" s="1044">
        <f>VLOOKUP($D$3&amp;"_"&amp;U$3,データシート2!$A:$SI,MATCH($R$2&amp;"_"&amp;$B124,データシート2!$A$1:$SI$1,0),0)</f>
        <v>54.069000000000003</v>
      </c>
      <c r="V124" s="1044">
        <f>VLOOKUP($D$3&amp;"_"&amp;V$3,データシート2!$A:$SI,MATCH($R$2&amp;"_"&amp;$B124,データシート2!$A$1:$SI$1,0),0)</f>
        <v>66.305000000000007</v>
      </c>
      <c r="W124" s="1044">
        <f>VLOOKUP($D$3&amp;"_"&amp;W$3,データシート2!$A:$SI,MATCH($R$2&amp;"_"&amp;$B124,データシート2!$A$1:$SI$1,0),0)</f>
        <v>134.161</v>
      </c>
      <c r="X124" s="1044">
        <f>VLOOKUP($D$3&amp;"_"&amp;X$3,データシート2!$A:$SI,MATCH($R$2&amp;"_"&amp;$B124,データシート2!$A$1:$SI$1,0),0)</f>
        <v>146.90100000000001</v>
      </c>
      <c r="Y124" s="1044">
        <f>VLOOKUP($D$3&amp;"_"&amp;Y$3,データシート2!$A:$SI,MATCH($R$2&amp;"_"&amp;$B124,データシート2!$A$1:$SI$1,0),0)</f>
        <v>168.70400000000001</v>
      </c>
      <c r="Z124" s="1044">
        <f>VLOOKUP($D$3&amp;"_"&amp;Z$3,データシート2!$A:$SI,MATCH($R$2&amp;"_"&amp;$B124,データシート2!$A$1:$SI$1,0),0)</f>
        <v>162.185</v>
      </c>
      <c r="AA124" s="1044">
        <f>VLOOKUP($D$3&amp;"_"&amp;AA$3,データシート2!$A:$SI,MATCH($R$2&amp;"_"&amp;$B124,データシート2!$A$1:$SI$1,0),0)</f>
        <v>117.476</v>
      </c>
      <c r="AB124" s="1045">
        <f>VLOOKUP($D$3&amp;"_"&amp;AB$3,データシート2!$A:$SI,MATCH($R$2&amp;"_"&amp;$B124,データシート2!$A$1:$SI$1,0),0)</f>
        <v>154.73099999999999</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3</v>
      </c>
      <c r="H125" s="888">
        <f>VLOOKUP($D$3&amp;"_"&amp;H$3,データシート2!$A:$SI,MATCH($G$2&amp;"_"&amp;$C125,データシート2!$A$1:$SI$1,0),0)</f>
        <v>4</v>
      </c>
      <c r="I125" s="888">
        <f>VLOOKUP($D$3&amp;"_"&amp;I$3,データシート2!$A:$SI,MATCH($G$2&amp;"_"&amp;$C125,データシート2!$A$1:$SI$1,0),0)</f>
        <v>5</v>
      </c>
      <c r="J125" s="888">
        <f>VLOOKUP($D$3&amp;"_"&amp;J$3,データシート2!$A:$SI,MATCH($G$2&amp;"_"&amp;$C125,データシート2!$A$1:$SI$1,0),0)</f>
        <v>3</v>
      </c>
      <c r="K125" s="889">
        <f>VLOOKUP($D$3&amp;"_"&amp;K$3,データシート2!$A:$SI,MATCH($G$2&amp;"_"&amp;$C125,データシート2!$A$1:$SI$1,0),0)</f>
        <v>3</v>
      </c>
      <c r="L125" s="889">
        <f>VLOOKUP($D$3&amp;"_"&amp;L$3,データシート2!$A:$SI,MATCH($G$2&amp;"_"&amp;$C125,データシート2!$A$1:$SI$1,0),0)</f>
        <v>4</v>
      </c>
      <c r="M125" s="889">
        <f>VLOOKUP($D$3&amp;"_"&amp;M$3,データシート2!$A:$SI,MATCH($G$2&amp;"_"&amp;$C125,データシート2!$A$1:$SI$1,0),0)</f>
        <v>5</v>
      </c>
      <c r="N125" s="889">
        <f>VLOOKUP($D$3&amp;"_"&amp;N$3,データシート2!$A:$SI,MATCH($G$2&amp;"_"&amp;$C125,データシート2!$A$1:$SI$1,0),0)</f>
        <v>5</v>
      </c>
      <c r="O125" s="889">
        <f>VLOOKUP($D$3&amp;"_"&amp;O$3,データシート2!$A:$SI,MATCH($G$2&amp;"_"&amp;$C125,データシート2!$A$1:$SI$1,0),0)</f>
        <v>5</v>
      </c>
      <c r="P125" s="889">
        <f>VLOOKUP($D$3&amp;"_"&amp;P$3,データシート2!$A:$SI,MATCH($G$2&amp;"_"&amp;$C125,データシート2!$A$1:$SI$1,0),0)</f>
        <v>4</v>
      </c>
      <c r="Q125" s="890">
        <f>VLOOKUP($D$3&amp;"_"&amp;Q$3,データシート2!$A:$SI,MATCH($G$2&amp;"_"&amp;$C125,データシート2!$A$1:$SI$1,0),0)</f>
        <v>5</v>
      </c>
      <c r="R125" s="1059">
        <f>VLOOKUP($D$3&amp;"_"&amp;R$3,データシート2!$A:$SI,MATCH($R$2&amp;"_"&amp;$C125,データシート2!$A$1:$SI$1,0),0)</f>
        <v>35.698999999999998</v>
      </c>
      <c r="S125" s="1060">
        <f>VLOOKUP($D$3&amp;"_"&amp;S$3,データシート2!$A:$SI,MATCH($R$2&amp;"_"&amp;$C125,データシート2!$A$1:$SI$1,0),0)</f>
        <v>118.232</v>
      </c>
      <c r="T125" s="1060">
        <f>VLOOKUP($D$3&amp;"_"&amp;T$3,データシート2!$A:$SI,MATCH($R$2&amp;"_"&amp;$C125,データシート2!$A$1:$SI$1,0),0)</f>
        <v>130.179</v>
      </c>
      <c r="U125" s="1060">
        <f>VLOOKUP($D$3&amp;"_"&amp;U$3,データシート2!$A:$SI,MATCH($R$2&amp;"_"&amp;$C125,データシート2!$A$1:$SI$1,0),0)</f>
        <v>54.069000000000003</v>
      </c>
      <c r="V125" s="1060">
        <f>VLOOKUP($D$3&amp;"_"&amp;V$3,データシート2!$A:$SI,MATCH($R$2&amp;"_"&amp;$C125,データシート2!$A$1:$SI$1,0),0)</f>
        <v>66.305000000000007</v>
      </c>
      <c r="W125" s="1060">
        <f>VLOOKUP($D$3&amp;"_"&amp;W$3,データシート2!$A:$SI,MATCH($R$2&amp;"_"&amp;$C125,データシート2!$A$1:$SI$1,0),0)</f>
        <v>134.161</v>
      </c>
      <c r="X125" s="1060">
        <f>VLOOKUP($D$3&amp;"_"&amp;X$3,データシート2!$A:$SI,MATCH($R$2&amp;"_"&amp;$C125,データシート2!$A$1:$SI$1,0),0)</f>
        <v>146.90100000000001</v>
      </c>
      <c r="Y125" s="1060">
        <f>VLOOKUP($D$3&amp;"_"&amp;Y$3,データシート2!$A:$SI,MATCH($R$2&amp;"_"&amp;$C125,データシート2!$A$1:$SI$1,0),0)</f>
        <v>168.70400000000001</v>
      </c>
      <c r="Z125" s="1060">
        <f>VLOOKUP($D$3&amp;"_"&amp;Z$3,データシート2!$A:$SI,MATCH($R$2&amp;"_"&amp;$C125,データシート2!$A$1:$SI$1,0),0)</f>
        <v>162.185</v>
      </c>
      <c r="AA125" s="1060">
        <f>VLOOKUP($D$3&amp;"_"&amp;AA$3,データシート2!$A:$SI,MATCH($R$2&amp;"_"&amp;$C125,データシート2!$A$1:$SI$1,0),0)</f>
        <v>117.476</v>
      </c>
      <c r="AB125" s="1061">
        <f>VLOOKUP($D$3&amp;"_"&amp;AB$3,データシート2!$A:$SI,MATCH($R$2&amp;"_"&amp;$C125,データシート2!$A$1:$SI$1,0),0)</f>
        <v>154.73099999999999</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1</v>
      </c>
      <c r="H133" s="829">
        <f>VLOOKUP($D$3&amp;"_"&amp;H$3,データシート2!$A:$SI,MATCH($G$2&amp;"_"&amp;$B133,データシート2!$A$1:$SI$1,0),0)</f>
        <v>1</v>
      </c>
      <c r="I133" s="829">
        <f>VLOOKUP($D$3&amp;"_"&amp;I$3,データシート2!$A:$SI,MATCH($G$2&amp;"_"&amp;$B133,データシート2!$A$1:$SI$1,0),0)</f>
        <v>1</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4.2649999999999997</v>
      </c>
      <c r="S133" s="1044">
        <f>VLOOKUP($D$3&amp;"_"&amp;S$3,データシート2!$A:$SI,MATCH($R$2&amp;"_"&amp;$B133,データシート2!$A$1:$SI$1,0),0)</f>
        <v>4.4450000000000003</v>
      </c>
      <c r="T133" s="1044">
        <f>VLOOKUP($D$3&amp;"_"&amp;T$3,データシート2!$A:$SI,MATCH($R$2&amp;"_"&amp;$B133,データシート2!$A$1:$SI$1,0),0)</f>
        <v>3.7759999999999998</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42.366999999999997</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1</v>
      </c>
      <c r="H136" s="849">
        <f>VLOOKUP($D$3&amp;"_"&amp;H$3,データシート2!$A:$SI,MATCH($G$2&amp;"_"&amp;$C136,データシート2!$A$1:$SI$1,0),0)</f>
        <v>1</v>
      </c>
      <c r="I136" s="849">
        <f>VLOOKUP($D$3&amp;"_"&amp;I$3,データシート2!$A:$SI,MATCH($G$2&amp;"_"&amp;$C136,データシート2!$A$1:$SI$1,0),0)</f>
        <v>1</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4.2649999999999997</v>
      </c>
      <c r="S136" s="1050">
        <f>VLOOKUP($D$3&amp;"_"&amp;S$3,データシート2!$A:$SI,MATCH($R$2&amp;"_"&amp;$C136,データシート2!$A$1:$SI$1,0),0)</f>
        <v>4.4450000000000003</v>
      </c>
      <c r="T136" s="1050">
        <f>VLOOKUP($D$3&amp;"_"&amp;T$3,データシート2!$A:$SI,MATCH($R$2&amp;"_"&amp;$C136,データシート2!$A$1:$SI$1,0),0)</f>
        <v>3.7759999999999998</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42.366999999999997</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1</v>
      </c>
      <c r="L137" s="830">
        <f>VLOOKUP($D$3&amp;"_"&amp;L$3,データシート2!$A:$SI,MATCH($G$2&amp;"_"&amp;$B137,データシート2!$A$1:$SI$1,0),0)</f>
        <v>1</v>
      </c>
      <c r="M137" s="830">
        <f>VLOOKUP($D$3&amp;"_"&amp;M$3,データシート2!$A:$SI,MATCH($G$2&amp;"_"&amp;$B137,データシート2!$A$1:$SI$1,0),0)</f>
        <v>1</v>
      </c>
      <c r="N137" s="830">
        <f>VLOOKUP($D$3&amp;"_"&amp;N$3,データシート2!$A:$SI,MATCH($G$2&amp;"_"&amp;$B137,データシート2!$A$1:$SI$1,0),0)</f>
        <v>1</v>
      </c>
      <c r="O137" s="830">
        <f>VLOOKUP($D$3&amp;"_"&amp;O$3,データシート2!$A:$SI,MATCH($G$2&amp;"_"&amp;$B137,データシート2!$A$1:$SI$1,0),0)</f>
        <v>1</v>
      </c>
      <c r="P137" s="830">
        <f>VLOOKUP($D$3&amp;"_"&amp;P$3,データシート2!$A:$SI,MATCH($G$2&amp;"_"&amp;$B137,データシート2!$A$1:$SI$1,0),0)</f>
        <v>1</v>
      </c>
      <c r="Q137" s="831">
        <f>VLOOKUP($D$3&amp;"_"&amp;Q$3,データシート2!$A:$SI,MATCH($G$2&amp;"_"&amp;$B137,データシート2!$A$1:$SI$1,0),0)</f>
        <v>1</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4.4349999999999996</v>
      </c>
      <c r="W137" s="1044">
        <f>VLOOKUP($D$3&amp;"_"&amp;W$3,データシート2!$A:$SI,MATCH($R$2&amp;"_"&amp;$B137,データシート2!$A$1:$SI$1,0),0)</f>
        <v>4.4880000000000004</v>
      </c>
      <c r="X137" s="1044">
        <f>VLOOKUP($D$3&amp;"_"&amp;X$3,データシート2!$A:$SI,MATCH($R$2&amp;"_"&amp;$B137,データシート2!$A$1:$SI$1,0),0)</f>
        <v>6.4459999999999997</v>
      </c>
      <c r="Y137" s="1044">
        <f>VLOOKUP($D$3&amp;"_"&amp;Y$3,データシート2!$A:$SI,MATCH($R$2&amp;"_"&amp;$B137,データシート2!$A$1:$SI$1,0),0)</f>
        <v>4.2469999999999999</v>
      </c>
      <c r="Z137" s="1044">
        <f>VLOOKUP($D$3&amp;"_"&amp;Z$3,データシート2!$A:$SI,MATCH($R$2&amp;"_"&amp;$B137,データシート2!$A$1:$SI$1,0),0)</f>
        <v>3.5009999999999999</v>
      </c>
      <c r="AA137" s="1044">
        <f>VLOOKUP($D$3&amp;"_"&amp;AA$3,データシート2!$A:$SI,MATCH($R$2&amp;"_"&amp;$B137,データシート2!$A$1:$SI$1,0),0)</f>
        <v>3.1309999999999998</v>
      </c>
      <c r="AB137" s="1045">
        <f>VLOOKUP($D$3&amp;"_"&amp;AB$3,データシート2!$A:$SI,MATCH($R$2&amp;"_"&amp;$B137,データシート2!$A$1:$SI$1,0),0)</f>
        <v>2.762</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1</v>
      </c>
      <c r="L138" s="916">
        <f>VLOOKUP($D$3&amp;"_"&amp;L$3,データシート2!$A:$SI,MATCH($G$2&amp;"_"&amp;$C138,データシート2!$A$1:$SI$1,0),0)</f>
        <v>1</v>
      </c>
      <c r="M138" s="916">
        <f>VLOOKUP($D$3&amp;"_"&amp;M$3,データシート2!$A:$SI,MATCH($G$2&amp;"_"&amp;$C138,データシート2!$A$1:$SI$1,0),0)</f>
        <v>1</v>
      </c>
      <c r="N138" s="916">
        <f>VLOOKUP($D$3&amp;"_"&amp;N$3,データシート2!$A:$SI,MATCH($G$2&amp;"_"&amp;$C138,データシート2!$A$1:$SI$1,0),0)</f>
        <v>1</v>
      </c>
      <c r="O138" s="916">
        <f>VLOOKUP($D$3&amp;"_"&amp;O$3,データシート2!$A:$SI,MATCH($G$2&amp;"_"&amp;$C138,データシート2!$A$1:$SI$1,0),0)</f>
        <v>1</v>
      </c>
      <c r="P138" s="916">
        <f>VLOOKUP($D$3&amp;"_"&amp;P$3,データシート2!$A:$SI,MATCH($G$2&amp;"_"&amp;$C138,データシート2!$A$1:$SI$1,0),0)</f>
        <v>1</v>
      </c>
      <c r="Q138" s="917">
        <f>VLOOKUP($D$3&amp;"_"&amp;Q$3,データシート2!$A:$SI,MATCH($G$2&amp;"_"&amp;$C138,データシート2!$A$1:$SI$1,0),0)</f>
        <v>1</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4.4349999999999996</v>
      </c>
      <c r="W138" s="1069">
        <f>VLOOKUP($D$3&amp;"_"&amp;W$3,データシート2!$A:$SI,MATCH($R$2&amp;"_"&amp;$C138,データシート2!$A$1:$SI$1,0),0)</f>
        <v>4.4880000000000004</v>
      </c>
      <c r="X138" s="1069">
        <f>VLOOKUP($D$3&amp;"_"&amp;X$3,データシート2!$A:$SI,MATCH($R$2&amp;"_"&amp;$C138,データシート2!$A$1:$SI$1,0),0)</f>
        <v>6.4459999999999997</v>
      </c>
      <c r="Y138" s="1069">
        <f>VLOOKUP($D$3&amp;"_"&amp;Y$3,データシート2!$A:$SI,MATCH($R$2&amp;"_"&amp;$C138,データシート2!$A$1:$SI$1,0),0)</f>
        <v>4.2469999999999999</v>
      </c>
      <c r="Z138" s="1069">
        <f>VLOOKUP($D$3&amp;"_"&amp;Z$3,データシート2!$A:$SI,MATCH($R$2&amp;"_"&amp;$C138,データシート2!$A$1:$SI$1,0),0)</f>
        <v>3.5009999999999999</v>
      </c>
      <c r="AA138" s="1069">
        <f>VLOOKUP($D$3&amp;"_"&amp;AA$3,データシート2!$A:$SI,MATCH($R$2&amp;"_"&amp;$C138,データシート2!$A$1:$SI$1,0),0)</f>
        <v>3.1309999999999998</v>
      </c>
      <c r="AB138" s="1070">
        <f>VLOOKUP($D$3&amp;"_"&amp;AB$3,データシート2!$A:$SI,MATCH($R$2&amp;"_"&amp;$C138,データシート2!$A$1:$SI$1,0),0)</f>
        <v>2.762</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2024-03-14T13:49:45Z</dcterms:created>
  <dcterms:modified xsi:type="dcterms:W3CDTF">2024-03-14T13:49:45Z</dcterms:modified>
  <cp:category/>
  <cp:contentStatus/>
</cp:coreProperties>
</file>