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6EF710A9-8F36-4752-90DD-43E34C7FF5D1}"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<sst xmlns="http://schemas.openxmlformats.org/spreadsheetml/2006/main" count="24462" uniqueCount="2400">
  <si>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</si>
  <si>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</si>
  <si>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</si>
  <si>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</si>
  <si>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</si>
  <si>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</si>
  <si>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</si>
  <si>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</si>
  <si>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</si>
  <si>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</si>
  <si>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</si>
  <si>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</si>
  <si>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</si>
  <si>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</si>
  <si>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</si>
  <si>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</si>
  <si>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</si>
  <si>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</si>
  <si>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</si>
  <si>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</si>
  <si>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</si>
  <si>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</si>
  <si>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</si>
  <si>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</si>
  <si>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</si>
  <si>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</si>
  <si>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</si>
  <si>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</si>
  <si>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</si>
  <si>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</si>
  <si>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</si>
  <si>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</si>
  <si>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</si>
  <si>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</si>
  <si>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</si>
  <si>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</si>
  <si>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</si>
  <si>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</si>
  <si>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</si>
  <si>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</si>
  <si>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</si>
  <si>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</si>
  <si>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</si>
  <si>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</si>
  <si>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</si>
  <si>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</si>
  <si>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</si>
  <si>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</si>
  <si>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</si>
  <si>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</si>
  <si>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</si>
  <si>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</si>
  <si>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</si>
  <si>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</si>
  <si>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</si>
  <si>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</si>
  <si>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</si>
  <si>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</si>
  <si>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</si>
  <si>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</si>
  <si>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</si>
  <si>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</si>
  <si>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</si>
  <si>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</si>
  <si>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</si>
  <si>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</si>
  <si>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</si>
  <si>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</si>
  <si>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</si>
  <si>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</si>
  <si>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</si>
  <si>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</si>
  <si>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</si>
  <si>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</si>
  <si>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</si>
  <si>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</si>
  <si>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</si>
  <si>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</si>
  <si>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</si>
  <si>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</si>
  <si>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</si>
  <si>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</si>
  <si>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</si>
  <si>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</si>
  <si>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</si>
  <si>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</si>
  <si>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</si>
  <si>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</si>
  <si>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</si>
  <si>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</si>
  <si>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</si>
  <si>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</si>
  <si>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</si>
  <si>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</si>
  <si>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</si>
  <si>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</si>
  <si>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</si>
  <si>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</si>
  <si>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</si>
  <si>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</si>
  <si>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</si>
  <si>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</si>
  <si>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</si>
  <si>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</si>
  <si>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</si>
  <si>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</si>
  <si>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</si>
  <si>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</si>
  <si>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</si>
  <si>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</si>
  <si>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</si>
  <si>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</si>
  <si>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</si>
  <si>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</si>
  <si>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</si>
  <si>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</si>
  <si>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</si>
  <si>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</si>
  <si>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</si>
  <si>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</si>
  <si>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</si>
  <si>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</si>
  <si>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</si>
  <si>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</si>
  <si>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</si>
  <si>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</si>
  <si>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</si>
  <si>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</si>
  <si>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</si>
  <si>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</si>
  <si>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</si>
  <si>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</si>
  <si>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</si>
  <si>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</si>
  <si>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</si>
  <si>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</si>
  <si>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</si>
  <si>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</si>
  <si>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</si>
  <si>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</si>
  <si>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</si>
  <si>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</si>
  <si>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</si>
  <si>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</si>
  <si>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</si>
  <si>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</si>
  <si>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</si>
  <si>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</si>
  <si>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</si>
  <si>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</si>
  <si>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</si>
  <si>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</si>
  <si>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</si>
  <si>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</si>
  <si>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</si>
  <si>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</si>
  <si>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</si>
  <si>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</si>
  <si>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</si>
  <si>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</si>
  <si>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</si>
  <si>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</si>
  <si>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</si>
  <si>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</si>
  <si>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</si>
  <si>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</si>
  <si>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</si>
  <si>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</si>
  <si>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</si>
  <si>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</si>
  <si>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</si>
  <si>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</si>
  <si>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</si>
  <si>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</si>
  <si>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</si>
  <si>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</si>
  <si>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</si>
  <si>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</si>
  <si>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</si>
  <si>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</si>
  <si>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</si>
  <si>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</si>
  <si>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</si>
  <si>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</si>
  <si>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</si>
  <si>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</si>
  <si>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</si>
  <si>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</si>
  <si>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</si>
  <si>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</si>
  <si>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</si>
  <si>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</si>
  <si>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</si>
  <si>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</si>
  <si>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</si>
  <si>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</si>
  <si>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</si>
  <si>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</si>
  <si>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</si>
  <si>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</si>
  <si>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</si>
  <si>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</si>
  <si>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</si>
  <si>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</si>
  <si>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</si>
  <si>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</si>
  <si>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</si>
  <si>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</si>
  <si>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</si>
  <si>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</si>
  <si>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</si>
  <si>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</si>
  <si>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</si>
  <si>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</si>
  <si>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</si>
  <si>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</si>
  <si>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</si>
  <si>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</si>
  <si>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</si>
  <si>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</si>
  <si>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</si>
  <si>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</si>
  <si>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</si>
  <si>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</si>
  <si>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</si>
  <si>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</si>
  <si>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</si>
  <si>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</si>
  <si>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</si>
  <si>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</si>
  <si>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</si>
  <si>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</si>
  <si>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</si>
  <si>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</si>
  <si>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</si>
  <si>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</si>
  <si>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</si>
  <si>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</si>
  <si>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</si>
  <si>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</si>
  <si>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</si>
  <si>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</si>
  <si>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</si>
  <si>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</si>
  <si>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</si>
  <si>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</si>
  <si>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</si>
  <si>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</si>
  <si>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</si>
  <si>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</si>
  <si>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</si>
  <si>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</si>
  <si>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</si>
  <si>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</si>
  <si>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</si>
  <si>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</si>
  <si>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</si>
  <si>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</si>
  <si>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</si>
  <si>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</si>
  <si>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</si>
  <si>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</si>
  <si>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</si>
  <si>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</si>
  <si>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</si>
  <si>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</si>
  <si>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</si>
  <si>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</si>
  <si>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</si>
  <si>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</si>
  <si>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</si>
  <si>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</si>
  <si>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</si>
  <si>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</si>
  <si>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</si>
  <si>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</si>
  <si>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</si>
  <si>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</si>
  <si>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</si>
  <si>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</si>
  <si>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</si>
  <si>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</si>
  <si>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</si>
  <si>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</si>
  <si>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</si>
  <si>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</si>
  <si>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</si>
  <si>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</si>
  <si>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</si>
  <si>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</si>
  <si>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</si>
  <si>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</si>
  <si>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</si>
  <si>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</si>
  <si>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</si>
  <si>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</si>
  <si>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</si>
  <si>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</si>
  <si>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</si>
  <si>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</si>
  <si>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</si>
  <si>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</si>
  <si>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</si>
  <si>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</si>
  <si>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</si>
  <si>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</si>
  <si>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</si>
  <si>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</si>
  <si>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</si>
  <si>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</si>
  <si>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</si>
  <si>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</si>
  <si>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</si>
  <si>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</si>
  <si>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</si>
  <si>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</si>
  <si>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</si>
  <si>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</si>
  <si>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</si>
  <si>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</si>
  <si>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</si>
  <si>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</si>
  <si>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</si>
  <si>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</si>
  <si>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</si>
  <si>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</si>
  <si>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</si>
  <si>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</si>
  <si>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</si>
  <si>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</si>
  <si>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</si>
  <si>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</si>
  <si>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</si>
  <si>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</si>
  <si>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</si>
  <si>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</si>
  <si>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</si>
  <si>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</si>
  <si>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</si>
  <si>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</si>
  <si>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</si>
  <si>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</si>
  <si>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</si>
  <si>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</si>
  <si>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</si>
  <si>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</si>
  <si>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</si>
  <si>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</si>
  <si>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</si>
  <si>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</si>
  <si>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</si>
  <si>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</si>
  <si>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</si>
  <si>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</si>
  <si>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</si>
  <si>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</si>
  <si>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</si>
  <si>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</si>
  <si>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</si>
  <si>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</si>
  <si>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</si>
  <si>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</si>
  <si>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</si>
  <si>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</si>
  <si>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</si>
  <si>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</si>
  <si>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</si>
  <si>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</si>
  <si>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</si>
  <si>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</si>
  <si>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</si>
  <si>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</si>
  <si>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</si>
  <si>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</si>
  <si>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</si>
  <si>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</si>
  <si>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</si>
  <si>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</si>
  <si>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</si>
  <si>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</si>
  <si>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</si>
  <si>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</si>
  <si>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</si>
  <si>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</si>
  <si>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</si>
  <si>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</si>
  <si>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</si>
  <si>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</si>
  <si>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</si>
  <si>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</si>
  <si>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</si>
  <si>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</si>
  <si>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</si>
  <si>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</si>
  <si>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</si>
  <si>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</si>
  <si>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</si>
  <si>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</si>
  <si>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</si>
  <si>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</si>
  <si>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</si>
  <si>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</si>
  <si>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</si>
  <si>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</si>
  <si>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</si>
  <si>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</si>
  <si>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</si>
  <si>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</si>
  <si>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</si>
  <si>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</si>
  <si>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</si>
  <si>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</si>
  <si>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</si>
  <si>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</si>
  <si>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</si>
  <si>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</si>
  <si>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</si>
  <si>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</si>
  <si>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</si>
  <si>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</si>
  <si>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</si>
  <si>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</si>
  <si>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</si>
  <si>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</si>
  <si>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</si>
  <si>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</si>
  <si>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</si>
  <si>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</si>
  <si>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</si>
  <si>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</si>
  <si>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</si>
  <si>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</si>
  <si>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</si>
  <si>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</si>
  <si>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</si>
  <si>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</si>
  <si>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</si>
  <si>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</si>
  <si>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</si>
  <si>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</si>
  <si>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</si>
  <si>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</si>
  <si>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</si>
  <si>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</si>
  <si>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</si>
  <si>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</si>
  <si>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</si>
  <si>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</si>
  <si>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</si>
  <si>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</si>
  <si>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</si>
  <si>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</si>
  <si>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</si>
  <si>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</si>
  <si>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</si>
  <si>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</si>
  <si>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</si>
  <si>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</si>
  <si>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</si>
  <si>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</si>
  <si>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</si>
  <si>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</si>
  <si>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</si>
  <si>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</si>
  <si>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</si>
  <si>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</si>
  <si>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</si>
  <si>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</si>
  <si>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</si>
  <si>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</si>
  <si>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</si>
  <si>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</si>
  <si>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</si>
  <si>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</si>
  <si>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</si>
  <si>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</si>
  <si>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</si>
  <si>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</si>
  <si>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</si>
  <si>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</si>
  <si>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</si>
  <si>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</si>
  <si>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</si>
  <si>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</si>
  <si>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</si>
  <si>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</si>
  <si>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</si>
  <si>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</si>
  <si>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</si>
  <si>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</si>
  <si>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</si>
  <si>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</si>
  <si>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</si>
  <si>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</si>
  <si>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</si>
  <si>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</si>
  <si>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</si>
  <si>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</si>
  <si>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</si>
  <si>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</si>
  <si>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</si>
  <si>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</si>
  <si>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</si>
  <si>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</si>
  <si>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</si>
  <si>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</si>
  <si>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</si>
  <si>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</si>
  <si>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</si>
  <si>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</si>
  <si>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</si>
  <si>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</si>
  <si>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</si>
  <si>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</si>
  <si>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</si>
  <si>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</si>
  <si>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</si>
  <si>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</si>
  <si>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</si>
  <si>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</si>
  <si>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</si>
  <si>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</si>
  <si>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</si>
  <si>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</si>
  <si>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</si>
  <si>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</si>
  <si>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</si>
  <si>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</si>
  <si>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</si>
  <si>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</si>
  <si>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</si>
  <si>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</si>
  <si>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</si>
  <si>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</si>
  <si>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</si>
  <si>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</si>
  <si>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</si>
  <si>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</si>
  <si>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</si>
  <si>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</si>
  <si>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</si>
  <si>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</si>
  <si>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</si>
  <si>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</si>
  <si>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</si>
  <si>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</si>
  <si>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</si>
  <si>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</si>
  <si>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</si>
  <si>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</si>
  <si>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</si>
  <si>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</si>
  <si>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</si>
  <si>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</si>
  <si>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</si>
  <si>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</si>
  <si>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</si>
  <si>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</si>
  <si>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</si>
  <si>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</si>
  <si>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</si>
  <si>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</si>
  <si>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</si>
  <si>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</si>
  <si>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</si>
  <si>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</si>
  <si>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</si>
  <si>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</si>
  <si>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</si>
  <si>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</si>
  <si>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</si>
  <si>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</si>
  <si>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</si>
  <si>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</si>
  <si>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</si>
  <si>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</si>
  <si>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</si>
  <si>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</si>
  <si>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</si>
  <si>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</si>
  <si>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</si>
  <si>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</si>
  <si>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</si>
  <si>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</si>
  <si>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</si>
  <si>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</si>
  <si>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</si>
  <si>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</si>
  <si>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</si>
  <si>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</si>
  <si>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</si>
  <si>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</si>
  <si>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</si>
  <si>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</si>
  <si>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</si>
  <si>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</si>
  <si>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</si>
  <si>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</si>
  <si>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</si>
  <si>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</si>
  <si>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</si>
  <si>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</si>
  <si>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</si>
  <si>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</si>
  <si>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</si>
  <si>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</si>
  <si>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</si>
  <si>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</si>
  <si>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</si>
  <si>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</si>
  <si>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</si>
  <si>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</si>
  <si>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</si>
  <si>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</si>
  <si>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</si>
  <si>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</si>
  <si>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</si>
  <si>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</si>
  <si>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</si>
  <si>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</si>
  <si>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</si>
  <si>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</si>
  <si>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</si>
  <si>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</si>
  <si>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</si>
  <si>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</si>
  <si>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</si>
  <si>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</si>
  <si>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</si>
  <si>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</si>
  <si>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</si>
  <si>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</si>
  <si>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</si>
  <si>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</si>
  <si>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</si>
  <si>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</si>
  <si>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</si>
  <si>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</si>
  <si>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</si>
  <si>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</si>
  <si>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</si>
  <si>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</si>
  <si>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</si>
  <si>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</si>
  <si>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</si>
  <si>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</si>
  <si>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</si>
  <si>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</si>
  <si>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</si>
  <si>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</si>
  <si>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</si>
  <si>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</si>
  <si>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</si>
  <si>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</si>
  <si>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</si>
  <si>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</si>
  <si>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</si>
  <si>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</si>
  <si>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</si>
  <si>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</si>
  <si>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</si>
  <si>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</si>
  <si>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</si>
  <si>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</si>
  <si>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</si>
  <si>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</si>
  <si>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</si>
  <si>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</si>
  <si>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</si>
  <si>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</si>
  <si>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</si>
  <si>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</si>
  <si>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</si>
  <si>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</si>
  <si>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</si>
  <si>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</si>
  <si>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</si>
  <si>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</si>
  <si>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</si>
  <si>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</si>
  <si>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</si>
  <si>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</si>
  <si>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</si>
  <si>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</si>
  <si>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</si>
  <si>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</si>
  <si>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</si>
  <si>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</si>
  <si>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</si>
  <si>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</si>
  <si>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</si>
  <si>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</si>
  <si>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</si>
  <si>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</si>
  <si>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</si>
  <si>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</si>
  <si>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</si>
  <si>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</si>
  <si>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</si>
  <si>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</si>
  <si>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</si>
  <si>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</si>
  <si>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</si>
  <si>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</si>
  <si>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</si>
  <si>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</si>
  <si>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</si>
  <si>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</si>
  <si>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</si>
  <si>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</si>
  <si>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</si>
  <si>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</si>
  <si>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</si>
  <si>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</si>
  <si>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</si>
  <si>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</si>
  <si>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</si>
  <si>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</si>
  <si>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</si>
  <si>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</si>
  <si>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</si>
  <si>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</si>
  <si>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</si>
  <si>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</si>
  <si>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</si>
  <si>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</si>
  <si>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</si>
  <si>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</si>
  <si>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</si>
  <si>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</si>
  <si>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</si>
  <si>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</si>
  <si>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</si>
  <si>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</si>
  <si>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</si>
  <si>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</si>
  <si>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</si>
  <si>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</si>
  <si>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</si>
  <si>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</si>
  <si>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</si>
  <si>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</si>
  <si>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</si>
  <si>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</si>
  <si>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</si>
  <si>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</si>
  <si>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</si>
  <si>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</si>
  <si>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</si>
  <si>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</si>
  <si>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</si>
  <si>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</si>
  <si>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</si>
  <si>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</si>
  <si>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</si>
  <si>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</si>
  <si>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</si>
  <si>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</si>
  <si>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</si>
  <si>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</si>
  <si>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</si>
  <si>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</si>
  <si>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</si>
  <si>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</si>
  <si>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</si>
  <si>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</si>
  <si>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</si>
  <si>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</si>
  <si>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</si>
  <si>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</si>
  <si>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</si>
  <si>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</si>
  <si>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</si>
  <si>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</si>
  <si>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</si>
  <si>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</si>
  <si>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</si>
  <si>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</si>
  <si>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</si>
  <si>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</si>
  <si>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</si>
  <si>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</si>
  <si>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</si>
  <si>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</si>
  <si>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</si>
  <si>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</si>
  <si>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</si>
  <si>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</si>
  <si>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</si>
  <si>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</si>
  <si>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</si>
  <si>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</si>
  <si>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</si>
  <si>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</si>
  <si>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</si>
  <si>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</si>
  <si>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</si>
  <si>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</si>
  <si>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</si>
  <si>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</si>
  <si>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</si>
  <si>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</si>
  <si>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</si>
  <si>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</si>
  <si>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</si>
  <si>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</si>
  <si>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</si>
  <si>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</si>
  <si>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</si>
  <si>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</si>
  <si>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</si>
  <si>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</si>
  <si>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</si>
  <si>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</si>
  <si>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</si>
  <si>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</si>
  <si>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</si>
  <si>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</si>
  <si>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</si>
  <si>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</si>
  <si>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</si>
  <si>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</si>
  <si>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</si>
  <si>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</si>
  <si>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</si>
  <si>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</si>
  <si>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</si>
  <si>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</si>
  <si>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</si>
  <si>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</si>
  <si>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</si>
  <si>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</si>
  <si>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</si>
  <si>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</si>
  <si>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</si>
  <si>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</si>
  <si>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</si>
  <si>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</si>
  <si>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</si>
  <si>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</si>
  <si>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</si>
  <si>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</si>
  <si>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</si>
  <si>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</si>
  <si>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</si>
  <si>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</si>
  <si>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</si>
  <si>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</si>
  <si>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</si>
  <si>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</si>
  <si>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</si>
  <si>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</si>
  <si>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</si>
  <si>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</si>
  <si>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</si>
  <si>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</si>
  <si>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</si>
  <si>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</si>
  <si>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</si>
  <si>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</si>
  <si>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</si>
  <si>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</si>
  <si>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</si>
  <si>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</si>
  <si>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</si>
  <si>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</si>
  <si>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</si>
  <si>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</si>
  <si>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</si>
  <si>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</si>
  <si>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</si>
  <si>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</si>
  <si>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</si>
  <si>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</si>
  <si>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</si>
  <si>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</si>
  <si>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</si>
  <si>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</si>
  <si>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</si>
  <si>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</si>
  <si>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</si>
  <si>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</si>
  <si>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</si>
  <si>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</si>
  <si>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</si>
  <si>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</si>
  <si>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</si>
  <si>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</si>
  <si>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</si>
  <si>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</si>
  <si>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</si>
  <si>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</si>
  <si>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</si>
  <si>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</si>
  <si>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</si>
  <si>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</si>
  <si>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</si>
  <si>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</si>
  <si>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</si>
  <si>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</si>
  <si>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</si>
  <si>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</si>
  <si>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</si>
  <si>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</si>
  <si>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</si>
  <si>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</si>
  <si>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</si>
  <si>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</si>
  <si>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</si>
  <si>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</si>
  <si>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</si>
  <si>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</si>
  <si>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</si>
  <si>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</si>
  <si>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</si>
  <si>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</si>
  <si>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</si>
  <si>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</si>
  <si>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</si>
  <si>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</si>
  <si>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</si>
  <si>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</si>
  <si>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</si>
  <si>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</si>
  <si>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</si>
  <si>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</si>
  <si>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</si>
  <si>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</si>
  <si>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</si>
  <si>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</si>
  <si>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</si>
  <si>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</si>
  <si>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</si>
  <si>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</si>
  <si>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</si>
  <si>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</si>
  <si>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</si>
  <si>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</si>
  <si>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</si>
  <si>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</si>
  <si>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</si>
  <si>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</si>
  <si>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</si>
  <si>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</si>
  <si>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</si>
  <si>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</si>
  <si>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</si>
  <si>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</si>
  <si>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</si>
  <si>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</si>
  <si>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</si>
  <si>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</si>
  <si>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</si>
  <si>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</si>
  <si>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</si>
  <si>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</si>
  <si>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</si>
  <si>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</si>
  <si>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</si>
  <si>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</si>
  <si>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</si>
  <si>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</si>
  <si>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</si>
  <si>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</si>
  <si>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</si>
  <si>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</si>
  <si>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</si>
  <si>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</si>
  <si>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</si>
  <si>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</si>
  <si>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</si>
  <si>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</si>
  <si>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</si>
  <si>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</si>
  <si>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</si>
  <si>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</si>
  <si>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</si>
  <si>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</si>
  <si>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</si>
  <si>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</si>
  <si>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</si>
  <si>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</si>
  <si>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</si>
  <si>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</si>
  <si>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</si>
  <si>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</si>
  <si>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</si>
  <si>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</si>
  <si>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</si>
  <si>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</si>
  <si>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</si>
  <si>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</si>
  <si>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</si>
  <si>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</si>
  <si>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</si>
  <si>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</si>
  <si>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</si>
  <si>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</si>
  <si>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</si>
  <si>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</si>
  <si>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</si>
  <si>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</si>
  <si>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</si>
  <si>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</si>
  <si>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</si>
  <si>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</si>
  <si>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</si>
  <si>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</si>
  <si>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</si>
  <si>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</si>
  <si>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</si>
  <si>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</si>
  <si>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</si>
  <si>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</si>
  <si>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</si>
  <si>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</si>
  <si>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</si>
  <si>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</si>
  <si>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</si>
  <si>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</si>
  <si>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</si>
  <si>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</si>
  <si>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</si>
  <si>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</si>
  <si>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</si>
  <si>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</si>
  <si>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</si>
  <si>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</si>
  <si>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</si>
  <si>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</si>
  <si>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</si>
  <si>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</si>
  <si>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</si>
  <si>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</si>
  <si>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</si>
  <si>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</si>
  <si>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</si>
  <si>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</si>
  <si>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</si>
  <si>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</si>
  <si>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</si>
  <si>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</si>
  <si>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</si>
  <si>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</si>
  <si>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</si>
  <si>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</si>
  <si>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</si>
  <si>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</si>
  <si>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</si>
  <si>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</si>
  <si>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</si>
  <si>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</si>
  <si>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</si>
  <si>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</si>
  <si>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</si>
  <si>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</si>
  <si>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</si>
  <si>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</si>
  <si>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</si>
  <si>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</si>
  <si>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</si>
  <si>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</si>
  <si>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</si>
  <si>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</si>
  <si>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</si>
  <si>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</si>
  <si>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</si>
  <si>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</si>
  <si>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</si>
  <si>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</si>
  <si>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</si>
  <si>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</si>
  <si>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</si>
  <si>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</si>
  <si>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</si>
  <si>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</si>
  <si>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</si>
  <si>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</si>
  <si>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</si>
  <si>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</si>
  <si>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</si>
  <si>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</si>
  <si>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</si>
  <si>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</si>
  <si>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</si>
  <si>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</si>
  <si>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</si>
  <si>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</si>
  <si>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</si>
  <si>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</si>
  <si>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</si>
  <si>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</si>
  <si>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</si>
  <si>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</si>
  <si>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</si>
  <si>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</si>
  <si>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</si>
  <si>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</si>
  <si>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</si>
  <si>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</si>
  <si>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</si>
  <si>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</si>
  <si>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</si>
  <si>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</si>
  <si>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</si>
  <si>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</si>
  <si>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</si>
  <si>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</si>
  <si>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</si>
  <si>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</si>
  <si>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</si>
  <si>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</si>
  <si>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</si>
  <si>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</si>
  <si>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</si>
  <si>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</si>
  <si>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</si>
  <si>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</si>
  <si>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</si>
  <si>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</si>
  <si>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</si>
  <si>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</si>
  <si>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</si>
  <si>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</si>
  <si>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</si>
  <si>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</si>
  <si>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</si>
  <si>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</si>
  <si>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</si>
  <si>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</si>
  <si>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</si>
  <si>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</si>
  <si>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</si>
  <si>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</si>
  <si>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</si>
  <si>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</si>
  <si>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</si>
  <si>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</si>
  <si>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</si>
  <si>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</si>
  <si>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</si>
  <si>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</si>
  <si>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</si>
  <si>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</si>
  <si>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</si>
  <si>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</si>
  <si>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</si>
  <si>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</si>
  <si>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</si>
  <si>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</si>
  <si>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</si>
  <si>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</si>
  <si>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</si>
  <si>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</si>
  <si>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</si>
  <si>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</si>
  <si>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</si>
  <si>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</si>
  <si>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</si>
  <si>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</si>
  <si>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</si>
  <si>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</si>
  <si>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</si>
  <si>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</si>
  <si>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</si>
  <si>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</si>
  <si>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</si>
  <si>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</si>
  <si>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</si>
  <si>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</si>
  <si>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</si>
  <si>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</si>
  <si>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</si>
  <si>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</si>
  <si>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</si>
  <si>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</si>
  <si>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</si>
  <si>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</si>
  <si>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</si>
  <si>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</si>
  <si>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</si>
  <si>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</si>
  <si>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</si>
  <si>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</si>
  <si>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</si>
  <si>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</si>
  <si>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</si>
  <si>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</si>
  <si>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</si>
  <si>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</si>
  <si>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</si>
  <si>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</si>
  <si>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</si>
  <si>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</si>
  <si>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</si>
  <si>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</si>
  <si>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</si>
  <si>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</si>
  <si>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</si>
  <si>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</si>
  <si>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</si>
  <si>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</si>
  <si>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</si>
  <si>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</si>
  <si>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</si>
  <si>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</si>
  <si>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</si>
  <si>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</si>
  <si>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</si>
  <si>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</si>
  <si>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</si>
  <si>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</si>
  <si>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</si>
  <si>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</si>
  <si>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</si>
  <si>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</si>
  <si>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</si>
  <si>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</si>
  <si>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</si>
  <si>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</si>
  <si>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</si>
  <si>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</si>
  <si>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</si>
  <si>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</si>
  <si>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</si>
  <si>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</si>
  <si>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</si>
  <si>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</si>
  <si>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</si>
  <si>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</si>
  <si>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</si>
  <si>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</si>
  <si>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</si>
  <si>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</si>
  <si>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</si>
  <si>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</si>
  <si>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</si>
  <si>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</si>
  <si>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</si>
  <si>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</si>
  <si>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</si>
  <si>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</si>
  <si>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</si>
  <si>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</si>
  <si>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</si>
  <si>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</si>
  <si>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</si>
  <si>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</si>
  <si>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</si>
  <si>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</si>
  <si>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</si>
  <si>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</si>
  <si>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</si>
  <si>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</si>
  <si>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</si>
  <si>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</si>
  <si>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</si>
  <si>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</si>
  <si>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</si>
  <si>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</si>
  <si>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</si>
  <si>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</si>
  <si>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</si>
  <si>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</si>
  <si>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</si>
  <si>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</si>
  <si>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</si>
  <si>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</si>
  <si>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</si>
  <si>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</si>
  <si>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</si>
  <si>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</si>
  <si>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</si>
  <si>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</si>
  <si>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</si>
  <si>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</si>
  <si>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</si>
  <si>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</si>
  <si>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</si>
  <si>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</si>
  <si>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</si>
  <si>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</si>
  <si>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</si>
  <si>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</si>
  <si>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</si>
  <si>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</si>
  <si>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</si>
  <si>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</si>
  <si>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</si>
  <si>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</si>
  <si>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</si>
  <si>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</si>
  <si>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</si>
  <si>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</si>
  <si>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</si>
  <si>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</si>
  <si>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</si>
  <si>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</si>
  <si>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</si>
  <si>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</si>
  <si>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</si>
  <si>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</si>
  <si>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</si>
  <si>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</si>
  <si>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</si>
  <si>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</si>
  <si>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</si>
  <si>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</si>
  <si>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</si>
  <si>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</si>
  <si>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</si>
  <si>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</si>
  <si>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</si>
  <si>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</si>
  <si>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</si>
  <si>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</si>
  <si>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</si>
  <si>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</si>
  <si>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</si>
  <si>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</si>
  <si>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</si>
  <si>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</si>
  <si>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</si>
  <si>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</si>
  <si>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</si>
  <si>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</si>
  <si>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</si>
  <si>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</si>
  <si>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</si>
  <si>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</si>
  <si>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</si>
  <si>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</si>
  <si>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</si>
  <si>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</si>
  <si>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</si>
  <si>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</si>
  <si>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</si>
  <si>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</si>
  <si>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</si>
  <si>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</si>
  <si>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</si>
  <si>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</si>
  <si>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</si>
  <si>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</si>
  <si>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</si>
  <si>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</si>
  <si>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</si>
  <si>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</si>
  <si>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</si>
  <si>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</si>
  <si>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</si>
  <si>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</si>
  <si>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</si>
  <si>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</si>
  <si>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</si>
  <si>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</si>
  <si>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</si>
  <si>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</si>
  <si>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</si>
  <si>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</si>
  <si>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</si>
  <si>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</si>
  <si>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</si>
  <si>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</si>
  <si>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</si>
  <si>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</si>
  <si>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</si>
  <si>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</si>
  <si>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</si>
  <si>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</si>
  <si>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</si>
  <si>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</si>
  <si>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</si>
  <si>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</si>
  <si>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</si>
  <si>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</si>
  <si>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</si>
  <si>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</si>
  <si>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</si>
  <si>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</si>
  <si>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</si>
  <si>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</si>
  <si>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</si>
  <si>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</si>
  <si>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</si>
  <si>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</si>
  <si>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</si>
  <si>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</si>
  <si>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</si>
  <si>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</si>
  <si>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</si>
  <si>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</si>
  <si>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</si>
  <si>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</si>
  <si>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</si>
  <si>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</si>
  <si>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</si>
  <si>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</si>
  <si>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</si>
  <si>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</si>
  <si>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</si>
  <si>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</si>
  <si>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</si>
  <si>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</si>
  <si>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</si>
  <si>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</si>
  <si>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</si>
  <si>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</si>
  <si>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</si>
  <si>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</si>
  <si>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</si>
  <si>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</si>
  <si>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</si>
  <si>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</si>
  <si>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</si>
  <si>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</si>
  <si>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</si>
  <si>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</si>
  <si>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</si>
  <si>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</si>
  <si>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</si>
  <si>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</si>
  <si>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</si>
  <si>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</si>
  <si>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</si>
  <si>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</si>
  <si>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</si>
  <si>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</si>
  <si>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</si>
  <si>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</si>
  <si>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</si>
  <si>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</si>
  <si>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</si>
  <si>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</si>
  <si>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</si>
  <si>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</si>
  <si>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</si>
  <si>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</si>
  <si>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</si>
  <si>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</si>
  <si>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</si>
  <si>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</si>
  <si>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</si>
  <si>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</si>
  <si>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</si>
  <si>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</si>
  <si>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</si>
  <si>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</si>
  <si>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</si>
  <si>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</si>
  <si>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</si>
  <si>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</si>
  <si>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</si>
  <si>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</si>
  <si>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</si>
  <si>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</si>
  <si>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</si>
  <si>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</si>
  <si>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</si>
  <si>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</si>
  <si>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</si>
  <si>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</si>
  <si>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</si>
  <si>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</si>
  <si>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</si>
  <si>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</si>
  <si>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</si>
  <si>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</si>
  <si>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</si>
  <si>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</si>
  <si>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</si>
  <si>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</si>
  <si>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</si>
  <si>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</si>
  <si>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</si>
  <si>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</si>
  <si>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</si>
  <si>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</si>
  <si>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</si>
  <si>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</si>
  <si>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</si>
  <si>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</si>
  <si>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</si>
  <si>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</si>
  <si>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</si>
  <si>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</si>
  <si>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</si>
  <si>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</si>
  <si>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</si>
  <si>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</si>
  <si>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</si>
  <si>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</si>
  <si>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</si>
  <si>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</si>
  <si>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</si>
  <si>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</si>
  <si>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</si>
  <si>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</si>
  <si>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</si>
  <si>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</si>
  <si>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</si>
  <si>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</si>
  <si>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</si>
  <si>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</si>
  <si>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</si>
  <si>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</si>
  <si>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</si>
  <si>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</si>
  <si>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</si>
  <si>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</si>
  <si>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</si>
  <si>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</si>
  <si>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</si>
  <si>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</si>
  <si>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</si>
  <si>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</si>
  <si>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</si>
  <si>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</si>
  <si>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</si>
  <si>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</si>
  <si>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</si>
  <si>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</si>
  <si>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</si>
  <si>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</si>
  <si>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</si>
  <si>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</si>
  <si>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</si>
  <si>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</si>
  <si>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</si>
  <si>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</si>
  <si>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</si>
  <si>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</si>
  <si>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</si>
  <si>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</si>
  <si>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</si>
  <si>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</si>
  <si>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</si>
  <si>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</si>
  <si>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</si>
  <si>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</si>
  <si>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</si>
  <si>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</si>
  <si>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</si>
  <si>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</si>
  <si>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</si>
  <si>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</si>
  <si>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</si>
  <si>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</si>
  <si>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</si>
  <si>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</si>
  <si>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</si>
  <si>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</si>
  <si>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</si>
  <si>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</si>
  <si>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</si>
  <si>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</si>
  <si>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</si>
  <si>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</si>
  <si>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</si>
  <si>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</si>
  <si>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</si>
  <si>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</si>
  <si>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</si>
  <si>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</si>
  <si>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</si>
  <si>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</si>
  <si>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</si>
  <si>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</si>
  <si>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</si>
  <si>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</si>
  <si>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</si>
  <si>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</si>
  <si>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</si>
  <si>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</si>
  <si>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</si>
  <si>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</si>
  <si>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</si>
  <si>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</si>
  <si>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</si>
  <si>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</si>
  <si>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</si>
  <si>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</si>
  <si>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</si>
  <si>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</si>
  <si>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</si>
  <si>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</si>
  <si>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</si>
  <si>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</si>
  <si>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</si>
  <si>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</si>
  <si>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</si>
  <si>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</si>
  <si>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</si>
  <si>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</si>
  <si>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</si>
  <si>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</si>
  <si>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</si>
  <si>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</si>
  <si>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</si>
  <si>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</si>
  <si>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</si>
  <si>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</si>
  <si>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</si>
  <si>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</si>
  <si>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</si>
  <si>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</si>
  <si>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</si>
  <si>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</si>
  <si>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</si>
  <si>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</si>
  <si>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</si>
  <si>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</si>
  <si>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</si>
  <si>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</si>
  <si>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</si>
  <si>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</si>
  <si>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</si>
  <si>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</si>
  <si>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</si>
  <si>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</si>
  <si>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</si>
  <si>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</si>
  <si>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</si>
  <si>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</si>
  <si>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</si>
  <si>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</si>
  <si>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</si>
  <si>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</si>
  <si>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</si>
  <si>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</si>
  <si>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</si>
  <si>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</si>
  <si>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</si>
  <si>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</si>
  <si>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</si>
  <si>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</si>
  <si>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</si>
  <si>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</si>
  <si>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</si>
  <si>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</si>
  <si>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</si>
  <si>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</si>
  <si>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</si>
  <si>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</si>
  <si>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</si>
  <si>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</si>
  <si>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</si>
  <si>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</si>
  <si>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</si>
  <si>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</si>
  <si>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</si>
  <si>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</si>
  <si>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</si>
  <si>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</si>
  <si>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日高町</t>
  </si>
  <si>
    <t>30201</t>
  </si>
  <si>
    <t>和歌山市</t>
  </si>
  <si>
    <t>30201_令和3年度</t>
  </si>
  <si>
    <t>30201_令和4年度</t>
  </si>
  <si>
    <t>30362</t>
  </si>
  <si>
    <t>広川町</t>
  </si>
  <si>
    <t>30362_令和3年度</t>
  </si>
  <si>
    <t>30362_令和4年度</t>
  </si>
  <si>
    <t>30381</t>
  </si>
  <si>
    <t>美浜町</t>
  </si>
  <si>
    <t>30381_令和3年度</t>
  </si>
  <si>
    <t>30381_令和4年度</t>
  </si>
  <si>
    <t>30391</t>
  </si>
  <si>
    <t>みなべ町</t>
  </si>
  <si>
    <t>30391_令和3年度</t>
  </si>
  <si>
    <t>30391_令和4年度</t>
  </si>
  <si>
    <t>30392</t>
  </si>
  <si>
    <t>日高川町</t>
  </si>
  <si>
    <t>30392_令和3年度</t>
  </si>
  <si>
    <t>30392_令和4年度</t>
  </si>
  <si>
    <t>30401</t>
  </si>
  <si>
    <t>白浜町</t>
  </si>
  <si>
    <t>30401_令和3年度</t>
  </si>
  <si>
    <t>30401_令和4年度</t>
  </si>
  <si>
    <t>30204</t>
  </si>
  <si>
    <t>有田市</t>
  </si>
  <si>
    <t>30204_令和3年度</t>
  </si>
  <si>
    <t>30204_令和4年度</t>
  </si>
  <si>
    <t>30366</t>
  </si>
  <si>
    <t>有田川町</t>
  </si>
  <si>
    <t>30366_令和3年度</t>
  </si>
  <si>
    <t>30366_令和4年度</t>
  </si>
  <si>
    <t>30304</t>
  </si>
  <si>
    <t>紀美野町</t>
  </si>
  <si>
    <t>30304_令和3年度</t>
  </si>
  <si>
    <t>30304_令和4年度</t>
  </si>
  <si>
    <t>30382</t>
  </si>
  <si>
    <t>30382_令和3年度</t>
  </si>
  <si>
    <t>30382_令和4年度</t>
  </si>
  <si>
    <t>30390</t>
  </si>
  <si>
    <t>印南町</t>
  </si>
  <si>
    <t>30390_令和3年度</t>
  </si>
  <si>
    <t>30390_令和4年度</t>
  </si>
  <si>
    <t>30404</t>
  </si>
  <si>
    <t>上富田町</t>
  </si>
  <si>
    <t>30404_令和3年度</t>
  </si>
  <si>
    <t>30404_令和4年度</t>
  </si>
  <si>
    <t>30422</t>
  </si>
  <si>
    <t>太地町</t>
  </si>
  <si>
    <t>30422_令和3年度</t>
  </si>
  <si>
    <t>30422_令和4年度</t>
  </si>
  <si>
    <t>30206</t>
  </si>
  <si>
    <t>田辺市</t>
  </si>
  <si>
    <t>30206_令和3年度</t>
  </si>
  <si>
    <t>30206_令和4年度</t>
  </si>
  <si>
    <t>30343</t>
  </si>
  <si>
    <t>九度山町</t>
  </si>
  <si>
    <t>30343_令和3年度</t>
  </si>
  <si>
    <t>30343_令和4年度</t>
  </si>
  <si>
    <t>30406</t>
  </si>
  <si>
    <t>すさみ町</t>
  </si>
  <si>
    <t>30406_令和3年度</t>
  </si>
  <si>
    <t>30406_令和4年度</t>
  </si>
  <si>
    <t>30207</t>
  </si>
  <si>
    <t>新宮市</t>
  </si>
  <si>
    <t>30207_令和3年度</t>
  </si>
  <si>
    <t>30207_令和4年度</t>
  </si>
  <si>
    <t>30421</t>
  </si>
  <si>
    <t>那智勝浦町</t>
  </si>
  <si>
    <t>30421_令和3年度</t>
  </si>
  <si>
    <t>30421_令和4年度</t>
  </si>
  <si>
    <t>30344</t>
  </si>
  <si>
    <t>高野町</t>
  </si>
  <si>
    <t>30344_令和3年度</t>
  </si>
  <si>
    <t>30344_令和4年度</t>
  </si>
  <si>
    <t>30424</t>
  </si>
  <si>
    <t>古座川町</t>
  </si>
  <si>
    <t>30424_令和3年度</t>
  </si>
  <si>
    <t>30424_令和4年度</t>
  </si>
  <si>
    <t>30383</t>
  </si>
  <si>
    <t>由良町</t>
  </si>
  <si>
    <t>30383_令和3年度</t>
  </si>
  <si>
    <t>30383_令和4年度</t>
  </si>
  <si>
    <t>30427</t>
  </si>
  <si>
    <t>北山村</t>
  </si>
  <si>
    <t>30427_令和3年度</t>
  </si>
  <si>
    <t>30427_令和4年度</t>
  </si>
  <si>
    <t>30361</t>
  </si>
  <si>
    <t>湯浅町</t>
  </si>
  <si>
    <t>30361_令和3年度</t>
  </si>
  <si>
    <t>30361_令和4年度</t>
  </si>
  <si>
    <t>30428</t>
  </si>
  <si>
    <t>串本町</t>
  </si>
  <si>
    <t>30428_令和3年度</t>
  </si>
  <si>
    <t>30428_令和4年度</t>
  </si>
  <si>
    <t>30205</t>
  </si>
  <si>
    <t>御坊市</t>
  </si>
  <si>
    <t>30205_令和3年度</t>
  </si>
  <si>
    <t>30205_令和4年度</t>
  </si>
  <si>
    <t>30209</t>
  </si>
  <si>
    <t>岩出市</t>
  </si>
  <si>
    <t>30209_令和3年度</t>
  </si>
  <si>
    <t>30209_令和4年度</t>
  </si>
  <si>
    <t>30203</t>
  </si>
  <si>
    <t>橋本市</t>
  </si>
  <si>
    <t>30203_令和3年度</t>
  </si>
  <si>
    <t>30203_令和4年度</t>
  </si>
  <si>
    <t>30208</t>
  </si>
  <si>
    <t>紀の川市</t>
  </si>
  <si>
    <t>30208_令和3年度</t>
  </si>
  <si>
    <t>30208_令和4年度</t>
  </si>
  <si>
    <t>30341</t>
  </si>
  <si>
    <t>かつらぎ町</t>
  </si>
  <si>
    <t>30341_令和3年度</t>
  </si>
  <si>
    <t>30341_令和4年度</t>
  </si>
  <si>
    <t>03202_令和4年度</t>
  </si>
  <si>
    <t>03202</t>
  </si>
  <si>
    <t>宮古市</t>
  </si>
  <si>
    <t>03202_令和3年度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</si>
  <si>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</si>
  <si>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</si>
  <si>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</si>
  <si>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</si>
  <si>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</si>
  <si>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</si>
  <si>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</si>
  <si>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</si>
  <si>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</si>
  <si>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</si>
  <si>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</si>
  <si>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</si>
  <si>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</si>
  <si>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</si>
  <si>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</si>
  <si>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</si>
  <si>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</si>
  <si>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</si>
  <si>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</si>
  <si>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</si>
  <si>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</si>
  <si>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</si>
  <si>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</si>
  <si>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</si>
  <si>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</si>
  <si>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</si>
  <si>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</si>
  <si>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</si>
  <si>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</si>
  <si>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</si>
  <si>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</si>
  <si>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</si>
  <si>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</si>
  <si>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</si>
  <si>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</si>
  <si>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</si>
  <si>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</si>
  <si>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</si>
  <si>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</si>
  <si>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</si>
  <si>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</si>
  <si>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</si>
  <si>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</si>
  <si>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</si>
  <si>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</si>
  <si>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</si>
  <si>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</si>
  <si>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</si>
  <si>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</si>
  <si>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</si>
  <si>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</si>
  <si>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</si>
  <si>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</si>
  <si>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</si>
  <si>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</si>
  <si>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</si>
  <si>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</si>
  <si>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</si>
  <si>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</si>
  <si>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</si>
  <si>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</si>
  <si>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</si>
  <si>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</si>
  <si>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</si>
  <si>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</si>
  <si>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</si>
  <si>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</si>
  <si>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</si>
  <si>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</si>
  <si>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</si>
  <si>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</si>
  <si>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</si>
  <si>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</si>
  <si>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</si>
  <si>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</si>
  <si>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</si>
  <si>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</si>
  <si>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</si>
  <si>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</si>
  <si>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</si>
  <si>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</si>
  <si>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</si>
  <si>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</si>
  <si>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</si>
  <si>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</si>
  <si>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</si>
  <si>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</si>
  <si>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</si>
  <si>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</si>
  <si>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</si>
  <si>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</si>
  <si>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</si>
  <si>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</si>
  <si>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</si>
  <si>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</si>
  <si>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</si>
  <si>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</si>
  <si>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</si>
  <si>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</si>
  <si>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</si>
  <si>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</si>
  <si>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</si>
  <si>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</si>
  <si>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</si>
  <si>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</si>
  <si>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</si>
  <si>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</si>
  <si>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</si>
  <si>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</si>
  <si>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</si>
  <si>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</si>
  <si>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</si>
  <si>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</si>
  <si>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</si>
  <si>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</si>
  <si>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</si>
  <si>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</si>
  <si>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</si>
  <si>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</si>
  <si>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</si>
  <si>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</si>
  <si>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</si>
  <si>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</si>
  <si>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</si>
  <si>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</si>
  <si>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</si>
  <si>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</si>
  <si>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</si>
  <si>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</si>
  <si>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</si>
  <si>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</si>
  <si>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</si>
  <si>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</si>
  <si>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</si>
  <si>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</si>
  <si>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</si>
  <si>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</si>
  <si>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</si>
  <si>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</si>
  <si>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</si>
  <si>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</si>
  <si>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</si>
  <si>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</si>
  <si>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</si>
  <si>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</si>
  <si>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</si>
  <si>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</si>
  <si>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</si>
  <si>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</si>
  <si>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</si>
  <si>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</si>
  <si>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</si>
  <si>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</si>
  <si>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</si>
  <si>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</si>
  <si>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</si>
  <si>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</si>
  <si>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</si>
  <si>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</si>
  <si>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</si>
  <si>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</si>
  <si>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</si>
  <si>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</si>
  <si>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</si>
  <si>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</si>
  <si>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</si>
  <si>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</si>
  <si>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</si>
  <si>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</si>
  <si>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</si>
  <si>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</si>
  <si>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</si>
  <si>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</si>
  <si>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</si>
  <si>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</si>
  <si>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</si>
  <si>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</si>
  <si>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</si>
  <si>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</si>
  <si>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</si>
  <si>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</si>
  <si>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</si>
  <si>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</si>
  <si>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</si>
  <si>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</si>
  <si>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</si>
  <si>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</si>
  <si>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</si>
  <si>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</si>
  <si>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</si>
  <si>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</si>
  <si>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</si>
  <si>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</si>
  <si>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</si>
  <si>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</si>
  <si>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</si>
  <si>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</si>
  <si>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</si>
  <si>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</si>
  <si>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</si>
  <si>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</si>
  <si>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</si>
  <si>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</si>
  <si>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</si>
  <si>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</si>
  <si>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</si>
  <si>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</si>
  <si>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</si>
  <si>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</si>
  <si>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</si>
  <si>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</si>
  <si>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</si>
  <si>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</si>
  <si>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</si>
  <si>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</si>
  <si>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</si>
  <si>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</si>
  <si>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</si>
  <si>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</si>
  <si>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</si>
  <si>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</si>
  <si>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</si>
  <si>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</si>
  <si>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</si>
  <si>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</si>
  <si>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</si>
  <si>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</si>
  <si>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</si>
  <si>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</si>
  <si>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</si>
  <si>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</si>
  <si>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</si>
  <si>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</si>
  <si>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</si>
  <si>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</si>
  <si>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</si>
  <si>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</si>
  <si>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</si>
  <si>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</si>
  <si>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</si>
  <si>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</si>
  <si>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</si>
  <si>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</si>
  <si>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</si>
  <si>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</si>
  <si>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</si>
  <si>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</si>
  <si>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</si>
  <si>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</si>
  <si>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</si>
  <si>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</si>
  <si>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</si>
  <si>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05202_平成2年度</t>
  </si>
  <si>
    <t>05202</t>
  </si>
  <si>
    <t>能代市</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</si>
  <si>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</si>
  <si>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</si>
  <si>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</si>
  <si>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</si>
  <si>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</si>
  <si>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</si>
  <si>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</si>
  <si>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</si>
  <si>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</si>
  <si>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</si>
  <si>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</si>
  <si>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</si>
  <si>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</si>
  <si>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</si>
  <si>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</si>
  <si>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</si>
  <si>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</si>
  <si>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05202_令和4年度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</si>
  <si>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</si>
  <si>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</si>
  <si>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</si>
  <si>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</si>
  <si>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</si>
  <si>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</si>
  <si>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</si>
  <si>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</si>
  <si>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</si>
  <si>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</si>
  <si>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</si>
  <si>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</si>
  <si>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</si>
  <si>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</si>
  <si>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</si>
  <si>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</si>
  <si>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</si>
  <si>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</si>
  <si>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</si>
  <si>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</si>
  <si>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</si>
  <si>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</si>
  <si>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</si>
  <si>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</si>
  <si>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</si>
  <si>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</si>
  <si>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</si>
  <si>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</si>
  <si>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</si>
  <si>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</si>
  <si>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</si>
  <si>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</si>
  <si>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</si>
  <si>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</si>
  <si>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</si>
  <si>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</si>
  <si>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</si>
  <si>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</si>
  <si>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</si>
  <si>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</si>
  <si>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</si>
  <si>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</si>
  <si>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</si>
  <si>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</si>
  <si>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</si>
  <si>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</si>
  <si>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</si>
  <si>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</si>
  <si>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</si>
  <si>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</si>
  <si>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</si>
  <si>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</si>
  <si>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</si>
  <si>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</si>
  <si>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</si>
  <si>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</si>
  <si>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</si>
  <si>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</si>
  <si>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</si>
  <si>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</si>
  <si>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</si>
  <si>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</si>
  <si>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</si>
  <si>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</si>
  <si>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</si>
  <si>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</si>
  <si>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</si>
  <si>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</si>
  <si>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</si>
  <si>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</si>
  <si>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</si>
  <si>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</si>
  <si>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</si>
  <si>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</si>
  <si>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</si>
  <si>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</si>
  <si>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</si>
  <si>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</si>
  <si>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</si>
  <si>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</si>
  <si>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</si>
  <si>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</si>
  <si>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</si>
  <si>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</si>
  <si>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</si>
  <si>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</si>
  <si>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</si>
  <si>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</si>
  <si>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</si>
  <si>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</si>
  <si>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</si>
  <si>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</si>
  <si>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</si>
  <si>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</si>
  <si>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</si>
  <si>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</si>
  <si>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</si>
  <si>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</si>
  <si>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</si>
  <si>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</si>
  <si>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</si>
  <si>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</si>
  <si>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</si>
  <si>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</si>
  <si>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</si>
  <si>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</si>
  <si>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</si>
  <si>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</si>
  <si>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</si>
  <si>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</si>
  <si>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</si>
  <si>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</si>
  <si>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</si>
  <si>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</si>
  <si>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</si>
  <si>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</si>
  <si>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</si>
  <si>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</si>
  <si>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</si>
  <si>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</si>
  <si>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</si>
  <si>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</si>
  <si>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</si>
  <si>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</si>
  <si>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</si>
  <si>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</si>
  <si>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</si>
  <si>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</si>
  <si>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</si>
  <si>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</si>
  <si>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</si>
  <si>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</si>
  <si>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</si>
  <si>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</si>
  <si>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</si>
  <si>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</si>
  <si>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</si>
  <si>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</si>
  <si>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</si>
  <si>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</si>
  <si>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</si>
  <si>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</si>
  <si>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</si>
  <si>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</si>
  <si>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</si>
  <si>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</si>
  <si>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</si>
  <si>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</si>
  <si>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</si>
  <si>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</si>
  <si>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</si>
  <si>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</si>
  <si>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</si>
  <si>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</si>
  <si>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</si>
  <si>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</si>
  <si>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</si>
  <si>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</si>
  <si>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</si>
  <si>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</si>
  <si>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</si>
  <si>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</si>
  <si>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</si>
  <si>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</si>
  <si>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</si>
  <si>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</si>
  <si>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</si>
  <si>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</si>
  <si>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</si>
  <si>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</si>
  <si>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</si>
  <si>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</si>
  <si>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</si>
  <si>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</si>
  <si>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</si>
  <si>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</si>
  <si>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</si>
  <si>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</si>
  <si>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</si>
  <si>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</si>
  <si>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</si>
  <si>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</si>
  <si>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</si>
  <si>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</si>
  <si>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</si>
  <si>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</si>
  <si>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</si>
  <si>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</si>
  <si>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</si>
  <si>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</si>
  <si>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</si>
  <si>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</si>
  <si>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</si>
  <si>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</si>
  <si>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</si>
  <si>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</si>
  <si>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</si>
  <si>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</si>
  <si>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</si>
  <si>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</si>
  <si>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</si>
  <si>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</si>
  <si>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</si>
  <si>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</si>
  <si>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</si>
  <si>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</si>
  <si>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</si>
  <si>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</si>
  <si>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</si>
  <si>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</si>
  <si>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</si>
  <si>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</si>
  <si>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</si>
  <si>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</si>
  <si>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</si>
  <si>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</si>
  <si>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</si>
  <si>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</si>
  <si>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</si>
  <si>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</si>
  <si>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</si>
  <si>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</si>
  <si>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</si>
  <si>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</si>
  <si>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</si>
  <si>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</si>
  <si>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</si>
  <si>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</si>
  <si>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</si>
  <si>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</si>
  <si>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</si>
  <si>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03202_平成2年度</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</si>
  <si>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</si>
  <si>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</si>
  <si>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</si>
  <si>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</si>
  <si>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</si>
  <si>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</si>
  <si>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</si>
  <si>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</si>
  <si>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</si>
  <si>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</si>
  <si>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</si>
  <si>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</si>
  <si>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</si>
  <si>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</si>
  <si>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</si>
  <si>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</si>
  <si>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</si>
  <si>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</si>
  <si>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</si>
  <si>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</si>
  <si>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</si>
  <si>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</si>
  <si>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</si>
  <si>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</si>
  <si>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</si>
  <si>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</si>
  <si>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</si>
  <si>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</si>
  <si>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</si>
  <si>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</si>
  <si>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</si>
  <si>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</si>
  <si>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</si>
  <si>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</si>
  <si>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</si>
  <si>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</si>
  <si>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</si>
  <si>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</si>
  <si>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</si>
  <si>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</si>
  <si>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</si>
  <si>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</si>
  <si>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</si>
  <si>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</si>
  <si>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</si>
  <si>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</si>
  <si>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</si>
  <si>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</si>
  <si>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</si>
  <si>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</si>
  <si>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</si>
  <si>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</si>
  <si>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</si>
  <si>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</si>
  <si>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</si>
  <si>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</si>
  <si>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</si>
  <si>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</si>
  <si>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</si>
  <si>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</si>
  <si>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</si>
  <si>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</si>
  <si>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</si>
  <si>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</si>
  <si>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</si>
  <si>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</si>
  <si>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</si>
  <si>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</si>
  <si>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</si>
  <si>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</si>
  <si>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</si>
  <si>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</si>
  <si>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</si>
  <si>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</si>
  <si>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</si>
  <si>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</si>
  <si>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</si>
  <si>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</si>
  <si>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</si>
  <si>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</si>
  <si>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</si>
  <si>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</si>
  <si>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</si>
  <si>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</si>
  <si>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</si>
  <si>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</si>
  <si>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</si>
  <si>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</si>
  <si>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</si>
  <si>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</si>
  <si>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</si>
  <si>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</si>
  <si>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</si>
  <si>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</si>
  <si>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</si>
  <si>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</si>
  <si>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</si>
  <si>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</si>
  <si>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</si>
  <si>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</si>
  <si>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30_平成2年度</t>
  </si>
  <si>
    <t>30</t>
  </si>
  <si>
    <t>和歌山県</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</si>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</sst>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5.9942205621374995</c:v>
                </c:pt>
                <c:pt idx="1">
                  <c:v>4.7170773209000005</c:v>
                </c:pt>
                <c:pt idx="2">
                  <c:v>5.2988414182399994</c:v>
                </c:pt>
                <c:pt idx="3">
                  <c:v>4.0391369891600002</c:v>
                </c:pt>
                <c:pt idx="4">
                  <c:v>6.0518755407199984</c:v>
                </c:pt>
                <c:pt idx="5">
                  <c:v>3.9735932955799997</c:v>
                </c:pt>
                <c:pt idx="6">
                  <c:v>5.3383013990399997</c:v>
                </c:pt>
                <c:pt idx="7">
                  <c:v>4.655136177167309</c:v>
                </c:pt>
                <c:pt idx="8">
                  <c:v>5.9891117761290662</c:v>
                </c:pt>
                <c:pt idx="9">
                  <c:v>5.5309844245519022</c:v>
                </c:pt>
                <c:pt idx="10">
                  <c:v>5.3056156902708613</c:v>
                </c:pt>
                <c:pt idx="11">
                  <c:v>5.1024420454432402</c:v>
                </c:pt>
                <c:pt idx="12">
                  <c:v>4.7284928285993209</c:v>
                </c:pt>
                <c:pt idx="13">
                  <c:v>5.4814611615516284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143.77149049152447</c:v>
                </c:pt>
                <c:pt idx="1">
                  <c:v>138.15519272540445</c:v>
                </c:pt>
                <c:pt idx="2">
                  <c:v>141.99030405113965</c:v>
                </c:pt>
                <c:pt idx="3">
                  <c:v>140.21599180082703</c:v>
                </c:pt>
                <c:pt idx="4">
                  <c:v>142.25065022176329</c:v>
                </c:pt>
                <c:pt idx="5">
                  <c:v>139.98608091759945</c:v>
                </c:pt>
                <c:pt idx="6">
                  <c:v>135.58605379789512</c:v>
                </c:pt>
                <c:pt idx="7">
                  <c:v>132.10755342111545</c:v>
                </c:pt>
                <c:pt idx="8">
                  <c:v>129.10169939127172</c:v>
                </c:pt>
                <c:pt idx="9">
                  <c:v>126.03767293515394</c:v>
                </c:pt>
                <c:pt idx="10">
                  <c:v>123.55293514977809</c:v>
                </c:pt>
                <c:pt idx="11">
                  <c:v>123.45763621852284</c:v>
                </c:pt>
                <c:pt idx="12">
                  <c:v>113.85663240574051</c:v>
                </c:pt>
                <c:pt idx="13">
                  <c:v>112.93285390841818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78.723950388749145</c:v>
                </c:pt>
                <c:pt idx="1">
                  <c:v>65.680316411063146</c:v>
                </c:pt>
                <c:pt idx="2">
                  <c:v>70.315971992389763</c:v>
                </c:pt>
                <c:pt idx="3">
                  <c:v>90.104342233788941</c:v>
                </c:pt>
                <c:pt idx="4">
                  <c:v>98.276202084831468</c:v>
                </c:pt>
                <c:pt idx="5">
                  <c:v>92.673018379676648</c:v>
                </c:pt>
                <c:pt idx="6">
                  <c:v>94.388593750588228</c:v>
                </c:pt>
                <c:pt idx="7">
                  <c:v>80.355622379708294</c:v>
                </c:pt>
                <c:pt idx="8">
                  <c:v>81.301576624598255</c:v>
                </c:pt>
                <c:pt idx="9">
                  <c:v>71.440263954874652</c:v>
                </c:pt>
                <c:pt idx="10">
                  <c:v>53.95939939658146</c:v>
                </c:pt>
                <c:pt idx="11">
                  <c:v>53.4401085656147</c:v>
                </c:pt>
                <c:pt idx="12">
                  <c:v>47.435071867751667</c:v>
                </c:pt>
                <c:pt idx="13">
                  <c:v>44.6644117944968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66.691651323932774</c:v>
                </c:pt>
                <c:pt idx="1">
                  <c:v>59.826340016394234</c:v>
                </c:pt>
                <c:pt idx="2">
                  <c:v>65.356362622366532</c:v>
                </c:pt>
                <c:pt idx="3">
                  <c:v>85.783591385894482</c:v>
                </c:pt>
                <c:pt idx="4">
                  <c:v>89.67538822009611</c:v>
                </c:pt>
                <c:pt idx="5">
                  <c:v>92.227267871410987</c:v>
                </c:pt>
                <c:pt idx="6">
                  <c:v>93.716105926075102</c:v>
                </c:pt>
                <c:pt idx="7">
                  <c:v>77.947737219151577</c:v>
                </c:pt>
                <c:pt idx="8">
                  <c:v>80.066559325922967</c:v>
                </c:pt>
                <c:pt idx="9">
                  <c:v>58.464605345592879</c:v>
                </c:pt>
                <c:pt idx="10">
                  <c:v>51.091605980428355</c:v>
                </c:pt>
                <c:pt idx="11">
                  <c:v>49.312646100231653</c:v>
                </c:pt>
                <c:pt idx="12">
                  <c:v>46.610766403651212</c:v>
                </c:pt>
                <c:pt idx="13">
                  <c:v>45.169015777116144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1055.3477531866158</c:v>
                </c:pt>
                <c:pt idx="1">
                  <c:v>960.09234794121517</c:v>
                </c:pt>
                <c:pt idx="2">
                  <c:v>1035.2555153192513</c:v>
                </c:pt>
                <c:pt idx="3">
                  <c:v>1023.8742165014017</c:v>
                </c:pt>
                <c:pt idx="4">
                  <c:v>1038.2402973862413</c:v>
                </c:pt>
                <c:pt idx="5">
                  <c:v>1163.063660702318</c:v>
                </c:pt>
                <c:pt idx="6">
                  <c:v>1257.484374798106</c:v>
                </c:pt>
                <c:pt idx="7">
                  <c:v>1017.3995945033809</c:v>
                </c:pt>
                <c:pt idx="8">
                  <c:v>992.70833843696255</c:v>
                </c:pt>
                <c:pt idx="9">
                  <c:v>897.06539676046305</c:v>
                </c:pt>
                <c:pt idx="10">
                  <c:v>928.14946338249661</c:v>
                </c:pt>
                <c:pt idx="11">
                  <c:v>999.99837573876368</c:v>
                </c:pt>
                <c:pt idx="12">
                  <c:v>677.00292703726996</c:v>
                </c:pt>
                <c:pt idx="13">
                  <c:v>655.71692918318081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880.57058663747296</c:v>
                </c:pt>
                <c:pt idx="2">
                  <c:v>2.6118448408904897</c:v>
                </c:pt>
                <c:pt idx="3">
                  <c:v>4.8275359815270349</c:v>
                </c:pt>
                <c:pt idx="4">
                  <c:v>67.552464564036114</c:v>
                </c:pt>
                <c:pt idx="5">
                  <c:v>78.644946389623371</c:v>
                </c:pt>
                <c:pt idx="7">
                  <c:v>118.58824915967426</c:v>
                </c:pt>
                <c:pt idx="8">
                  <c:v>3.5188044324239853</c:v>
                </c:pt>
                <c:pt idx="9">
                  <c:v>36.515335495367673</c:v>
                </c:pt>
                <c:pt idx="10">
                  <c:v>5.6929056700000009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888.0099674598905</c:v>
                </c:pt>
                <c:pt idx="4" formatCode="#,##0">
                  <c:v>67.552464564036114</c:v>
                </c:pt>
                <c:pt idx="5" formatCode="#,##0">
                  <c:v>78.644946389623371</c:v>
                </c:pt>
                <c:pt idx="6" formatCode="#,##0">
                  <c:v>158.62238908746593</c:v>
                </c:pt>
                <c:pt idx="10" formatCode="#,##0">
                  <c:v>5.6929056700000009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1159.0274804210912</c:v>
                </c:pt>
                <c:pt idx="2">
                  <c:v>2.7377492345066283</c:v>
                </c:pt>
                <c:pt idx="3">
                  <c:v>1.2984310467199125</c:v>
                </c:pt>
                <c:pt idx="4">
                  <c:v>92.227267871410987</c:v>
                </c:pt>
                <c:pt idx="5">
                  <c:v>92.673018379676648</c:v>
                </c:pt>
                <c:pt idx="7">
                  <c:v>102.95496367324398</c:v>
                </c:pt>
                <c:pt idx="8">
                  <c:v>4.2420601527635737</c:v>
                </c:pt>
                <c:pt idx="9">
                  <c:v>32.789057091591886</c:v>
                </c:pt>
                <c:pt idx="10">
                  <c:v>3.9735932955799997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1163.063660702318</c:v>
                </c:pt>
                <c:pt idx="4" formatCode="#,##0">
                  <c:v>92.227267871410987</c:v>
                </c:pt>
                <c:pt idx="5" formatCode="#,##0">
                  <c:v>92.673018379676648</c:v>
                </c:pt>
                <c:pt idx="6" formatCode="#,##0">
                  <c:v>139.98608091759945</c:v>
                </c:pt>
                <c:pt idx="10" formatCode="#,##0">
                  <c:v>3.9735932955799997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650.90086608328841</c:v>
                </c:pt>
                <c:pt idx="2">
                  <c:v>2.025174881735742</c:v>
                </c:pt>
                <c:pt idx="3">
                  <c:v>2.7908882181566459</c:v>
                </c:pt>
                <c:pt idx="4">
                  <c:v>45.169015777116144</c:v>
                </c:pt>
                <c:pt idx="5">
                  <c:v>44.6644117944968</c:v>
                </c:pt>
                <c:pt idx="7">
                  <c:v>80.932661007836558</c:v>
                </c:pt>
                <c:pt idx="8">
                  <c:v>2.90698123911057</c:v>
                </c:pt>
                <c:pt idx="9">
                  <c:v>29.093211661471063</c:v>
                </c:pt>
                <c:pt idx="10">
                  <c:v>5.4814611615516284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655.71692918318081</c:v>
                </c:pt>
                <c:pt idx="4">
                  <c:v>45.169015777116144</c:v>
                </c:pt>
                <c:pt idx="5">
                  <c:v>44.6644117944968</c:v>
                </c:pt>
                <c:pt idx="6">
                  <c:v>112.93285390841818</c:v>
                </c:pt>
                <c:pt idx="10">
                  <c:v>5.4814611615516284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和歌山県</c:v>
                </c:pt>
                <c:pt idx="2">
                  <c:v>海南市</c:v>
                </c:pt>
              </c:strCache>
            </c:strRef>
          </c:cat>
          <c:val>
            <c:numRef>
              <c:f>①CO2排出量の現状把握!$AX$43:$AX$45</c:f>
              <c:numCache>
                <c:formatCode>0%</c:formatCode>
                <c:ptCount val="3"/>
                <c:pt idx="0">
                  <c:v>0.44203583680298503</c:v>
                </c:pt>
                <c:pt idx="1">
                  <c:v>0.66994037877218671</c:v>
                </c:pt>
                <c:pt idx="2">
                  <c:v>0.75896266429303572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和歌山県</c:v>
                </c:pt>
                <c:pt idx="2">
                  <c:v>海南市</c:v>
                </c:pt>
              </c:strCache>
            </c:strRef>
          </c:cat>
          <c:val>
            <c:numRef>
              <c:f>①CO2排出量の現状把握!$AY$43:$AY$45</c:f>
              <c:numCache>
                <c:formatCode>0%</c:formatCode>
                <c:ptCount val="3"/>
                <c:pt idx="0">
                  <c:v>0.19220740382343474</c:v>
                </c:pt>
                <c:pt idx="1">
                  <c:v>8.2547608246429774E-2</c:v>
                </c:pt>
                <c:pt idx="2">
                  <c:v>5.2281091172067855E-2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和歌山県</c:v>
                </c:pt>
                <c:pt idx="2">
                  <c:v>海南市</c:v>
                </c:pt>
              </c:strCache>
            </c:strRef>
          </c:cat>
          <c:val>
            <c:numRef>
              <c:f>①CO2排出量の現状把握!$AZ$43:$AZ$45</c:f>
              <c:numCache>
                <c:formatCode>0%</c:formatCode>
                <c:ptCount val="3"/>
                <c:pt idx="0">
                  <c:v>0.1618007278049024</c:v>
                </c:pt>
                <c:pt idx="1">
                  <c:v>7.9990679445363547E-2</c:v>
                </c:pt>
                <c:pt idx="2">
                  <c:v>5.1697034903246605E-2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和歌山県</c:v>
                </c:pt>
                <c:pt idx="2">
                  <c:v>海南市</c:v>
                </c:pt>
              </c:strCache>
            </c:strRef>
          </c:cat>
          <c:val>
            <c:numRef>
              <c:f>①CO2排出量の現状把握!$BA$43:$BA$45</c:f>
              <c:numCache>
                <c:formatCode>0%</c:formatCode>
                <c:ptCount val="3"/>
                <c:pt idx="0">
                  <c:v>0.18830241870300451</c:v>
                </c:pt>
                <c:pt idx="1">
                  <c:v>0.15509814913780057</c:v>
                </c:pt>
                <c:pt idx="2">
                  <c:v>0.13071466645724625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和歌山県</c:v>
                </c:pt>
                <c:pt idx="2">
                  <c:v>海南市</c:v>
                </c:pt>
              </c:strCache>
            </c:strRef>
          </c:cat>
          <c:val>
            <c:numRef>
              <c:f>①CO2排出量の現状把握!$BB$43:$BB$45</c:f>
              <c:numCache>
                <c:formatCode>0%</c:formatCode>
                <c:ptCount val="3"/>
                <c:pt idx="0">
                  <c:v>1.5653612865673284E-2</c:v>
                </c:pt>
                <c:pt idx="1">
                  <c:v>1.2423184398219499E-2</c:v>
                </c:pt>
                <c:pt idx="2">
                  <c:v>6.3445431744035751E-3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16180</c:v>
                </c:pt>
                <c:pt idx="1">
                  <c:v>16510</c:v>
                </c:pt>
                <c:pt idx="2">
                  <c:v>16510</c:v>
                </c:pt>
                <c:pt idx="3">
                  <c:v>16510</c:v>
                </c:pt>
                <c:pt idx="4">
                  <c:v>16510</c:v>
                </c:pt>
                <c:pt idx="5">
                  <c:v>16510</c:v>
                </c:pt>
                <c:pt idx="6">
                  <c:v>16243</c:v>
                </c:pt>
                <c:pt idx="7">
                  <c:v>16243</c:v>
                </c:pt>
                <c:pt idx="8">
                  <c:v>16243</c:v>
                </c:pt>
                <c:pt idx="9">
                  <c:v>16243</c:v>
                </c:pt>
                <c:pt idx="10">
                  <c:v>16243</c:v>
                </c:pt>
                <c:pt idx="11">
                  <c:v>16243</c:v>
                </c:pt>
                <c:pt idx="12">
                  <c:v>16236</c:v>
                </c:pt>
                <c:pt idx="13">
                  <c:v>16236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5.9942205621374995</c:v>
                </c:pt>
                <c:pt idx="1">
                  <c:v>4.7170773209000005</c:v>
                </c:pt>
                <c:pt idx="2">
                  <c:v>5.2988414182399994</c:v>
                </c:pt>
                <c:pt idx="3">
                  <c:v>4.0391369891600002</c:v>
                </c:pt>
                <c:pt idx="4">
                  <c:v>6.0518755407199984</c:v>
                </c:pt>
                <c:pt idx="5">
                  <c:v>3.9735932955799997</c:v>
                </c:pt>
                <c:pt idx="6">
                  <c:v>5.3383013990399997</c:v>
                </c:pt>
                <c:pt idx="7">
                  <c:v>4.655136177167309</c:v>
                </c:pt>
                <c:pt idx="8">
                  <c:v>5.9891117761290662</c:v>
                </c:pt>
                <c:pt idx="9">
                  <c:v>5.5309844245519022</c:v>
                </c:pt>
                <c:pt idx="10">
                  <c:v>5.3056156902708613</c:v>
                </c:pt>
                <c:pt idx="11">
                  <c:v>5.1024420454432402</c:v>
                </c:pt>
                <c:pt idx="12">
                  <c:v>4.7284928285993209</c:v>
                </c:pt>
                <c:pt idx="13">
                  <c:v>5.4814611615516284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5645050.666666667</c:v>
                </c:pt>
                <c:pt idx="1">
                  <c:v>4881328</c:v>
                </c:pt>
                <c:pt idx="2">
                  <c:v>5228925.333333333</c:v>
                </c:pt>
                <c:pt idx="3">
                  <c:v>5221967</c:v>
                </c:pt>
                <c:pt idx="4">
                  <c:v>5483577.666666667</c:v>
                </c:pt>
                <c:pt idx="5">
                  <c:v>5435501.333333333</c:v>
                </c:pt>
                <c:pt idx="6">
                  <c:v>5313774.666666667</c:v>
                </c:pt>
                <c:pt idx="7">
                  <c:v>5161297</c:v>
                </c:pt>
                <c:pt idx="8">
                  <c:v>5094810.92727267</c:v>
                </c:pt>
                <c:pt idx="9">
                  <c:v>4931929.3333333312</c:v>
                </c:pt>
                <c:pt idx="10">
                  <c:v>4871317.333333333</c:v>
                </c:pt>
                <c:pt idx="11">
                  <c:v>5271943.666666666</c:v>
                </c:pt>
                <c:pt idx="12">
                  <c:v>5261464.666666667</c:v>
                </c:pt>
                <c:pt idx="13">
                  <c:v>4998496.666666666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57577</c:v>
                </c:pt>
                <c:pt idx="1">
                  <c:v>56936</c:v>
                </c:pt>
                <c:pt idx="2">
                  <c:v>56229</c:v>
                </c:pt>
                <c:pt idx="3">
                  <c:v>55577</c:v>
                </c:pt>
                <c:pt idx="4">
                  <c:v>55240</c:v>
                </c:pt>
                <c:pt idx="5">
                  <c:v>54838</c:v>
                </c:pt>
                <c:pt idx="6">
                  <c:v>54100</c:v>
                </c:pt>
                <c:pt idx="7">
                  <c:v>53323</c:v>
                </c:pt>
                <c:pt idx="8">
                  <c:v>52563</c:v>
                </c:pt>
                <c:pt idx="9">
                  <c:v>51802</c:v>
                </c:pt>
                <c:pt idx="10">
                  <c:v>51079</c:v>
                </c:pt>
                <c:pt idx="11">
                  <c:v>50307</c:v>
                </c:pt>
                <c:pt idx="12">
                  <c:v>49508</c:v>
                </c:pt>
                <c:pt idx="13">
                  <c:v>48717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28594</c:v>
                </c:pt>
                <c:pt idx="1">
                  <c:v>28693</c:v>
                </c:pt>
                <c:pt idx="2">
                  <c:v>28846</c:v>
                </c:pt>
                <c:pt idx="3">
                  <c:v>29096</c:v>
                </c:pt>
                <c:pt idx="4">
                  <c:v>29335</c:v>
                </c:pt>
                <c:pt idx="5">
                  <c:v>29499</c:v>
                </c:pt>
                <c:pt idx="6">
                  <c:v>29472</c:v>
                </c:pt>
                <c:pt idx="7">
                  <c:v>29503</c:v>
                </c:pt>
                <c:pt idx="8">
                  <c:v>29557</c:v>
                </c:pt>
                <c:pt idx="9">
                  <c:v>29611</c:v>
                </c:pt>
                <c:pt idx="10">
                  <c:v>29598</c:v>
                </c:pt>
                <c:pt idx="11">
                  <c:v>29493</c:v>
                </c:pt>
                <c:pt idx="12">
                  <c:v>29518</c:v>
                </c:pt>
                <c:pt idx="13">
                  <c:v>29480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10691</c:v>
                </c:pt>
                <c:pt idx="1">
                  <c:v>10383</c:v>
                </c:pt>
                <c:pt idx="2">
                  <c:v>10171</c:v>
                </c:pt>
                <c:pt idx="3">
                  <c:v>10163</c:v>
                </c:pt>
                <c:pt idx="4">
                  <c:v>9979</c:v>
                </c:pt>
                <c:pt idx="5">
                  <c:v>9802</c:v>
                </c:pt>
                <c:pt idx="6">
                  <c:v>9639</c:v>
                </c:pt>
                <c:pt idx="7">
                  <c:v>9417</c:v>
                </c:pt>
                <c:pt idx="8">
                  <c:v>9324</c:v>
                </c:pt>
                <c:pt idx="9">
                  <c:v>9250</c:v>
                </c:pt>
                <c:pt idx="10">
                  <c:v>9135</c:v>
                </c:pt>
                <c:pt idx="11">
                  <c:v>9001</c:v>
                </c:pt>
                <c:pt idx="12">
                  <c:v>9012</c:v>
                </c:pt>
                <c:pt idx="13">
                  <c:v>8991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22340</c:v>
                </c:pt>
                <c:pt idx="1">
                  <c:v>22402</c:v>
                </c:pt>
                <c:pt idx="2">
                  <c:v>22433</c:v>
                </c:pt>
                <c:pt idx="3">
                  <c:v>22469</c:v>
                </c:pt>
                <c:pt idx="4">
                  <c:v>22608</c:v>
                </c:pt>
                <c:pt idx="5">
                  <c:v>22623</c:v>
                </c:pt>
                <c:pt idx="6">
                  <c:v>22553</c:v>
                </c:pt>
                <c:pt idx="7">
                  <c:v>22514</c:v>
                </c:pt>
                <c:pt idx="8">
                  <c:v>22442</c:v>
                </c:pt>
                <c:pt idx="9">
                  <c:v>22342</c:v>
                </c:pt>
                <c:pt idx="10">
                  <c:v>22304</c:v>
                </c:pt>
                <c:pt idx="11">
                  <c:v>22241</c:v>
                </c:pt>
                <c:pt idx="12">
                  <c:v>22159</c:v>
                </c:pt>
                <c:pt idx="13">
                  <c:v>22110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33</c:v>
                </c:pt>
                <c:pt idx="1">
                  <c:v>34</c:v>
                </c:pt>
                <c:pt idx="2">
                  <c:v>34</c:v>
                </c:pt>
                <c:pt idx="3">
                  <c:v>34</c:v>
                </c:pt>
                <c:pt idx="4">
                  <c:v>34</c:v>
                </c:pt>
                <c:pt idx="5">
                  <c:v>34</c:v>
                </c:pt>
                <c:pt idx="6">
                  <c:v>25</c:v>
                </c:pt>
                <c:pt idx="7">
                  <c:v>25</c:v>
                </c:pt>
                <c:pt idx="8">
                  <c:v>25</c:v>
                </c:pt>
                <c:pt idx="9">
                  <c:v>25</c:v>
                </c:pt>
                <c:pt idx="10">
                  <c:v>25</c:v>
                </c:pt>
                <c:pt idx="11">
                  <c:v>25</c:v>
                </c:pt>
                <c:pt idx="12">
                  <c:v>55</c:v>
                </c:pt>
                <c:pt idx="13">
                  <c:v>55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1371</c:v>
                </c:pt>
                <c:pt idx="1">
                  <c:v>1353</c:v>
                </c:pt>
                <c:pt idx="2">
                  <c:v>1353</c:v>
                </c:pt>
                <c:pt idx="3">
                  <c:v>1353</c:v>
                </c:pt>
                <c:pt idx="4">
                  <c:v>1353</c:v>
                </c:pt>
                <c:pt idx="5">
                  <c:v>1353</c:v>
                </c:pt>
                <c:pt idx="6">
                  <c:v>1228</c:v>
                </c:pt>
                <c:pt idx="7">
                  <c:v>1228</c:v>
                </c:pt>
                <c:pt idx="8">
                  <c:v>1228</c:v>
                </c:pt>
                <c:pt idx="9">
                  <c:v>1228</c:v>
                </c:pt>
                <c:pt idx="10">
                  <c:v>1228</c:v>
                </c:pt>
                <c:pt idx="11">
                  <c:v>1228</c:v>
                </c:pt>
                <c:pt idx="12">
                  <c:v>994</c:v>
                </c:pt>
                <c:pt idx="13">
                  <c:v>994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3618.9436000000001</c:v>
                </c:pt>
                <c:pt idx="1">
                  <c:v>2495.8719999999998</c:v>
                </c:pt>
                <c:pt idx="2">
                  <c:v>2618.2435999999998</c:v>
                </c:pt>
                <c:pt idx="3">
                  <c:v>2719.4607999999998</c:v>
                </c:pt>
                <c:pt idx="4">
                  <c:v>2811.5945000000002</c:v>
                </c:pt>
                <c:pt idx="5">
                  <c:v>2980.6228000000001</c:v>
                </c:pt>
                <c:pt idx="6">
                  <c:v>3299.19</c:v>
                </c:pt>
                <c:pt idx="7">
                  <c:v>2610.4358000000002</c:v>
                </c:pt>
                <c:pt idx="8">
                  <c:v>2355.2795999999998</c:v>
                </c:pt>
                <c:pt idx="9">
                  <c:v>2232.2741999999998</c:v>
                </c:pt>
                <c:pt idx="10">
                  <c:v>2480.1383999999998</c:v>
                </c:pt>
                <c:pt idx="11">
                  <c:v>2419.7937999999999</c:v>
                </c:pt>
                <c:pt idx="12">
                  <c:v>2054.5848000000001</c:v>
                </c:pt>
                <c:pt idx="13">
                  <c:v>2157.9978000000001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576.51400000000001</c:v>
                </c:pt>
                <c:pt idx="1">
                  <c:v>652.74900000000002</c:v>
                </c:pt>
                <c:pt idx="2">
                  <c:v>618.45100000000002</c:v>
                </c:pt>
                <c:pt idx="3">
                  <c:v>814.77300000000002</c:v>
                </c:pt>
                <c:pt idx="4">
                  <c:v>724.01900000000001</c:v>
                </c:pt>
                <c:pt idx="5">
                  <c:v>679.83600000000001</c:v>
                </c:pt>
                <c:pt idx="6">
                  <c:v>610.43299999999999</c:v>
                </c:pt>
                <c:pt idx="7">
                  <c:v>538.99900000000002</c:v>
                </c:pt>
                <c:pt idx="8">
                  <c:v>510.06</c:v>
                </c:pt>
                <c:pt idx="9">
                  <c:v>479.74900000000002</c:v>
                </c:pt>
                <c:pt idx="10">
                  <c:v>436.14299999999997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307.39999999999998</c:v>
                </c:pt>
                <c:pt idx="1">
                  <c:v>387</c:v>
                </c:pt>
                <c:pt idx="2">
                  <c:v>452</c:v>
                </c:pt>
                <c:pt idx="3">
                  <c:v>498.7</c:v>
                </c:pt>
                <c:pt idx="4">
                  <c:v>411.2</c:v>
                </c:pt>
                <c:pt idx="5">
                  <c:v>405.47300000000001</c:v>
                </c:pt>
                <c:pt idx="6">
                  <c:v>333.49900000000002</c:v>
                </c:pt>
                <c:pt idx="7">
                  <c:v>258.81099999999998</c:v>
                </c:pt>
                <c:pt idx="8">
                  <c:v>227.83099999999999</c:v>
                </c:pt>
                <c:pt idx="9">
                  <c:v>219.64699999999999</c:v>
                </c:pt>
                <c:pt idx="10">
                  <c:v>222.727</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269.11399999999998</c:v>
                </c:pt>
                <c:pt idx="1">
                  <c:v>265.74900000000002</c:v>
                </c:pt>
                <c:pt idx="2">
                  <c:v>166.45099999999999</c:v>
                </c:pt>
                <c:pt idx="3">
                  <c:v>316.07299999999998</c:v>
                </c:pt>
                <c:pt idx="4">
                  <c:v>312.81900000000002</c:v>
                </c:pt>
                <c:pt idx="5">
                  <c:v>274.363</c:v>
                </c:pt>
                <c:pt idx="6">
                  <c:v>276.93400000000003</c:v>
                </c:pt>
                <c:pt idx="7">
                  <c:v>280.18799999999999</c:v>
                </c:pt>
                <c:pt idx="8">
                  <c:v>282.22899999999998</c:v>
                </c:pt>
                <c:pt idx="9">
                  <c:v>260.10199999999998</c:v>
                </c:pt>
                <c:pt idx="10">
                  <c:v>213.416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65.356362622366532</c:v>
                </c:pt>
                <c:pt idx="1">
                  <c:v>85.783591385894482</c:v>
                </c:pt>
                <c:pt idx="2">
                  <c:v>89.67538822009611</c:v>
                </c:pt>
                <c:pt idx="3">
                  <c:v>92.227267871410987</c:v>
                </c:pt>
                <c:pt idx="4">
                  <c:v>93.716105926075102</c:v>
                </c:pt>
                <c:pt idx="5">
                  <c:v>77.947737219151577</c:v>
                </c:pt>
                <c:pt idx="6">
                  <c:v>80.066559325922967</c:v>
                </c:pt>
                <c:pt idx="7">
                  <c:v>58.464605345592879</c:v>
                </c:pt>
                <c:pt idx="8">
                  <c:v>51.091605980428355</c:v>
                </c:pt>
                <c:pt idx="9">
                  <c:v>49.312646100231653</c:v>
                </c:pt>
                <c:pt idx="10">
                  <c:v>46.610766403651212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1035.2555153192513</c:v>
                </c:pt>
                <c:pt idx="1">
                  <c:v>1023.8742165014017</c:v>
                </c:pt>
                <c:pt idx="2">
                  <c:v>1038.2402973862413</c:v>
                </c:pt>
                <c:pt idx="3">
                  <c:v>1163.063660702318</c:v>
                </c:pt>
                <c:pt idx="4">
                  <c:v>1257.484374798106</c:v>
                </c:pt>
                <c:pt idx="5">
                  <c:v>1017.3995945033809</c:v>
                </c:pt>
                <c:pt idx="6">
                  <c:v>992.70833843696255</c:v>
                </c:pt>
                <c:pt idx="7">
                  <c:v>897.06539676046305</c:v>
                </c:pt>
                <c:pt idx="8">
                  <c:v>928.14946338249661</c:v>
                </c:pt>
                <c:pt idx="9">
                  <c:v>999.99837573876368</c:v>
                </c:pt>
                <c:pt idx="10">
                  <c:v>677.00292703726996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0.25994935165065097</c:v>
                </c:pt>
                <c:pt idx="1">
                  <c:v>0.25955239004657188</c:v>
                </c:pt>
                <c:pt idx="2">
                  <c:v>0.1603203039017447</c:v>
                </c:pt>
                <c:pt idx="3">
                  <c:v>0.27175898506633656</c:v>
                </c:pt>
                <c:pt idx="4">
                  <c:v>0.24876571531970273</c:v>
                </c:pt>
                <c:pt idx="5">
                  <c:v>0.26967083679045861</c:v>
                </c:pt>
                <c:pt idx="6">
                  <c:v>0.2789681412730326</c:v>
                </c:pt>
                <c:pt idx="7">
                  <c:v>0.31233843264028677</c:v>
                </c:pt>
                <c:pt idx="8">
                  <c:v>0.3040771030254763</c:v>
                </c:pt>
                <c:pt idx="9">
                  <c:v>0.26010242247428228</c:v>
                </c:pt>
                <c:pt idx="10">
                  <c:v>0.31523645094705943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213.416</c:v>
                </c:pt>
                <c:pt idx="2">
                  <c:v>0</c:v>
                </c:pt>
                <c:pt idx="3">
                  <c:v>0</c:v>
                </c:pt>
                <c:pt idx="4">
                  <c:v>0</c:v>
                </c:pt>
                <c:pt idx="5">
                  <c:v>222.727</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213.416</c:v>
                </c:pt>
                <c:pt idx="4" formatCode="#,##0">
                  <c:v>0</c:v>
                </c:pt>
                <c:pt idx="5" formatCode="#,##0">
                  <c:v>222.727</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16：化学工業(N=1)</c:v>
                </c:pt>
                <c:pt idx="2">
                  <c:v>17：石油製品・石炭製品製造業(N=0)</c:v>
                </c:pt>
                <c:pt idx="3">
                  <c:v>21：窯業・土石製品製造業(N=0)</c:v>
                </c:pt>
                <c:pt idx="4">
                  <c:v>22：鉄鋼業(N=1)</c:v>
                </c:pt>
                <c:pt idx="5">
                  <c:v>9：食料品製造業(N=0)</c:v>
                </c:pt>
                <c:pt idx="6">
                  <c:v>10：飲料・たばこ・飼料製造業(N=2)</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石油精製業・コークス製造業(N=1)</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26.469000000000001</c:v>
                </c:pt>
                <c:pt idx="2">
                  <c:v>0</c:v>
                </c:pt>
                <c:pt idx="3">
                  <c:v>0</c:v>
                </c:pt>
                <c:pt idx="4">
                  <c:v>157.196</c:v>
                </c:pt>
                <c:pt idx="5">
                  <c:v>0</c:v>
                </c:pt>
                <c:pt idx="6">
                  <c:v>29.751000000000001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222.727</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436.14299999999997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436.14299999999997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海南市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10：飲料・たばこ・飼料製造業(N=2)</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14.875500000000001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10：飲料・たばこ・飼料製造業(N=2)</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海南市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海南市</c:v>
                </c:pt>
              </c:strCache>
            </c:strRef>
          </c:tx>
          <c:spPr>
            <a:solidFill>
              <a:srgbClr val="FF0066"/>
            </a:solidFill>
            <a:ln>
              <a:noFill/>
            </a:ln>
          </c:spPr>
          <c:invertIfNegative val="0"/>
          <c:cat>
            <c:strRef>
              <c:f>③特定事業所の現状把握!$BD$53:$BD$56</c:f>
              <c:strCache>
                <c:ptCount val="4"/>
                <c:pt idx="0">
                  <c:v>石油精製業・コークス製造業(N=1)</c:v>
                </c:pt>
                <c:pt idx="1">
                  <c:v>発電所・変電所(N=0)</c:v>
                </c:pt>
                <c:pt idx="2">
                  <c:v>ガス製造工場(N=0)</c:v>
                </c:pt>
                <c:pt idx="3">
                  <c:v>熱供給業(N=0)</c:v>
                </c:pt>
              </c:strCache>
            </c:strRef>
          </c:cat>
          <c:val>
            <c:numRef>
              <c:f>③特定事業所の現状把握!$BG$53:$BG$56</c:f>
              <c:numCache>
                <c:formatCode>[=0]#,##0;[&lt;1]0.00;#,##0</c:formatCode>
                <c:ptCount val="4"/>
                <c:pt idx="0">
                  <c:v>222.727</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石油精製業・コークス製造業(N=1)</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海南市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26.469000000000001</c:v>
                </c:pt>
                <c:pt idx="2">
                  <c:v>0</c:v>
                </c:pt>
                <c:pt idx="3">
                  <c:v>0</c:v>
                </c:pt>
                <c:pt idx="4">
                  <c:v>157.196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26,500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7860.8999999999905</c:v>
                </c:pt>
                <c:pt idx="1">
                  <c:v>18638.7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34,089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9434.0233079999889</c:v>
                </c:pt>
                <c:pt idx="1">
                  <c:v>24654.526812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73</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海南市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32.165699975999999</c:v>
                </c:pt>
                <c:pt idx="1">
                  <c:v>1.6391283119999995</c:v>
                </c:pt>
                <c:pt idx="2">
                  <c:v>2.8430045188919999E-2</c:v>
                </c:pt>
                <c:pt idx="3">
                  <c:v>0</c:v>
                </c:pt>
                <c:pt idx="4">
                  <c:v>8.0038794400000004</c:v>
                </c:pt>
                <c:pt idx="5">
                  <c:v>31.420541589999999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679,350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海南市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659006</c:v>
                </c:pt>
                <c:pt idx="1">
                  <c:v>20200</c:v>
                </c:pt>
                <c:pt idx="2">
                  <c:v>143.69338999999999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6835.8</c:v>
                </c:pt>
                <c:pt idx="1">
                  <c:v>8456.9</c:v>
                </c:pt>
                <c:pt idx="2">
                  <c:v>11082.7</c:v>
                </c:pt>
                <c:pt idx="3">
                  <c:v>12358.8</c:v>
                </c:pt>
                <c:pt idx="4">
                  <c:v>14171</c:v>
                </c:pt>
                <c:pt idx="5">
                  <c:v>15482</c:v>
                </c:pt>
                <c:pt idx="6">
                  <c:v>17569.099999999999</c:v>
                </c:pt>
                <c:pt idx="7">
                  <c:v>18499.099999999999</c:v>
                </c:pt>
                <c:pt idx="8">
                  <c:v>18638.7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4233.8999999999996</c:v>
                </c:pt>
                <c:pt idx="1">
                  <c:v>4755.5</c:v>
                </c:pt>
                <c:pt idx="2">
                  <c:v>5234.2999999999993</c:v>
                </c:pt>
                <c:pt idx="3">
                  <c:v>5667.3</c:v>
                </c:pt>
                <c:pt idx="4">
                  <c:v>6006.9</c:v>
                </c:pt>
                <c:pt idx="5">
                  <c:v>6427.9000000000033</c:v>
                </c:pt>
                <c:pt idx="6">
                  <c:v>6834.800000000002</c:v>
                </c:pt>
                <c:pt idx="7">
                  <c:v>7343.9999999999982</c:v>
                </c:pt>
                <c:pt idx="8">
                  <c:v>7860.8999999999905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2.6113123163497419E-2</c:v>
                </c:pt>
                <c:pt idx="1">
                  <c:v>3.5275120800430083E-2</c:v>
                </c:pt>
                <c:pt idx="2">
                  <c:v>4.4573492125705536E-2</c:v>
                </c:pt>
                <c:pt idx="3">
                  <c:v>5.2963715359854592E-2</c:v>
                </c:pt>
                <c:pt idx="4">
                  <c:v>5.8854213005791044E-2</c:v>
                </c:pt>
                <c:pt idx="5">
                  <c:v>6.5319933825383925E-2</c:v>
                </c:pt>
                <c:pt idx="6">
                  <c:v>8.5256793563341329E-2</c:v>
                </c:pt>
                <c:pt idx="7">
                  <c:v>8.796101094029736E-2</c:v>
                </c:pt>
                <c:pt idx="8">
                  <c:v>9.0088444842385859E-2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1007</c:v>
                </c:pt>
                <c:pt idx="1">
                  <c:v>1114</c:v>
                </c:pt>
                <c:pt idx="2">
                  <c:v>1206</c:v>
                </c:pt>
                <c:pt idx="3">
                  <c:v>1290</c:v>
                </c:pt>
                <c:pt idx="4">
                  <c:v>1365</c:v>
                </c:pt>
                <c:pt idx="5">
                  <c:v>1446</c:v>
                </c:pt>
                <c:pt idx="6">
                  <c:v>1527</c:v>
                </c:pt>
                <c:pt idx="7">
                  <c:v>1604</c:v>
                </c:pt>
                <c:pt idx="8">
                  <c:v>1690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378389.81658124493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34088.550119999985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939812.7314774699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893491.66599999997</c:v>
                </c:pt>
                <c:pt idx="1">
                  <c:v>45531.34199999999</c:v>
                </c:pt>
                <c:pt idx="2">
                  <c:v>789.72347747000003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34088.550119999985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排出量比較シート!$DN$21:$DN$50</c:f>
              <c:numCache>
                <c:formatCode>0.0%;;</c:formatCode>
                <c:ptCount val="30"/>
                <c:pt idx="0">
                  <c:v>0.98</c:v>
                </c:pt>
                <c:pt idx="1">
                  <c:v>0.94</c:v>
                </c:pt>
                <c:pt idx="2">
                  <c:v>0.97</c:v>
                </c:pt>
                <c:pt idx="3">
                  <c:v>0.9</c:v>
                </c:pt>
                <c:pt idx="4">
                  <c:v>0</c:v>
                </c:pt>
                <c:pt idx="5">
                  <c:v>0.86</c:v>
                </c:pt>
                <c:pt idx="6">
                  <c:v>1</c:v>
                </c:pt>
                <c:pt idx="7">
                  <c:v>0.63</c:v>
                </c:pt>
                <c:pt idx="8">
                  <c:v>1</c:v>
                </c:pt>
                <c:pt idx="9">
                  <c:v>0.88</c:v>
                </c:pt>
                <c:pt idx="10">
                  <c:v>1</c:v>
                </c:pt>
                <c:pt idx="11">
                  <c:v>1</c:v>
                </c:pt>
                <c:pt idx="12">
                  <c:v>0.02</c:v>
                </c:pt>
                <c:pt idx="13">
                  <c:v>0.09</c:v>
                </c:pt>
                <c:pt idx="14">
                  <c:v>0.9</c:v>
                </c:pt>
                <c:pt idx="15">
                  <c:v>0</c:v>
                </c:pt>
                <c:pt idx="16">
                  <c:v>0.91</c:v>
                </c:pt>
                <c:pt idx="17">
                  <c:v>1</c:v>
                </c:pt>
                <c:pt idx="18">
                  <c:v>0.84</c:v>
                </c:pt>
                <c:pt idx="19">
                  <c:v>0.91</c:v>
                </c:pt>
                <c:pt idx="20">
                  <c:v>0.6</c:v>
                </c:pt>
                <c:pt idx="21">
                  <c:v>0.12</c:v>
                </c:pt>
                <c:pt idx="22">
                  <c:v>0.14000000000000001</c:v>
                </c:pt>
                <c:pt idx="23">
                  <c:v>0.99</c:v>
                </c:pt>
                <c:pt idx="24">
                  <c:v>0.46</c:v>
                </c:pt>
                <c:pt idx="25">
                  <c:v>0.88</c:v>
                </c:pt>
                <c:pt idx="26">
                  <c:v>0.49</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排出量比較シート!$DP$21:$DP$50</c:f>
              <c:numCache>
                <c:formatCode>0.0%;;</c:formatCode>
                <c:ptCount val="30"/>
                <c:pt idx="0">
                  <c:v>0</c:v>
                </c:pt>
                <c:pt idx="1">
                  <c:v>0</c:v>
                </c:pt>
                <c:pt idx="2">
                  <c:v>0</c:v>
                </c:pt>
                <c:pt idx="3">
                  <c:v>0.05</c:v>
                </c:pt>
                <c:pt idx="4">
                  <c:v>0</c:v>
                </c:pt>
                <c:pt idx="5">
                  <c:v>0</c:v>
                </c:pt>
                <c:pt idx="6">
                  <c:v>0</c:v>
                </c:pt>
                <c:pt idx="7">
                  <c:v>0</c:v>
                </c:pt>
                <c:pt idx="8">
                  <c:v>0</c:v>
                </c:pt>
                <c:pt idx="9">
                  <c:v>0</c:v>
                </c:pt>
                <c:pt idx="10">
                  <c:v>0</c:v>
                </c:pt>
                <c:pt idx="11">
                  <c:v>0</c:v>
                </c:pt>
                <c:pt idx="12">
                  <c:v>0</c:v>
                </c:pt>
                <c:pt idx="13">
                  <c:v>0.01</c:v>
                </c:pt>
                <c:pt idx="14">
                  <c:v>0</c:v>
                </c:pt>
                <c:pt idx="15">
                  <c:v>0</c:v>
                </c:pt>
                <c:pt idx="16">
                  <c:v>0</c:v>
                </c:pt>
                <c:pt idx="17">
                  <c:v>0</c:v>
                </c:pt>
                <c:pt idx="18">
                  <c:v>0.08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排出量比較シート!$DQ$21:$DQ$50</c:f>
              <c:numCache>
                <c:formatCode>0.0%;;</c:formatCode>
                <c:ptCount val="30"/>
                <c:pt idx="0">
                  <c:v>0.02</c:v>
                </c:pt>
                <c:pt idx="1">
                  <c:v>0.06</c:v>
                </c:pt>
                <c:pt idx="2">
                  <c:v>0.03</c:v>
                </c:pt>
                <c:pt idx="3">
                  <c:v>0.04</c:v>
                </c:pt>
                <c:pt idx="4">
                  <c:v>0.61</c:v>
                </c:pt>
                <c:pt idx="5">
                  <c:v>0.01</c:v>
                </c:pt>
                <c:pt idx="6">
                  <c:v>0</c:v>
                </c:pt>
                <c:pt idx="7">
                  <c:v>0.37</c:v>
                </c:pt>
                <c:pt idx="8">
                  <c:v>0</c:v>
                </c:pt>
                <c:pt idx="9">
                  <c:v>0.12</c:v>
                </c:pt>
                <c:pt idx="10">
                  <c:v>0</c:v>
                </c:pt>
                <c:pt idx="11">
                  <c:v>0</c:v>
                </c:pt>
                <c:pt idx="12">
                  <c:v>0.01</c:v>
                </c:pt>
                <c:pt idx="13">
                  <c:v>0.06</c:v>
                </c:pt>
                <c:pt idx="14">
                  <c:v>0.1</c:v>
                </c:pt>
                <c:pt idx="15">
                  <c:v>1</c:v>
                </c:pt>
                <c:pt idx="16">
                  <c:v>0.09</c:v>
                </c:pt>
                <c:pt idx="17">
                  <c:v>0</c:v>
                </c:pt>
                <c:pt idx="18">
                  <c:v>0.08</c:v>
                </c:pt>
                <c:pt idx="19">
                  <c:v>0.09</c:v>
                </c:pt>
                <c:pt idx="20">
                  <c:v>0.4</c:v>
                </c:pt>
                <c:pt idx="21">
                  <c:v>0.22</c:v>
                </c:pt>
                <c:pt idx="22">
                  <c:v>0.86</c:v>
                </c:pt>
                <c:pt idx="23">
                  <c:v>0</c:v>
                </c:pt>
                <c:pt idx="24">
                  <c:v>0.54</c:v>
                </c:pt>
                <c:pt idx="25">
                  <c:v>0.12</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排出量比較シート!$DR$21:$DR$50</c:f>
              <c:numCache>
                <c:formatCode>0.0%;;</c:formatCode>
                <c:ptCount val="30"/>
                <c:pt idx="0">
                  <c:v>0</c:v>
                </c:pt>
                <c:pt idx="1">
                  <c:v>0</c:v>
                </c:pt>
                <c:pt idx="2">
                  <c:v>0</c:v>
                </c:pt>
                <c:pt idx="3">
                  <c:v>0</c:v>
                </c:pt>
                <c:pt idx="4">
                  <c:v>0.39</c:v>
                </c:pt>
                <c:pt idx="5">
                  <c:v>0.12</c:v>
                </c:pt>
                <c:pt idx="6">
                  <c:v>0</c:v>
                </c:pt>
                <c:pt idx="7">
                  <c:v>0</c:v>
                </c:pt>
                <c:pt idx="8">
                  <c:v>0</c:v>
                </c:pt>
                <c:pt idx="9">
                  <c:v>0</c:v>
                </c:pt>
                <c:pt idx="10">
                  <c:v>0</c:v>
                </c:pt>
                <c:pt idx="11">
                  <c:v>0</c:v>
                </c:pt>
                <c:pt idx="12">
                  <c:v>0.97</c:v>
                </c:pt>
                <c:pt idx="13">
                  <c:v>0.85</c:v>
                </c:pt>
                <c:pt idx="14">
                  <c:v>0</c:v>
                </c:pt>
                <c:pt idx="15">
                  <c:v>0</c:v>
                </c:pt>
                <c:pt idx="16">
                  <c:v>0</c:v>
                </c:pt>
                <c:pt idx="17">
                  <c:v>0</c:v>
                </c:pt>
                <c:pt idx="18">
                  <c:v>0</c:v>
                </c:pt>
                <c:pt idx="19">
                  <c:v>0</c:v>
                </c:pt>
                <c:pt idx="20">
                  <c:v>0</c:v>
                </c:pt>
                <c:pt idx="21">
                  <c:v>0</c:v>
                </c:pt>
                <c:pt idx="22">
                  <c:v>0</c:v>
                </c:pt>
                <c:pt idx="23">
                  <c:v>0.01</c:v>
                </c:pt>
                <c:pt idx="24">
                  <c:v>0</c:v>
                </c:pt>
                <c:pt idx="25">
                  <c:v>0</c:v>
                </c:pt>
                <c:pt idx="26">
                  <c:v>0.51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排出量比較シート!$DF$21:$DF$50</c:f>
              <c:numCache>
                <c:formatCode>#,##0;;</c:formatCode>
                <c:ptCount val="30"/>
                <c:pt idx="0">
                  <c:v>13</c:v>
                </c:pt>
                <c:pt idx="1">
                  <c:v>8</c:v>
                </c:pt>
                <c:pt idx="2">
                  <c:v>18</c:v>
                </c:pt>
                <c:pt idx="3">
                  <c:v>7</c:v>
                </c:pt>
                <c:pt idx="4">
                  <c:v>0</c:v>
                </c:pt>
                <c:pt idx="5">
                  <c:v>19</c:v>
                </c:pt>
                <c:pt idx="6">
                  <c:v>8</c:v>
                </c:pt>
                <c:pt idx="7">
                  <c:v>1</c:v>
                </c:pt>
                <c:pt idx="8">
                  <c:v>7</c:v>
                </c:pt>
                <c:pt idx="9">
                  <c:v>4</c:v>
                </c:pt>
                <c:pt idx="10">
                  <c:v>8</c:v>
                </c:pt>
                <c:pt idx="11">
                  <c:v>2</c:v>
                </c:pt>
                <c:pt idx="12">
                  <c:v>2</c:v>
                </c:pt>
                <c:pt idx="13">
                  <c:v>7</c:v>
                </c:pt>
                <c:pt idx="14">
                  <c:v>13</c:v>
                </c:pt>
                <c:pt idx="15">
                  <c:v>0</c:v>
                </c:pt>
                <c:pt idx="16">
                  <c:v>15</c:v>
                </c:pt>
                <c:pt idx="17">
                  <c:v>17</c:v>
                </c:pt>
                <c:pt idx="18">
                  <c:v>4</c:v>
                </c:pt>
                <c:pt idx="19">
                  <c:v>13</c:v>
                </c:pt>
                <c:pt idx="20">
                  <c:v>2</c:v>
                </c:pt>
                <c:pt idx="21">
                  <c:v>1</c:v>
                </c:pt>
                <c:pt idx="22">
                  <c:v>1</c:v>
                </c:pt>
                <c:pt idx="23">
                  <c:v>2</c:v>
                </c:pt>
                <c:pt idx="24">
                  <c:v>4</c:v>
                </c:pt>
                <c:pt idx="25">
                  <c:v>12</c:v>
                </c:pt>
                <c:pt idx="26">
                  <c:v>4</c:v>
                </c:pt>
                <c:pt idx="27">
                  <c:v>4</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排出量比較シート!$DI$21:$DI$50</c:f>
              <c:numCache>
                <c:formatCode>#,##0;;</c:formatCode>
                <c:ptCount val="30"/>
                <c:pt idx="0">
                  <c:v>1</c:v>
                </c:pt>
                <c:pt idx="1">
                  <c:v>1</c:v>
                </c:pt>
                <c:pt idx="2">
                  <c:v>2</c:v>
                </c:pt>
                <c:pt idx="3">
                  <c:v>1</c:v>
                </c:pt>
                <c:pt idx="4">
                  <c:v>2</c:v>
                </c:pt>
                <c:pt idx="5">
                  <c:v>1</c:v>
                </c:pt>
                <c:pt idx="6">
                  <c:v>0</c:v>
                </c:pt>
                <c:pt idx="7">
                  <c:v>1</c:v>
                </c:pt>
                <c:pt idx="8">
                  <c:v>0</c:v>
                </c:pt>
                <c:pt idx="9">
                  <c:v>1</c:v>
                </c:pt>
                <c:pt idx="10">
                  <c:v>0</c:v>
                </c:pt>
                <c:pt idx="11">
                  <c:v>0</c:v>
                </c:pt>
                <c:pt idx="12">
                  <c:v>1</c:v>
                </c:pt>
                <c:pt idx="13">
                  <c:v>5</c:v>
                </c:pt>
                <c:pt idx="14">
                  <c:v>1</c:v>
                </c:pt>
                <c:pt idx="15">
                  <c:v>1</c:v>
                </c:pt>
                <c:pt idx="16">
                  <c:v>4</c:v>
                </c:pt>
                <c:pt idx="17">
                  <c:v>0</c:v>
                </c:pt>
                <c:pt idx="18">
                  <c:v>1</c:v>
                </c:pt>
                <c:pt idx="19">
                  <c:v>3</c:v>
                </c:pt>
                <c:pt idx="20">
                  <c:v>4</c:v>
                </c:pt>
                <c:pt idx="21">
                  <c:v>1</c:v>
                </c:pt>
                <c:pt idx="22">
                  <c:v>2</c:v>
                </c:pt>
                <c:pt idx="23">
                  <c:v>0</c:v>
                </c:pt>
                <c:pt idx="24">
                  <c:v>2</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排出量比較シート!$DJ$21:$DJ$50</c:f>
              <c:numCache>
                <c:formatCode>#,##0;;</c:formatCode>
                <c:ptCount val="30"/>
                <c:pt idx="0">
                  <c:v>0</c:v>
                </c:pt>
                <c:pt idx="1">
                  <c:v>0</c:v>
                </c:pt>
                <c:pt idx="2">
                  <c:v>0</c:v>
                </c:pt>
                <c:pt idx="3">
                  <c:v>0</c:v>
                </c:pt>
                <c:pt idx="4">
                  <c:v>1</c:v>
                </c:pt>
                <c:pt idx="5">
                  <c:v>1</c:v>
                </c:pt>
                <c:pt idx="6">
                  <c:v>0</c:v>
                </c:pt>
                <c:pt idx="7">
                  <c:v>0</c:v>
                </c:pt>
                <c:pt idx="8">
                  <c:v>0</c:v>
                </c:pt>
                <c:pt idx="9">
                  <c:v>0</c:v>
                </c:pt>
                <c:pt idx="10">
                  <c:v>0</c:v>
                </c:pt>
                <c:pt idx="11">
                  <c:v>0</c:v>
                </c:pt>
                <c:pt idx="12">
                  <c:v>1</c:v>
                </c:pt>
                <c:pt idx="13">
                  <c:v>1</c:v>
                </c:pt>
                <c:pt idx="14">
                  <c:v>0</c:v>
                </c:pt>
                <c:pt idx="15">
                  <c:v>0</c:v>
                </c:pt>
                <c:pt idx="16">
                  <c:v>0</c:v>
                </c:pt>
                <c:pt idx="17">
                  <c:v>0</c:v>
                </c:pt>
                <c:pt idx="18">
                  <c:v>0</c:v>
                </c:pt>
                <c:pt idx="19">
                  <c:v>0</c:v>
                </c:pt>
                <c:pt idx="20">
                  <c:v>0</c:v>
                </c:pt>
                <c:pt idx="21">
                  <c:v>0</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排出量比較シート!$DL$21:$DL$50</c:f>
              <c:numCache>
                <c:formatCode>#,##0;;</c:formatCode>
                <c:ptCount val="30"/>
                <c:pt idx="0">
                  <c:v>14</c:v>
                </c:pt>
                <c:pt idx="1">
                  <c:v>9</c:v>
                </c:pt>
                <c:pt idx="2">
                  <c:v>20</c:v>
                </c:pt>
                <c:pt idx="3">
                  <c:v>9</c:v>
                </c:pt>
                <c:pt idx="4">
                  <c:v>3</c:v>
                </c:pt>
                <c:pt idx="5">
                  <c:v>21</c:v>
                </c:pt>
                <c:pt idx="6">
                  <c:v>8</c:v>
                </c:pt>
                <c:pt idx="7">
                  <c:v>2</c:v>
                </c:pt>
                <c:pt idx="8">
                  <c:v>7</c:v>
                </c:pt>
                <c:pt idx="9">
                  <c:v>5</c:v>
                </c:pt>
                <c:pt idx="10">
                  <c:v>8</c:v>
                </c:pt>
                <c:pt idx="11">
                  <c:v>2</c:v>
                </c:pt>
                <c:pt idx="12">
                  <c:v>4</c:v>
                </c:pt>
                <c:pt idx="13">
                  <c:v>14</c:v>
                </c:pt>
                <c:pt idx="14">
                  <c:v>14</c:v>
                </c:pt>
                <c:pt idx="15">
                  <c:v>1</c:v>
                </c:pt>
                <c:pt idx="16">
                  <c:v>19</c:v>
                </c:pt>
                <c:pt idx="17">
                  <c:v>17</c:v>
                </c:pt>
                <c:pt idx="18">
                  <c:v>6</c:v>
                </c:pt>
                <c:pt idx="19">
                  <c:v>16</c:v>
                </c:pt>
                <c:pt idx="20">
                  <c:v>6</c:v>
                </c:pt>
                <c:pt idx="21">
                  <c:v>3</c:v>
                </c:pt>
                <c:pt idx="22">
                  <c:v>3</c:v>
                </c:pt>
                <c:pt idx="23">
                  <c:v>3</c:v>
                </c:pt>
                <c:pt idx="24">
                  <c:v>6</c:v>
                </c:pt>
                <c:pt idx="25">
                  <c:v>14</c:v>
                </c:pt>
                <c:pt idx="26">
                  <c:v>5</c:v>
                </c:pt>
                <c:pt idx="27">
                  <c:v>4</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排出量比較シート!$CX$21:$CX$50</c:f>
              <c:numCache>
                <c:formatCode>[=0]#;[&lt;1]0.00;#,##0</c:formatCode>
                <c:ptCount val="30"/>
                <c:pt idx="0">
                  <c:v>262.52600000000001</c:v>
                </c:pt>
                <c:pt idx="1">
                  <c:v>43.295000000000002</c:v>
                </c:pt>
                <c:pt idx="2">
                  <c:v>404.101</c:v>
                </c:pt>
                <c:pt idx="3">
                  <c:v>71.653999999999996</c:v>
                </c:pt>
                <c:pt idx="4">
                  <c:v>0</c:v>
                </c:pt>
                <c:pt idx="5">
                  <c:v>592.60900000000004</c:v>
                </c:pt>
                <c:pt idx="6">
                  <c:v>837.03700000000003</c:v>
                </c:pt>
                <c:pt idx="7">
                  <c:v>4.8150000000000004</c:v>
                </c:pt>
                <c:pt idx="8">
                  <c:v>77.284000000000006</c:v>
                </c:pt>
                <c:pt idx="9">
                  <c:v>29.478999999999999</c:v>
                </c:pt>
                <c:pt idx="10">
                  <c:v>88.96</c:v>
                </c:pt>
                <c:pt idx="11">
                  <c:v>9.2430000000000003</c:v>
                </c:pt>
                <c:pt idx="12">
                  <c:v>12.391</c:v>
                </c:pt>
                <c:pt idx="13">
                  <c:v>34.698</c:v>
                </c:pt>
                <c:pt idx="14">
                  <c:v>93.287999999999997</c:v>
                </c:pt>
                <c:pt idx="15">
                  <c:v>0</c:v>
                </c:pt>
                <c:pt idx="16">
                  <c:v>171.84299999999999</c:v>
                </c:pt>
                <c:pt idx="17">
                  <c:v>144.595</c:v>
                </c:pt>
                <c:pt idx="18">
                  <c:v>20.370999999999999</c:v>
                </c:pt>
                <c:pt idx="19">
                  <c:v>272.23399999999998</c:v>
                </c:pt>
                <c:pt idx="20">
                  <c:v>16.984000000000002</c:v>
                </c:pt>
                <c:pt idx="21">
                  <c:v>4.22</c:v>
                </c:pt>
                <c:pt idx="22">
                  <c:v>3.004</c:v>
                </c:pt>
                <c:pt idx="23">
                  <c:v>13.622999999999999</c:v>
                </c:pt>
                <c:pt idx="24">
                  <c:v>15.211</c:v>
                </c:pt>
                <c:pt idx="25">
                  <c:v>205.34100000000001</c:v>
                </c:pt>
                <c:pt idx="26">
                  <c:v>213.416</c:v>
                </c:pt>
                <c:pt idx="27">
                  <c:v>88.671000000000006</c:v>
                </c:pt>
                <c:pt idx="28">
                  <c:v>21.988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23.824000000000002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排出量比較シート!$CZ$21:$CZ$50</c:f>
              <c:numCache>
                <c:formatCode>[=0]#;[&lt;1]0.00;#,##0</c:formatCode>
                <c:ptCount val="30"/>
                <c:pt idx="0">
                  <c:v>0</c:v>
                </c:pt>
                <c:pt idx="1">
                  <c:v>0</c:v>
                </c:pt>
                <c:pt idx="2">
                  <c:v>0</c:v>
                </c:pt>
                <c:pt idx="3">
                  <c:v>3.9649999999999999</c:v>
                </c:pt>
                <c:pt idx="4">
                  <c:v>0</c:v>
                </c:pt>
                <c:pt idx="5">
                  <c:v>0</c:v>
                </c:pt>
                <c:pt idx="6">
                  <c:v>0</c:v>
                </c:pt>
                <c:pt idx="7">
                  <c:v>0</c:v>
                </c:pt>
                <c:pt idx="8">
                  <c:v>0</c:v>
                </c:pt>
                <c:pt idx="9">
                  <c:v>0</c:v>
                </c:pt>
                <c:pt idx="10">
                  <c:v>0</c:v>
                </c:pt>
                <c:pt idx="11">
                  <c:v>0</c:v>
                </c:pt>
                <c:pt idx="12">
                  <c:v>0</c:v>
                </c:pt>
                <c:pt idx="13">
                  <c:v>3.012</c:v>
                </c:pt>
                <c:pt idx="14">
                  <c:v>0</c:v>
                </c:pt>
                <c:pt idx="15">
                  <c:v>0</c:v>
                </c:pt>
                <c:pt idx="16">
                  <c:v>0</c:v>
                </c:pt>
                <c:pt idx="17">
                  <c:v>0</c:v>
                </c:pt>
                <c:pt idx="18">
                  <c:v>1.9370000000000001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排出量比較シート!$DA$21:$DA$50</c:f>
              <c:numCache>
                <c:formatCode>[=0]#;[&lt;1]0.00;#,##0</c:formatCode>
                <c:ptCount val="30"/>
                <c:pt idx="0">
                  <c:v>6.0460000000000003</c:v>
                </c:pt>
                <c:pt idx="1">
                  <c:v>2.6139999999999999</c:v>
                </c:pt>
                <c:pt idx="2">
                  <c:v>13.843</c:v>
                </c:pt>
                <c:pt idx="3">
                  <c:v>3.5619999999999998</c:v>
                </c:pt>
                <c:pt idx="4">
                  <c:v>12.836</c:v>
                </c:pt>
                <c:pt idx="5">
                  <c:v>9.6319999999999997</c:v>
                </c:pt>
                <c:pt idx="6">
                  <c:v>0</c:v>
                </c:pt>
                <c:pt idx="7">
                  <c:v>2.867</c:v>
                </c:pt>
                <c:pt idx="8">
                  <c:v>0</c:v>
                </c:pt>
                <c:pt idx="9">
                  <c:v>4.0229999999999997</c:v>
                </c:pt>
                <c:pt idx="10">
                  <c:v>0</c:v>
                </c:pt>
                <c:pt idx="11">
                  <c:v>0</c:v>
                </c:pt>
                <c:pt idx="12">
                  <c:v>4.3979999999999997</c:v>
                </c:pt>
                <c:pt idx="13">
                  <c:v>22.795000000000002</c:v>
                </c:pt>
                <c:pt idx="14">
                  <c:v>9.8759999999999994</c:v>
                </c:pt>
                <c:pt idx="15">
                  <c:v>4.907</c:v>
                </c:pt>
                <c:pt idx="16">
                  <c:v>17.838000000000001</c:v>
                </c:pt>
                <c:pt idx="17">
                  <c:v>0</c:v>
                </c:pt>
                <c:pt idx="18">
                  <c:v>1.849</c:v>
                </c:pt>
                <c:pt idx="19">
                  <c:v>27.388000000000002</c:v>
                </c:pt>
                <c:pt idx="20">
                  <c:v>11.210999999999999</c:v>
                </c:pt>
                <c:pt idx="21">
                  <c:v>7.8680000000000003</c:v>
                </c:pt>
                <c:pt idx="22">
                  <c:v>18.093</c:v>
                </c:pt>
                <c:pt idx="23">
                  <c:v>0</c:v>
                </c:pt>
                <c:pt idx="24">
                  <c:v>18.16</c:v>
                </c:pt>
                <c:pt idx="25">
                  <c:v>28.523</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排出量比較シート!$DB$21:$DB$50</c:f>
              <c:numCache>
                <c:formatCode>[=0]#;[&lt;1]0.00;#,##0</c:formatCode>
                <c:ptCount val="30"/>
                <c:pt idx="0">
                  <c:v>0</c:v>
                </c:pt>
                <c:pt idx="1">
                  <c:v>0</c:v>
                </c:pt>
                <c:pt idx="2">
                  <c:v>0</c:v>
                </c:pt>
                <c:pt idx="3">
                  <c:v>0</c:v>
                </c:pt>
                <c:pt idx="4">
                  <c:v>8.1769999999999996</c:v>
                </c:pt>
                <c:pt idx="5">
                  <c:v>86.025000000000006</c:v>
                </c:pt>
                <c:pt idx="6">
                  <c:v>0</c:v>
                </c:pt>
                <c:pt idx="7">
                  <c:v>0</c:v>
                </c:pt>
                <c:pt idx="8">
                  <c:v>0</c:v>
                </c:pt>
                <c:pt idx="9">
                  <c:v>0</c:v>
                </c:pt>
                <c:pt idx="10">
                  <c:v>0</c:v>
                </c:pt>
                <c:pt idx="11">
                  <c:v>0</c:v>
                </c:pt>
                <c:pt idx="12">
                  <c:v>538.65200000000004</c:v>
                </c:pt>
                <c:pt idx="13">
                  <c:v>345</c:v>
                </c:pt>
                <c:pt idx="14">
                  <c:v>0</c:v>
                </c:pt>
                <c:pt idx="15">
                  <c:v>0</c:v>
                </c:pt>
                <c:pt idx="16">
                  <c:v>0</c:v>
                </c:pt>
                <c:pt idx="17">
                  <c:v>0</c:v>
                </c:pt>
                <c:pt idx="18">
                  <c:v>0</c:v>
                </c:pt>
                <c:pt idx="19">
                  <c:v>0</c:v>
                </c:pt>
                <c:pt idx="20">
                  <c:v>0</c:v>
                </c:pt>
                <c:pt idx="21">
                  <c:v>0</c:v>
                </c:pt>
                <c:pt idx="22">
                  <c:v>0</c:v>
                </c:pt>
                <c:pt idx="23">
                  <c:v>0.14799999999999999</c:v>
                </c:pt>
                <c:pt idx="24">
                  <c:v>0</c:v>
                </c:pt>
                <c:pt idx="25">
                  <c:v>0</c:v>
                </c:pt>
                <c:pt idx="26">
                  <c:v>222.727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排出量比較シート!$DD$21:$DD$50</c:f>
              <c:numCache>
                <c:formatCode>[=0]#;[&lt;1]0.00;#,##0</c:formatCode>
                <c:ptCount val="30"/>
                <c:pt idx="0">
                  <c:v>268.572</c:v>
                </c:pt>
                <c:pt idx="1">
                  <c:v>45.908999999999999</c:v>
                </c:pt>
                <c:pt idx="2">
                  <c:v>417.94400000000002</c:v>
                </c:pt>
                <c:pt idx="3">
                  <c:v>79.180999999999997</c:v>
                </c:pt>
                <c:pt idx="4">
                  <c:v>21.012999999999998</c:v>
                </c:pt>
                <c:pt idx="5">
                  <c:v>688.26599999999996</c:v>
                </c:pt>
                <c:pt idx="6">
                  <c:v>837.03700000000003</c:v>
                </c:pt>
                <c:pt idx="7">
                  <c:v>7.6820000000000004</c:v>
                </c:pt>
                <c:pt idx="8">
                  <c:v>77.284000000000006</c:v>
                </c:pt>
                <c:pt idx="9">
                  <c:v>33.501999999999995</c:v>
                </c:pt>
                <c:pt idx="10">
                  <c:v>88.96</c:v>
                </c:pt>
                <c:pt idx="11">
                  <c:v>9.2430000000000003</c:v>
                </c:pt>
                <c:pt idx="12">
                  <c:v>555.44100000000003</c:v>
                </c:pt>
                <c:pt idx="13">
                  <c:v>405.505</c:v>
                </c:pt>
                <c:pt idx="14">
                  <c:v>103.164</c:v>
                </c:pt>
                <c:pt idx="15">
                  <c:v>4.907</c:v>
                </c:pt>
                <c:pt idx="16">
                  <c:v>189.68099999999998</c:v>
                </c:pt>
                <c:pt idx="17">
                  <c:v>144.595</c:v>
                </c:pt>
                <c:pt idx="18">
                  <c:v>24.157</c:v>
                </c:pt>
                <c:pt idx="19">
                  <c:v>299.62199999999996</c:v>
                </c:pt>
                <c:pt idx="20">
                  <c:v>28.195</c:v>
                </c:pt>
                <c:pt idx="21">
                  <c:v>35.911999999999999</c:v>
                </c:pt>
                <c:pt idx="22">
                  <c:v>21.097000000000001</c:v>
                </c:pt>
                <c:pt idx="23">
                  <c:v>13.770999999999999</c:v>
                </c:pt>
                <c:pt idx="24">
                  <c:v>33.371000000000002</c:v>
                </c:pt>
                <c:pt idx="25">
                  <c:v>233.864</c:v>
                </c:pt>
                <c:pt idx="26">
                  <c:v>436.14300000000003</c:v>
                </c:pt>
                <c:pt idx="27">
                  <c:v>88.671000000000006</c:v>
                </c:pt>
                <c:pt idx="28">
                  <c:v>21.988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排出量比較シート!$CU$21:$CU$50</c:f>
              <c:numCache>
                <c:formatCode>\(0%\);;</c:formatCode>
                <c:ptCount val="30"/>
                <c:pt idx="0">
                  <c:v>9.8921926482513189E-2</c:v>
                </c:pt>
                <c:pt idx="1">
                  <c:v>5.4202535314788303E-2</c:v>
                </c:pt>
                <c:pt idx="2">
                  <c:v>0.28583085795659829</c:v>
                </c:pt>
                <c:pt idx="3">
                  <c:v>4.5213467423187492E-2</c:v>
                </c:pt>
                <c:pt idx="4">
                  <c:v>0.12639267497196899</c:v>
                </c:pt>
                <c:pt idx="5">
                  <c:v>0.20654865172310052</c:v>
                </c:pt>
                <c:pt idx="6">
                  <c:v>0</c:v>
                </c:pt>
                <c:pt idx="7">
                  <c:v>5.5229753137616286E-2</c:v>
                </c:pt>
                <c:pt idx="8">
                  <c:v>0</c:v>
                </c:pt>
                <c:pt idx="9">
                  <c:v>6.4656112022293766E-2</c:v>
                </c:pt>
                <c:pt idx="10">
                  <c:v>0</c:v>
                </c:pt>
                <c:pt idx="11">
                  <c:v>0</c:v>
                </c:pt>
                <c:pt idx="12">
                  <c:v>6.1138862575711508E-2</c:v>
                </c:pt>
                <c:pt idx="13">
                  <c:v>0.2827928108509648</c:v>
                </c:pt>
                <c:pt idx="14">
                  <c:v>0.16939564377733851</c:v>
                </c:pt>
                <c:pt idx="15">
                  <c:v>8.8335597999488882E-2</c:v>
                </c:pt>
                <c:pt idx="16">
                  <c:v>0.33878147322534674</c:v>
                </c:pt>
                <c:pt idx="17">
                  <c:v>0</c:v>
                </c:pt>
                <c:pt idx="18">
                  <c:v>3.795971428383145E-2</c:v>
                </c:pt>
                <c:pt idx="19">
                  <c:v>0.56752236228710684</c:v>
                </c:pt>
                <c:pt idx="20">
                  <c:v>0.16715162545283921</c:v>
                </c:pt>
                <c:pt idx="21">
                  <c:v>0.20741051243966177</c:v>
                </c:pt>
                <c:pt idx="22">
                  <c:v>0.26273706963785803</c:v>
                </c:pt>
                <c:pt idx="23">
                  <c:v>0</c:v>
                </c:pt>
                <c:pt idx="24">
                  <c:v>0.29664141470728733</c:v>
                </c:pt>
                <c:pt idx="25">
                  <c:v>0.51806911671142675</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排出量比較シート!$CM$21:$CM$50</c:f>
              <c:numCache>
                <c:formatCode>\(0%\);;</c:formatCode>
                <c:ptCount val="30"/>
                <c:pt idx="0">
                  <c:v>1</c:v>
                </c:pt>
                <c:pt idx="1">
                  <c:v>0.6712596912535419</c:v>
                </c:pt>
                <c:pt idx="2">
                  <c:v>1</c:v>
                </c:pt>
                <c:pt idx="3">
                  <c:v>0.24515417837172121</c:v>
                </c:pt>
                <c:pt idx="4">
                  <c:v>0</c:v>
                </c:pt>
                <c:pt idx="5">
                  <c:v>0.52342681784522516</c:v>
                </c:pt>
                <c:pt idx="6">
                  <c:v>0.46598928865207145</c:v>
                </c:pt>
                <c:pt idx="7">
                  <c:v>0.11544528157424461</c:v>
                </c:pt>
                <c:pt idx="8">
                  <c:v>1</c:v>
                </c:pt>
                <c:pt idx="9">
                  <c:v>0.21254703630443797</c:v>
                </c:pt>
                <c:pt idx="10">
                  <c:v>0.24922357769944986</c:v>
                </c:pt>
                <c:pt idx="11">
                  <c:v>0.12710262128589656</c:v>
                </c:pt>
                <c:pt idx="12">
                  <c:v>0.17050389742753133</c:v>
                </c:pt>
                <c:pt idx="13">
                  <c:v>0.4963342574318455</c:v>
                </c:pt>
                <c:pt idx="14">
                  <c:v>0.23539704814895152</c:v>
                </c:pt>
                <c:pt idx="15">
                  <c:v>0</c:v>
                </c:pt>
                <c:pt idx="16">
                  <c:v>0.31265341519796197</c:v>
                </c:pt>
                <c:pt idx="17">
                  <c:v>0.42721564145294161</c:v>
                </c:pt>
                <c:pt idx="18">
                  <c:v>5.5863846796572844E-2</c:v>
                </c:pt>
                <c:pt idx="19">
                  <c:v>0.46689215795799766</c:v>
                </c:pt>
                <c:pt idx="20">
                  <c:v>0.18831343343952595</c:v>
                </c:pt>
                <c:pt idx="21">
                  <c:v>0.78795501508944843</c:v>
                </c:pt>
                <c:pt idx="22">
                  <c:v>6.5784085361490094E-2</c:v>
                </c:pt>
                <c:pt idx="23">
                  <c:v>0.19879680365557678</c:v>
                </c:pt>
                <c:pt idx="24">
                  <c:v>0.1422365102318438</c:v>
                </c:pt>
                <c:pt idx="25">
                  <c:v>0.87728777572123862</c:v>
                </c:pt>
                <c:pt idx="26">
                  <c:v>0.31523645094705943</c:v>
                </c:pt>
                <c:pt idx="27">
                  <c:v>1</c:v>
                </c:pt>
                <c:pt idx="28">
                  <c:v>0.10604633977195366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排出量比較シート!$BV$21:$BV$50</c:f>
              <c:numCache>
                <c:formatCode>0%</c:formatCode>
                <c:ptCount val="30"/>
                <c:pt idx="0">
                  <c:v>0.41368783606060761</c:v>
                </c:pt>
                <c:pt idx="1">
                  <c:v>0.22884970652257758</c:v>
                </c:pt>
                <c:pt idx="2">
                  <c:v>0.503925605774596</c:v>
                </c:pt>
                <c:pt idx="3">
                  <c:v>0.53794019431286799</c:v>
                </c:pt>
                <c:pt idx="4">
                  <c:v>8.3308388023877342E-2</c:v>
                </c:pt>
                <c:pt idx="5">
                  <c:v>0.84230382196773823</c:v>
                </c:pt>
                <c:pt idx="6">
                  <c:v>0.88177081202845742</c:v>
                </c:pt>
                <c:pt idx="7">
                  <c:v>0.17145838549089981</c:v>
                </c:pt>
                <c:pt idx="8">
                  <c:v>0.28717405249597677</c:v>
                </c:pt>
                <c:pt idx="9">
                  <c:v>0.39264634804194376</c:v>
                </c:pt>
                <c:pt idx="10">
                  <c:v>0.66512035249766877</c:v>
                </c:pt>
                <c:pt idx="11">
                  <c:v>0.25643607023560572</c:v>
                </c:pt>
                <c:pt idx="12">
                  <c:v>0.20983616179778936</c:v>
                </c:pt>
                <c:pt idx="13">
                  <c:v>0.22362326518096903</c:v>
                </c:pt>
                <c:pt idx="14">
                  <c:v>0.61011872115563481</c:v>
                </c:pt>
                <c:pt idx="15">
                  <c:v>0.27976722295491335</c:v>
                </c:pt>
                <c:pt idx="16">
                  <c:v>0.72726934918849451</c:v>
                </c:pt>
                <c:pt idx="17">
                  <c:v>0.67184982981134045</c:v>
                </c:pt>
                <c:pt idx="18">
                  <c:v>0.63672169748977847</c:v>
                </c:pt>
                <c:pt idx="19">
                  <c:v>0.77436535686157304</c:v>
                </c:pt>
                <c:pt idx="20">
                  <c:v>0.32629518716397654</c:v>
                </c:pt>
                <c:pt idx="21">
                  <c:v>0.17168247552793325</c:v>
                </c:pt>
                <c:pt idx="22">
                  <c:v>0.1580277547930399</c:v>
                </c:pt>
                <c:pt idx="23">
                  <c:v>0.23998248193497429</c:v>
                </c:pt>
                <c:pt idx="24">
                  <c:v>0.29320552034649322</c:v>
                </c:pt>
                <c:pt idx="25">
                  <c:v>0.51824098451797407</c:v>
                </c:pt>
                <c:pt idx="26">
                  <c:v>0.76099048634943811</c:v>
                </c:pt>
                <c:pt idx="27">
                  <c:v>0.23437025465596409</c:v>
                </c:pt>
                <c:pt idx="28">
                  <c:v>0.47178489199259899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排出量比較シート!$BZ$21:$BZ$50</c:f>
              <c:numCache>
                <c:formatCode>0%</c:formatCode>
                <c:ptCount val="30"/>
                <c:pt idx="0">
                  <c:v>0.17357472096716717</c:v>
                </c:pt>
                <c:pt idx="1">
                  <c:v>0.17111542759598983</c:v>
                </c:pt>
                <c:pt idx="2">
                  <c:v>0.12024751761184933</c:v>
                </c:pt>
                <c:pt idx="3">
                  <c:v>0.13739422101015963</c:v>
                </c:pt>
                <c:pt idx="4">
                  <c:v>0.31194013143061178</c:v>
                </c:pt>
                <c:pt idx="5">
                  <c:v>3.4693699137430353E-2</c:v>
                </c:pt>
                <c:pt idx="6">
                  <c:v>2.4867437134870652E-2</c:v>
                </c:pt>
                <c:pt idx="7">
                  <c:v>0.21339941115772998</c:v>
                </c:pt>
                <c:pt idx="8">
                  <c:v>0.19677649466608774</c:v>
                </c:pt>
                <c:pt idx="9">
                  <c:v>0.17615067676596816</c:v>
                </c:pt>
                <c:pt idx="10">
                  <c:v>9.5426148440264327E-2</c:v>
                </c:pt>
                <c:pt idx="11">
                  <c:v>0.16560378837026646</c:v>
                </c:pt>
                <c:pt idx="12">
                  <c:v>0.20770462044303387</c:v>
                </c:pt>
                <c:pt idx="13">
                  <c:v>0.23724984400186058</c:v>
                </c:pt>
                <c:pt idx="14">
                  <c:v>8.9757019954863765E-2</c:v>
                </c:pt>
                <c:pt idx="15">
                  <c:v>0.16968333118367035</c:v>
                </c:pt>
                <c:pt idx="16">
                  <c:v>6.9671173078210788E-2</c:v>
                </c:pt>
                <c:pt idx="17">
                  <c:v>6.392617782597497E-2</c:v>
                </c:pt>
                <c:pt idx="18">
                  <c:v>7.7666516741055083E-2</c:v>
                </c:pt>
                <c:pt idx="19">
                  <c:v>6.4091062431405305E-2</c:v>
                </c:pt>
                <c:pt idx="20">
                  <c:v>0.24265304020281148</c:v>
                </c:pt>
                <c:pt idx="21">
                  <c:v>0.18298732952424249</c:v>
                </c:pt>
                <c:pt idx="22">
                  <c:v>0.23831068426651703</c:v>
                </c:pt>
                <c:pt idx="23">
                  <c:v>0.14578807028451662</c:v>
                </c:pt>
                <c:pt idx="24">
                  <c:v>0.16784543165547802</c:v>
                </c:pt>
                <c:pt idx="25">
                  <c:v>0.12190054830108381</c:v>
                </c:pt>
                <c:pt idx="26">
                  <c:v>5.2393200055812897E-2</c:v>
                </c:pt>
                <c:pt idx="27">
                  <c:v>0.19584680869201329</c:v>
                </c:pt>
                <c:pt idx="28">
                  <c:v>0.11540875588531137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排出量比較シート!$CA$21:$CA$50</c:f>
              <c:numCache>
                <c:formatCode>0%</c:formatCode>
                <c:ptCount val="30"/>
                <c:pt idx="0">
                  <c:v>0.16716556072974648</c:v>
                </c:pt>
                <c:pt idx="1">
                  <c:v>0.25165202120188535</c:v>
                </c:pt>
                <c:pt idx="2">
                  <c:v>0.17153489001389652</c:v>
                </c:pt>
                <c:pt idx="3">
                  <c:v>0.1194645539348233</c:v>
                </c:pt>
                <c:pt idx="4">
                  <c:v>0.24379381007943174</c:v>
                </c:pt>
                <c:pt idx="5">
                  <c:v>4.5886957050100048E-2</c:v>
                </c:pt>
                <c:pt idx="6">
                  <c:v>3.7318150528146063E-2</c:v>
                </c:pt>
                <c:pt idx="7">
                  <c:v>0.22607018635692089</c:v>
                </c:pt>
                <c:pt idx="8">
                  <c:v>0.2363736849763298</c:v>
                </c:pt>
                <c:pt idx="9">
                  <c:v>0.15894688984920757</c:v>
                </c:pt>
                <c:pt idx="10">
                  <c:v>7.0900011576080488E-2</c:v>
                </c:pt>
                <c:pt idx="11">
                  <c:v>0.17348837045383769</c:v>
                </c:pt>
                <c:pt idx="12">
                  <c:v>0.28519317404887012</c:v>
                </c:pt>
                <c:pt idx="13">
                  <c:v>0.23168053904065833</c:v>
                </c:pt>
                <c:pt idx="14">
                  <c:v>0.10018428322943257</c:v>
                </c:pt>
                <c:pt idx="15">
                  <c:v>0.22605481580016848</c:v>
                </c:pt>
                <c:pt idx="16">
                  <c:v>8.5166353050179819E-2</c:v>
                </c:pt>
                <c:pt idx="17">
                  <c:v>0.10579102828719383</c:v>
                </c:pt>
                <c:pt idx="18">
                  <c:v>8.4053526698747091E-2</c:v>
                </c:pt>
                <c:pt idx="19">
                  <c:v>7.4993147415879605E-2</c:v>
                </c:pt>
                <c:pt idx="20">
                  <c:v>0.1429882761772435</c:v>
                </c:pt>
                <c:pt idx="21">
                  <c:v>0.24742775812514656</c:v>
                </c:pt>
                <c:pt idx="22">
                  <c:v>0.26737952622686589</c:v>
                </c:pt>
                <c:pt idx="23">
                  <c:v>0.2286381234604993</c:v>
                </c:pt>
                <c:pt idx="24">
                  <c:v>0.24707438609221966</c:v>
                </c:pt>
                <c:pt idx="25">
                  <c:v>0.15630686999580268</c:v>
                </c:pt>
                <c:pt idx="26">
                  <c:v>5.3319767122179167E-2</c:v>
                </c:pt>
                <c:pt idx="27">
                  <c:v>0.27976800377990679</c:v>
                </c:pt>
                <c:pt idx="28">
                  <c:v>0.1778583274018746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排出量比較シート!$CB$21:$CB$50</c:f>
              <c:numCache>
                <c:formatCode>0%</c:formatCode>
                <c:ptCount val="30"/>
                <c:pt idx="0">
                  <c:v>0.23477240988913745</c:v>
                </c:pt>
                <c:pt idx="1">
                  <c:v>0.3372701919765474</c:v>
                </c:pt>
                <c:pt idx="2">
                  <c:v>0.18770094689711123</c:v>
                </c:pt>
                <c:pt idx="3">
                  <c:v>0.19970774643098915</c:v>
                </c:pt>
                <c:pt idx="4">
                  <c:v>0.35019132218922827</c:v>
                </c:pt>
                <c:pt idx="5">
                  <c:v>7.1602626156178947E-2</c:v>
                </c:pt>
                <c:pt idx="6">
                  <c:v>5.4513134994074397E-2</c:v>
                </c:pt>
                <c:pt idx="7">
                  <c:v>0.38907201699444938</c:v>
                </c:pt>
                <c:pt idx="8">
                  <c:v>0.27967576786160564</c:v>
                </c:pt>
                <c:pt idx="9">
                  <c:v>0.27225608534288059</c:v>
                </c:pt>
                <c:pt idx="10">
                  <c:v>0.1572316196162899</c:v>
                </c:pt>
                <c:pt idx="11">
                  <c:v>0.38440134018180067</c:v>
                </c:pt>
                <c:pt idx="12">
                  <c:v>0.28070625167025554</c:v>
                </c:pt>
                <c:pt idx="13">
                  <c:v>0.29045371487827215</c:v>
                </c:pt>
                <c:pt idx="14">
                  <c:v>0.18956541697399804</c:v>
                </c:pt>
                <c:pt idx="15">
                  <c:v>0.30802468434964697</c:v>
                </c:pt>
                <c:pt idx="16">
                  <c:v>0.10717164825630138</c:v>
                </c:pt>
                <c:pt idx="17">
                  <c:v>0.14428076102402937</c:v>
                </c:pt>
                <c:pt idx="18">
                  <c:v>0.19196248505175703</c:v>
                </c:pt>
                <c:pt idx="19">
                  <c:v>8.6550433291142134E-2</c:v>
                </c:pt>
                <c:pt idx="20">
                  <c:v>0.28806349645596852</c:v>
                </c:pt>
                <c:pt idx="21">
                  <c:v>0.36637130905548948</c:v>
                </c:pt>
                <c:pt idx="22">
                  <c:v>0.31258358347382653</c:v>
                </c:pt>
                <c:pt idx="23">
                  <c:v>0.35734122486800546</c:v>
                </c:pt>
                <c:pt idx="24">
                  <c:v>0.26810695434782533</c:v>
                </c:pt>
                <c:pt idx="25">
                  <c:v>0.18803818028779426</c:v>
                </c:pt>
                <c:pt idx="26">
                  <c:v>0.12798144676822618</c:v>
                </c:pt>
                <c:pt idx="27">
                  <c:v>0.26801818788857401</c:v>
                </c:pt>
                <c:pt idx="28">
                  <c:v>0.22822195849059365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排出量比較シート!$CH$21:$CH$50</c:f>
              <c:numCache>
                <c:formatCode>0%</c:formatCode>
                <c:ptCount val="30"/>
                <c:pt idx="0">
                  <c:v>1.0799472353341291E-2</c:v>
                </c:pt>
                <c:pt idx="1">
                  <c:v>1.1112652703000079E-2</c:v>
                </c:pt>
                <c:pt idx="2">
                  <c:v>1.6591039702547026E-2</c:v>
                </c:pt>
                <c:pt idx="3">
                  <c:v>5.493284311159979E-3</c:v>
                </c:pt>
                <c:pt idx="4">
                  <c:v>1.076634827685091E-2</c:v>
                </c:pt>
                <c:pt idx="5">
                  <c:v>5.5128956885523613E-3</c:v>
                </c:pt>
                <c:pt idx="6">
                  <c:v>1.5304653144515375E-3</c:v>
                </c:pt>
                <c:pt idx="7">
                  <c:v>0</c:v>
                </c:pt>
                <c:pt idx="8">
                  <c:v>0</c:v>
                </c:pt>
                <c:pt idx="9">
                  <c:v>0</c:v>
                </c:pt>
                <c:pt idx="10">
                  <c:v>1.1321867869696424E-2</c:v>
                </c:pt>
                <c:pt idx="11">
                  <c:v>2.0070430758489553E-2</c:v>
                </c:pt>
                <c:pt idx="12">
                  <c:v>1.6559792040051011E-2</c:v>
                </c:pt>
                <c:pt idx="13">
                  <c:v>1.6992636898239915E-2</c:v>
                </c:pt>
                <c:pt idx="14">
                  <c:v>1.037455868607085E-2</c:v>
                </c:pt>
                <c:pt idx="15">
                  <c:v>1.6469945711600816E-2</c:v>
                </c:pt>
                <c:pt idx="16">
                  <c:v>1.0721476426813469E-2</c:v>
                </c:pt>
                <c:pt idx="17">
                  <c:v>1.4152203051461467E-2</c:v>
                </c:pt>
                <c:pt idx="18">
                  <c:v>9.595774018662356E-3</c:v>
                </c:pt>
                <c:pt idx="19">
                  <c:v>0</c:v>
                </c:pt>
                <c:pt idx="20">
                  <c:v>0</c:v>
                </c:pt>
                <c:pt idx="21">
                  <c:v>3.1531127767188277E-2</c:v>
                </c:pt>
                <c:pt idx="22">
                  <c:v>2.3698451239750833E-2</c:v>
                </c:pt>
                <c:pt idx="23">
                  <c:v>2.8250099452004303E-2</c:v>
                </c:pt>
                <c:pt idx="24">
                  <c:v>2.3767707557983648E-2</c:v>
                </c:pt>
                <c:pt idx="25">
                  <c:v>1.5513416897345074E-2</c:v>
                </c:pt>
                <c:pt idx="26">
                  <c:v>5.3150997043437216E-3</c:v>
                </c:pt>
                <c:pt idx="27">
                  <c:v>2.1996744983541795E-2</c:v>
                </c:pt>
                <c:pt idx="28">
                  <c:v>6.7260662296213932E-3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c:ext uri="{02D57815-91ED-43cb-92C2-25804820EDAC}">
                        <c15:formulaRef>
                          <c15:sqref>排出量比較シート!$BW$21:$BW$50</c15:sqref>
                        </c15:formulaRef>
                      </c:ext>
                    </c:extLst>
                    <c:numCache>
                      <c:formatCode>0%</c:formatCode>
                      <c:ptCount val="30"/>
                      <c:pt idx="0">
                        <c:v>0.38757655488839893</c:v>
                      </c:pt>
                      <c:pt idx="1">
                        <c:v>0.20094504743234323</c:v>
                      </c:pt>
                      <c:pt idx="2">
                        <c:v>0.47673396979714849</c:v>
                      </c:pt>
                      <c:pt idx="3">
                        <c:v>0.48535644794493371</c:v>
                      </c:pt>
                      <c:pt idx="4">
                        <c:v>3.591699024867441E-2</c:v>
                      </c:pt>
                      <c:pt idx="5">
                        <c:v>0.83768751937497277</c:v>
                      </c:pt>
                      <c:pt idx="6">
                        <c:v>0.87750850147843129</c:v>
                      </c:pt>
                      <c:pt idx="7">
                        <c:v>0.15090613070401357</c:v>
                      </c:pt>
                      <c:pt idx="8">
                        <c:v>0.25480214549989577</c:v>
                      </c:pt>
                      <c:pt idx="9">
                        <c:v>0.3464742487105833</c:v>
                      </c:pt>
                      <c:pt idx="10">
                        <c:v>0.64321628209057313</c:v>
                      </c:pt>
                      <c:pt idx="11">
                        <c:v>0.19625630365283228</c:v>
                      </c:pt>
                      <c:pt idx="12">
                        <c:v>0.14135917952356658</c:v>
                      </c:pt>
                      <c:pt idx="13">
                        <c:v>0.12674644131986437</c:v>
                      </c:pt>
                      <c:pt idx="14">
                        <c:v>0.52484037226850588</c:v>
                      </c:pt>
                      <c:pt idx="15">
                        <c:v>0.13006310621212261</c:v>
                      </c:pt>
                      <c:pt idx="16">
                        <c:v>0.71230058803870189</c:v>
                      </c:pt>
                      <c:pt idx="17">
                        <c:v>0.6660965204997199</c:v>
                      </c:pt>
                      <c:pt idx="18">
                        <c:v>0.59265263854889827</c:v>
                      </c:pt>
                      <c:pt idx="19">
                        <c:v>0.77048521158097949</c:v>
                      </c:pt>
                      <c:pt idx="20">
                        <c:v>0.31595692075713572</c:v>
                      </c:pt>
                      <c:pt idx="21">
                        <c:v>0.131343624883551</c:v>
                      </c:pt>
                      <c:pt idx="22">
                        <c:v>0.12040509187784734</c:v>
                      </c:pt>
                      <c:pt idx="23">
                        <c:v>0.20100583504746294</c:v>
                      </c:pt>
                      <c:pt idx="24">
                        <c:v>0.23229575752646089</c:v>
                      </c:pt>
                      <c:pt idx="25">
                        <c:v>0.49592081918020409</c:v>
                      </c:pt>
                      <c:pt idx="26">
                        <c:v>0.75486839388823179</c:v>
                      </c:pt>
                      <c:pt idx="27">
                        <c:v>0.22498035008618933</c:v>
                      </c:pt>
                      <c:pt idx="28">
                        <c:v>0.34806537465077747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6.7760781136652999E-3</c:v>
                      </c:pt>
                      <c:pt idx="1">
                        <c:v>8.4134628450527518E-3</c:v>
                      </c:pt>
                      <c:pt idx="2">
                        <c:v>6.4853773504054447E-3</c:v>
                      </c:pt>
                      <c:pt idx="3">
                        <c:v>5.8689075924469713E-3</c:v>
                      </c:pt>
                      <c:pt idx="4">
                        <c:v>1.1914003237246479E-2</c:v>
                      </c:pt>
                      <c:pt idx="5">
                        <c:v>1.447690380370924E-3</c:v>
                      </c:pt>
                      <c:pt idx="6">
                        <c:v>1.9511116064703932E-3</c:v>
                      </c:pt>
                      <c:pt idx="7">
                        <c:v>9.1688883211725452E-3</c:v>
                      </c:pt>
                      <c:pt idx="8">
                        <c:v>8.4950701500011803E-3</c:v>
                      </c:pt>
                      <c:pt idx="9">
                        <c:v>7.615450499009995E-3</c:v>
                      </c:pt>
                      <c:pt idx="10">
                        <c:v>3.7314823887529837E-3</c:v>
                      </c:pt>
                      <c:pt idx="11">
                        <c:v>9.1798338000586965E-3</c:v>
                      </c:pt>
                      <c:pt idx="12">
                        <c:v>1.9215673311054813E-2</c:v>
                      </c:pt>
                      <c:pt idx="13">
                        <c:v>1.0536579823753693E-2</c:v>
                      </c:pt>
                      <c:pt idx="14">
                        <c:v>4.5219108501795887E-3</c:v>
                      </c:pt>
                      <c:pt idx="15">
                        <c:v>3.7738358317423455E-2</c:v>
                      </c:pt>
                      <c:pt idx="16">
                        <c:v>2.5392969937851665E-3</c:v>
                      </c:pt>
                      <c:pt idx="17">
                        <c:v>2.6951383505658135E-3</c:v>
                      </c:pt>
                      <c:pt idx="18">
                        <c:v>4.3628157083575236E-3</c:v>
                      </c:pt>
                      <c:pt idx="19">
                        <c:v>3.2547070672059868E-3</c:v>
                      </c:pt>
                      <c:pt idx="20">
                        <c:v>9.7228529503986406E-3</c:v>
                      </c:pt>
                      <c:pt idx="21">
                        <c:v>9.5521630256385649E-3</c:v>
                      </c:pt>
                      <c:pt idx="22">
                        <c:v>1.0531022539802365E-2</c:v>
                      </c:pt>
                      <c:pt idx="23">
                        <c:v>9.0240505222107335E-3</c:v>
                      </c:pt>
                      <c:pt idx="24">
                        <c:v>1.7380578185458257E-2</c:v>
                      </c:pt>
                      <c:pt idx="25">
                        <c:v>5.5846733316969738E-3</c:v>
                      </c:pt>
                      <c:pt idx="26">
                        <c:v>2.2175024872394785E-3</c:v>
                      </c:pt>
                      <c:pt idx="27">
                        <c:v>5.739797292141904E-3</c:v>
                      </c:pt>
                      <c:pt idx="28">
                        <c:v>1.1633917964717666E-2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1.9335203058543374E-2</c:v>
                      </c:pt>
                      <c:pt idx="1">
                        <c:v>1.9491196245181568E-2</c:v>
                      </c:pt>
                      <c:pt idx="2">
                        <c:v>2.0706258627042104E-2</c:v>
                      </c:pt>
                      <c:pt idx="3">
                        <c:v>4.6714838775487197E-2</c:v>
                      </c:pt>
                      <c:pt idx="4">
                        <c:v>3.5477394537956453E-2</c:v>
                      </c:pt>
                      <c:pt idx="5">
                        <c:v>3.1686122123944383E-3</c:v>
                      </c:pt>
                      <c:pt idx="6">
                        <c:v>2.3111989435557752E-3</c:v>
                      </c:pt>
                      <c:pt idx="7">
                        <c:v>1.1383366465713684E-2</c:v>
                      </c:pt>
                      <c:pt idx="8">
                        <c:v>2.3876836846079798E-2</c:v>
                      </c:pt>
                      <c:pt idx="9">
                        <c:v>3.8556648832350458E-2</c:v>
                      </c:pt>
                      <c:pt idx="10">
                        <c:v>1.8172588018342609E-2</c:v>
                      </c:pt>
                      <c:pt idx="11">
                        <c:v>5.0999932782714752E-2</c:v>
                      </c:pt>
                      <c:pt idx="12">
                        <c:v>4.9261308963167959E-2</c:v>
                      </c:pt>
                      <c:pt idx="13">
                        <c:v>8.6340244037351008E-2</c:v>
                      </c:pt>
                      <c:pt idx="14">
                        <c:v>8.0756438036949374E-2</c:v>
                      </c:pt>
                      <c:pt idx="15">
                        <c:v>0.11196575842536725</c:v>
                      </c:pt>
                      <c:pt idx="16">
                        <c:v>1.242946415600751E-2</c:v>
                      </c:pt>
                      <c:pt idx="17">
                        <c:v>3.0581709610548679E-3</c:v>
                      </c:pt>
                      <c:pt idx="18">
                        <c:v>3.9706243232522538E-2</c:v>
                      </c:pt>
                      <c:pt idx="19">
                        <c:v>6.2543821338749623E-4</c:v>
                      </c:pt>
                      <c:pt idx="20">
                        <c:v>6.1541345644221626E-4</c:v>
                      </c:pt>
                      <c:pt idx="21">
                        <c:v>3.0786687618743688E-2</c:v>
                      </c:pt>
                      <c:pt idx="22">
                        <c:v>2.7091640375390171E-2</c:v>
                      </c:pt>
                      <c:pt idx="23">
                        <c:v>2.99525963653006E-2</c:v>
                      </c:pt>
                      <c:pt idx="24">
                        <c:v>4.35291846345741E-2</c:v>
                      </c:pt>
                      <c:pt idx="25">
                        <c:v>1.6735492006072987E-2</c:v>
                      </c:pt>
                      <c:pt idx="26">
                        <c:v>3.9045899739667792E-3</c:v>
                      </c:pt>
                      <c:pt idx="27">
                        <c:v>3.6501072776328409E-3</c:v>
                      </c:pt>
                      <c:pt idx="28">
                        <c:v>0.11208559937710386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0.22621809706229051</c:v>
                      </c:pt>
                      <c:pt idx="1">
                        <c:v>0.32673852233079048</c:v>
                      </c:pt>
                      <c:pt idx="2">
                        <c:v>0.18039494290089195</c:v>
                      </c:pt>
                      <c:pt idx="3">
                        <c:v>0.19443931343319978</c:v>
                      </c:pt>
                      <c:pt idx="4">
                        <c:v>0.28799895733594655</c:v>
                      </c:pt>
                      <c:pt idx="5">
                        <c:v>6.9428405193293199E-2</c:v>
                      </c:pt>
                      <c:pt idx="6">
                        <c:v>3.5397728311336162E-2</c:v>
                      </c:pt>
                      <c:pt idx="7">
                        <c:v>0.37690729915226873</c:v>
                      </c:pt>
                      <c:pt idx="8">
                        <c:v>0.267544812309155</c:v>
                      </c:pt>
                      <c:pt idx="9">
                        <c:v>0.26389691829135153</c:v>
                      </c:pt>
                      <c:pt idx="10">
                        <c:v>0.15178958518165508</c:v>
                      </c:pt>
                      <c:pt idx="11">
                        <c:v>0.37383887692141071</c:v>
                      </c:pt>
                      <c:pt idx="12">
                        <c:v>0.26701401620685045</c:v>
                      </c:pt>
                      <c:pt idx="13">
                        <c:v>0.27309828890005872</c:v>
                      </c:pt>
                      <c:pt idx="14">
                        <c:v>0.18500392957467721</c:v>
                      </c:pt>
                      <c:pt idx="15">
                        <c:v>0.29881652068195302</c:v>
                      </c:pt>
                      <c:pt idx="16">
                        <c:v>0.10342121388902088</c:v>
                      </c:pt>
                      <c:pt idx="17">
                        <c:v>0.12930147843851408</c:v>
                      </c:pt>
                      <c:pt idx="18">
                        <c:v>0.1872301075110987</c:v>
                      </c:pt>
                      <c:pt idx="19">
                        <c:v>8.2718633539478323E-2</c:v>
                      </c:pt>
                      <c:pt idx="20">
                        <c:v>0.27777163021960039</c:v>
                      </c:pt>
                      <c:pt idx="21">
                        <c:v>0.35244584509997129</c:v>
                      </c:pt>
                      <c:pt idx="22">
                        <c:v>0.30254578614384736</c:v>
                      </c:pt>
                      <c:pt idx="23">
                        <c:v>0.34695936872292926</c:v>
                      </c:pt>
                      <c:pt idx="24">
                        <c:v>0.24856531137933094</c:v>
                      </c:pt>
                      <c:pt idx="25">
                        <c:v>0.18179681546869403</c:v>
                      </c:pt>
                      <c:pt idx="26">
                        <c:v>9.1335273340307999E-2</c:v>
                      </c:pt>
                      <c:pt idx="27">
                        <c:v>0.25416645744838273</c:v>
                      </c:pt>
                      <c:pt idx="28">
                        <c:v>0.22158193187018224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0.13817532671604688</c:v>
                      </c:pt>
                      <c:pt idx="1">
                        <c:v>0.16826799006673676</c:v>
                      </c:pt>
                      <c:pt idx="2">
                        <c:v>0.11584732742858794</c:v>
                      </c:pt>
                      <c:pt idx="3">
                        <c:v>8.4127122177618363E-2</c:v>
                      </c:pt>
                      <c:pt idx="4">
                        <c:v>0.12013847240590521</c:v>
                      </c:pt>
                      <c:pt idx="5">
                        <c:v>3.621707522483833E-2</c:v>
                      </c:pt>
                      <c:pt idx="6">
                        <c:v>2.1891754115505386E-2</c:v>
                      </c:pt>
                      <c:pt idx="7">
                        <c:v>0.21620757120661277</c:v>
                      </c:pt>
                      <c:pt idx="8">
                        <c:v>0.16369465002950331</c:v>
                      </c:pt>
                      <c:pt idx="9">
                        <c:v>0.1414335049258883</c:v>
                      </c:pt>
                      <c:pt idx="10">
                        <c:v>8.377291514739732E-2</c:v>
                      </c:pt>
                      <c:pt idx="11">
                        <c:v>0.16768585350648207</c:v>
                      </c:pt>
                      <c:pt idx="12">
                        <c:v>0.12691957464679846</c:v>
                      </c:pt>
                      <c:pt idx="13">
                        <c:v>0.13681522202205823</c:v>
                      </c:pt>
                      <c:pt idx="14">
                        <c:v>8.8988539192846133E-2</c:v>
                      </c:pt>
                      <c:pt idx="15">
                        <c:v>0.12779381016779331</c:v>
                      </c:pt>
                      <c:pt idx="16">
                        <c:v>6.1872044973372058E-2</c:v>
                      </c:pt>
                      <c:pt idx="17">
                        <c:v>8.4717978569818483E-2</c:v>
                      </c:pt>
                      <c:pt idx="18">
                        <c:v>8.6162249330513113E-2</c:v>
                      </c:pt>
                      <c:pt idx="19">
                        <c:v>4.5225775060971966E-2</c:v>
                      </c:pt>
                      <c:pt idx="20">
                        <c:v>0.14179828037415168</c:v>
                      </c:pt>
                      <c:pt idx="21">
                        <c:v>0.20839654486728812</c:v>
                      </c:pt>
                      <c:pt idx="22">
                        <c:v>0.16850915748033177</c:v>
                      </c:pt>
                      <c:pt idx="23">
                        <c:v>0.17966888488301871</c:v>
                      </c:pt>
                      <c:pt idx="24">
                        <c:v>0.1117835672449671</c:v>
                      </c:pt>
                      <c:pt idx="25">
                        <c:v>9.6580032507386865E-2</c:v>
                      </c:pt>
                      <c:pt idx="26">
                        <c:v>4.6433133592391325E-2</c:v>
                      </c:pt>
                      <c:pt idx="27">
                        <c:v>0.1706666522912392</c:v>
                      </c:pt>
                      <c:pt idx="28">
                        <c:v>0.10711797536918746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8.8042770346243623E-2</c:v>
                      </c:pt>
                      <c:pt idx="1">
                        <c:v>0.15847053226405378</c:v>
                      </c:pt>
                      <c:pt idx="2">
                        <c:v>6.4547615472304004E-2</c:v>
                      </c:pt>
                      <c:pt idx="3">
                        <c:v>0.11031219125558143</c:v>
                      </c:pt>
                      <c:pt idx="4">
                        <c:v>0.16786048493004133</c:v>
                      </c:pt>
                      <c:pt idx="5">
                        <c:v>3.3211329968454877E-2</c:v>
                      </c:pt>
                      <c:pt idx="6">
                        <c:v>1.3505974195830779E-2</c:v>
                      </c:pt>
                      <c:pt idx="7">
                        <c:v>0.1606997279456559</c:v>
                      </c:pt>
                      <c:pt idx="8">
                        <c:v>0.10385016227965169</c:v>
                      </c:pt>
                      <c:pt idx="9">
                        <c:v>0.12246341336546325</c:v>
                      </c:pt>
                      <c:pt idx="10">
                        <c:v>6.8016670034257792E-2</c:v>
                      </c:pt>
                      <c:pt idx="11">
                        <c:v>0.20615302341492867</c:v>
                      </c:pt>
                      <c:pt idx="12">
                        <c:v>0.14009444156005199</c:v>
                      </c:pt>
                      <c:pt idx="13">
                        <c:v>0.13628306687800049</c:v>
                      </c:pt>
                      <c:pt idx="14">
                        <c:v>9.6015390381831059E-2</c:v>
                      </c:pt>
                      <c:pt idx="15">
                        <c:v>0.17102271051415971</c:v>
                      </c:pt>
                      <c:pt idx="16">
                        <c:v>4.1549168915648832E-2</c:v>
                      </c:pt>
                      <c:pt idx="17">
                        <c:v>4.4583499868695607E-2</c:v>
                      </c:pt>
                      <c:pt idx="18">
                        <c:v>0.10106785818058558</c:v>
                      </c:pt>
                      <c:pt idx="19">
                        <c:v>3.7492858478506357E-2</c:v>
                      </c:pt>
                      <c:pt idx="20">
                        <c:v>0.1359733498454487</c:v>
                      </c:pt>
                      <c:pt idx="21">
                        <c:v>0.14404930023268317</c:v>
                      </c:pt>
                      <c:pt idx="22">
                        <c:v>0.13403662866351562</c:v>
                      </c:pt>
                      <c:pt idx="23">
                        <c:v>0.16729048383991049</c:v>
                      </c:pt>
                      <c:pt idx="24">
                        <c:v>0.13678174413436381</c:v>
                      </c:pt>
                      <c:pt idx="25">
                        <c:v>8.5216782961307178E-2</c:v>
                      </c:pt>
                      <c:pt idx="26">
                        <c:v>4.4902139747916681E-2</c:v>
                      </c:pt>
                      <c:pt idx="27">
                        <c:v>8.3499805157143558E-2</c:v>
                      </c:pt>
                      <c:pt idx="28">
                        <c:v>0.11446395650099477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8.5543128268469309E-3</c:v>
                      </c:pt>
                      <c:pt idx="1">
                        <c:v>1.0531669645756928E-2</c:v>
                      </c:pt>
                      <c:pt idx="2">
                        <c:v>7.306003996219273E-3</c:v>
                      </c:pt>
                      <c:pt idx="3">
                        <c:v>5.2684329977893503E-3</c:v>
                      </c:pt>
                      <c:pt idx="4">
                        <c:v>9.0280097180973125E-3</c:v>
                      </c:pt>
                      <c:pt idx="5">
                        <c:v>2.1742209628857422E-3</c:v>
                      </c:pt>
                      <c:pt idx="6">
                        <c:v>1.4597060531626983E-3</c:v>
                      </c:pt>
                      <c:pt idx="7">
                        <c:v>1.2164717842180659E-2</c:v>
                      </c:pt>
                      <c:pt idx="8">
                        <c:v>1.2130955552450671E-2</c:v>
                      </c:pt>
                      <c:pt idx="9">
                        <c:v>8.3591670515290716E-3</c:v>
                      </c:pt>
                      <c:pt idx="10">
                        <c:v>5.4420344346347935E-3</c:v>
                      </c:pt>
                      <c:pt idx="11">
                        <c:v>1.056246326038994E-2</c:v>
                      </c:pt>
                      <c:pt idx="12">
                        <c:v>8.7524225327215328E-3</c:v>
                      </c:pt>
                      <c:pt idx="13">
                        <c:v>8.8817561533021255E-3</c:v>
                      </c:pt>
                      <c:pt idx="14">
                        <c:v>4.5614873993208363E-3</c:v>
                      </c:pt>
                      <c:pt idx="15">
                        <c:v>9.2081636676939246E-3</c:v>
                      </c:pt>
                      <c:pt idx="16">
                        <c:v>3.750434367280489E-3</c:v>
                      </c:pt>
                      <c:pt idx="17">
                        <c:v>5.7454262024090623E-3</c:v>
                      </c:pt>
                      <c:pt idx="18">
                        <c:v>4.732377540658343E-3</c:v>
                      </c:pt>
                      <c:pt idx="19">
                        <c:v>3.8317997516638122E-3</c:v>
                      </c:pt>
                      <c:pt idx="20">
                        <c:v>1.0291866236368125E-2</c:v>
                      </c:pt>
                      <c:pt idx="21">
                        <c:v>1.3925463955518204E-2</c:v>
                      </c:pt>
                      <c:pt idx="22">
                        <c:v>1.0037797329979172E-2</c:v>
                      </c:pt>
                      <c:pt idx="23">
                        <c:v>1.0381856145076206E-2</c:v>
                      </c:pt>
                      <c:pt idx="24">
                        <c:v>8.1739229766235027E-3</c:v>
                      </c:pt>
                      <c:pt idx="25">
                        <c:v>6.2413648191001975E-3</c:v>
                      </c:pt>
                      <c:pt idx="26">
                        <c:v>3.2812921174466925E-3</c:v>
                      </c:pt>
                      <c:pt idx="27">
                        <c:v>1.3851730440191322E-2</c:v>
                      </c:pt>
                      <c:pt idx="28">
                        <c:v>6.640026620411423E-3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5.3164355135184381E-2</c:v>
                      </c:pt>
                      <c:pt idx="5">
                        <c:v>0</c:v>
                      </c:pt>
                      <c:pt idx="6">
                        <c:v>1.7655700629575534E-2</c:v>
                      </c:pt>
                      <c:pt idx="7">
                        <c:v>0</c:v>
                      </c:pt>
                      <c:pt idx="8">
                        <c:v>0</c:v>
                      </c:pt>
                      <c:pt idx="9">
                        <c:v>0</c:v>
                      </c:pt>
                      <c:pt idx="10">
                        <c:v>0</c:v>
                      </c:pt>
                      <c:pt idx="11">
                        <c:v>0</c:v>
                      </c:pt>
                      <c:pt idx="12">
                        <c:v>4.9398129306835424E-3</c:v>
                      </c:pt>
                      <c:pt idx="13">
                        <c:v>8.473669824911342E-3</c:v>
                      </c:pt>
                      <c:pt idx="14">
                        <c:v>0</c:v>
                      </c:pt>
                      <c:pt idx="15">
                        <c:v>0</c:v>
                      </c:pt>
                      <c:pt idx="16">
                        <c:v>0</c:v>
                      </c:pt>
                      <c:pt idx="17">
                        <c:v>9.2338563831062224E-3</c:v>
                      </c:pt>
                      <c:pt idx="18">
                        <c:v>0</c:v>
                      </c:pt>
                      <c:pt idx="19">
                        <c:v>0</c:v>
                      </c:pt>
                      <c:pt idx="20">
                        <c:v>0</c:v>
                      </c:pt>
                      <c:pt idx="21">
                        <c:v>0</c:v>
                      </c:pt>
                      <c:pt idx="22">
                        <c:v>0</c:v>
                      </c:pt>
                      <c:pt idx="23">
                        <c:v>0</c:v>
                      </c:pt>
                      <c:pt idx="24">
                        <c:v>1.1367719991870903E-2</c:v>
                      </c:pt>
                      <c:pt idx="25">
                        <c:v>0</c:v>
                      </c:pt>
                      <c:pt idx="26">
                        <c:v>3.3364881310471474E-2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排出量比較シート!$BE$21:$BE$50</c:f>
              <c:numCache>
                <c:formatCode>#,##0_);[Red]\(#,##0\)</c:formatCode>
                <c:ptCount val="30"/>
                <c:pt idx="0">
                  <c:v>145.6672269672309</c:v>
                </c:pt>
                <c:pt idx="1">
                  <c:v>64.498137701593379</c:v>
                </c:pt>
                <c:pt idx="2">
                  <c:v>202.96044806438741</c:v>
                </c:pt>
                <c:pt idx="3">
                  <c:v>308.45486910421238</c:v>
                </c:pt>
                <c:pt idx="4">
                  <c:v>27.122223063457994</c:v>
                </c:pt>
                <c:pt idx="5">
                  <c:v>1132.1716423311573</c:v>
                </c:pt>
                <c:pt idx="6">
                  <c:v>1796.2580264907538</c:v>
                </c:pt>
                <c:pt idx="7">
                  <c:v>41.708070995551267</c:v>
                </c:pt>
                <c:pt idx="8">
                  <c:v>70.148588429473776</c:v>
                </c:pt>
                <c:pt idx="9">
                  <c:v>138.69400633644346</c:v>
                </c:pt>
                <c:pt idx="10">
                  <c:v>356.94857132370089</c:v>
                </c:pt>
                <c:pt idx="11">
                  <c:v>72.720766153275335</c:v>
                </c:pt>
                <c:pt idx="12">
                  <c:v>72.672825589025038</c:v>
                </c:pt>
                <c:pt idx="13">
                  <c:v>75.977024425274891</c:v>
                </c:pt>
                <c:pt idx="14">
                  <c:v>396.30063645050643</c:v>
                </c:pt>
                <c:pt idx="15">
                  <c:v>91.58786914299958</c:v>
                </c:pt>
                <c:pt idx="16">
                  <c:v>549.62777198897572</c:v>
                </c:pt>
                <c:pt idx="17">
                  <c:v>338.45904964583872</c:v>
                </c:pt>
                <c:pt idx="18">
                  <c:v>399.32803197807277</c:v>
                </c:pt>
                <c:pt idx="19">
                  <c:v>583.07683125508947</c:v>
                </c:pt>
                <c:pt idx="20">
                  <c:v>90.190060739634703</c:v>
                </c:pt>
                <c:pt idx="21">
                  <c:v>35.590864278992441</c:v>
                </c:pt>
                <c:pt idx="22">
                  <c:v>45.664540040234975</c:v>
                </c:pt>
                <c:pt idx="23">
                  <c:v>68.527258736022631</c:v>
                </c:pt>
                <c:pt idx="24">
                  <c:v>106.94160012226294</c:v>
                </c:pt>
                <c:pt idx="25">
                  <c:v>234.06344609234344</c:v>
                </c:pt>
                <c:pt idx="26">
                  <c:v>677.00292703726996</c:v>
                </c:pt>
                <c:pt idx="27">
                  <c:v>47.962143631537742</c:v>
                </c:pt>
                <c:pt idx="28">
                  <c:v>207.34331847081083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排出量比較シート!$BI$21:$BI$50</c:f>
              <c:numCache>
                <c:formatCode>#,##0_);[Red]\(#,##0\)</c:formatCode>
                <c:ptCount val="30"/>
                <c:pt idx="0">
                  <c:v>61.118906747825768</c:v>
                </c:pt>
                <c:pt idx="1">
                  <c:v>48.22652639436243</c:v>
                </c:pt>
                <c:pt idx="2">
                  <c:v>48.430740120095699</c:v>
                </c:pt>
                <c:pt idx="3">
                  <c:v>78.78183654132323</c:v>
                </c:pt>
                <c:pt idx="4">
                  <c:v>101.5565182305599</c:v>
                </c:pt>
                <c:pt idx="5">
                  <c:v>46.633080969769175</c:v>
                </c:pt>
                <c:pt idx="6">
                  <c:v>50.657532481721631</c:v>
                </c:pt>
                <c:pt idx="7">
                  <c:v>51.910425760120276</c:v>
                </c:pt>
                <c:pt idx="8">
                  <c:v>48.06699357742049</c:v>
                </c:pt>
                <c:pt idx="9">
                  <c:v>62.221495759176619</c:v>
                </c:pt>
                <c:pt idx="10">
                  <c:v>51.212126083294294</c:v>
                </c:pt>
                <c:pt idx="11">
                  <c:v>46.962326154452654</c:v>
                </c:pt>
                <c:pt idx="12">
                  <c:v>71.93460615257149</c:v>
                </c:pt>
                <c:pt idx="13">
                  <c:v>80.606716738684142</c:v>
                </c:pt>
                <c:pt idx="14">
                  <c:v>58.301381191251124</c:v>
                </c:pt>
                <c:pt idx="15">
                  <c:v>55.549519232647214</c:v>
                </c:pt>
                <c:pt idx="16">
                  <c:v>52.653410560425556</c:v>
                </c:pt>
                <c:pt idx="17">
                  <c:v>32.204210575666899</c:v>
                </c:pt>
                <c:pt idx="18">
                  <c:v>48.709534170217992</c:v>
                </c:pt>
                <c:pt idx="19">
                  <c:v>48.258891314214935</c:v>
                </c:pt>
                <c:pt idx="20">
                  <c:v>67.070840439796456</c:v>
                </c:pt>
                <c:pt idx="21">
                  <c:v>37.934432095330251</c:v>
                </c:pt>
                <c:pt idx="22">
                  <c:v>68.86352209430656</c:v>
                </c:pt>
                <c:pt idx="23">
                  <c:v>41.629942037683982</c:v>
                </c:pt>
                <c:pt idx="24">
                  <c:v>61.218694017891892</c:v>
                </c:pt>
                <c:pt idx="25">
                  <c:v>55.056360396575798</c:v>
                </c:pt>
                <c:pt idx="26">
                  <c:v>46.610766403651212</c:v>
                </c:pt>
                <c:pt idx="27">
                  <c:v>40.078604608136452</c:v>
                </c:pt>
                <c:pt idx="28">
                  <c:v>50.720645853626785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排出量比較シート!$BJ$21:$BJ$50</c:f>
              <c:numCache>
                <c:formatCode>#,##0_);[Red]\(#,##0\)</c:formatCode>
                <c:ptCount val="30"/>
                <c:pt idx="0">
                  <c:v>58.862121516081771</c:v>
                </c:pt>
                <c:pt idx="1">
                  <c:v>70.924656024246161</c:v>
                </c:pt>
                <c:pt idx="2">
                  <c:v>69.087178220247807</c:v>
                </c:pt>
                <c:pt idx="3">
                  <c:v>68.50096671736577</c:v>
                </c:pt>
                <c:pt idx="4">
                  <c:v>79.370520247847125</c:v>
                </c:pt>
                <c:pt idx="5">
                  <c:v>61.678351884506704</c:v>
                </c:pt>
                <c:pt idx="6">
                  <c:v>76.020918934442079</c:v>
                </c:pt>
                <c:pt idx="7">
                  <c:v>54.992652331095265</c:v>
                </c:pt>
                <c:pt idx="8">
                  <c:v>57.739479590325963</c:v>
                </c:pt>
                <c:pt idx="9">
                  <c:v>56.144622400891549</c:v>
                </c:pt>
                <c:pt idx="10">
                  <c:v>38.049742041241309</c:v>
                </c:pt>
                <c:pt idx="11">
                  <c:v>49.198255169387608</c:v>
                </c:pt>
                <c:pt idx="12">
                  <c:v>98.771315769712814</c:v>
                </c:pt>
                <c:pt idx="13">
                  <c:v>78.714519973170326</c:v>
                </c:pt>
                <c:pt idx="14">
                  <c:v>65.074376231169751</c:v>
                </c:pt>
                <c:pt idx="15">
                  <c:v>74.003947531721025</c:v>
                </c:pt>
                <c:pt idx="16">
                  <c:v>64.363764164718873</c:v>
                </c:pt>
                <c:pt idx="17">
                  <c:v>53.294544861601274</c:v>
                </c:pt>
                <c:pt idx="18">
                  <c:v>52.71522790844724</c:v>
                </c:pt>
                <c:pt idx="19">
                  <c:v>56.467875756112313</c:v>
                </c:pt>
                <c:pt idx="20">
                  <c:v>39.522867087219495</c:v>
                </c:pt>
                <c:pt idx="21">
                  <c:v>51.293340984325866</c:v>
                </c:pt>
                <c:pt idx="22">
                  <c:v>77.263409186039624</c:v>
                </c:pt>
                <c:pt idx="23">
                  <c:v>65.287864834824532</c:v>
                </c:pt>
                <c:pt idx="24">
                  <c:v>90.116073417387057</c:v>
                </c:pt>
                <c:pt idx="25">
                  <c:v>70.595969311756733</c:v>
                </c:pt>
                <c:pt idx="26">
                  <c:v>47.435071867751667</c:v>
                </c:pt>
                <c:pt idx="27">
                  <c:v>57.2524580838869</c:v>
                </c:pt>
                <c:pt idx="28">
                  <c:v>78.166419584608349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排出量比較シート!$BK$21:$BK$50</c:f>
              <c:numCache>
                <c:formatCode>#,##0_);[Red]\(#,##0\)</c:formatCode>
                <c:ptCount val="30"/>
                <c:pt idx="0">
                  <c:v>82.667757995075434</c:v>
                </c:pt>
                <c:pt idx="1">
                  <c:v>95.054958187591467</c:v>
                </c:pt>
                <c:pt idx="2">
                  <c:v>75.598199114707455</c:v>
                </c:pt>
                <c:pt idx="3">
                  <c:v>114.51240757934652</c:v>
                </c:pt>
                <c:pt idx="4">
                  <c:v>114.00973396077819</c:v>
                </c:pt>
                <c:pt idx="5">
                  <c:v>96.24373146150819</c:v>
                </c:pt>
                <c:pt idx="6">
                  <c:v>111.04887454487432</c:v>
                </c:pt>
                <c:pt idx="7">
                  <c:v>94.643625977967105</c:v>
                </c:pt>
                <c:pt idx="8">
                  <c:v>68.316967229118575</c:v>
                </c:pt>
                <c:pt idx="9">
                  <c:v>96.16869586075228</c:v>
                </c:pt>
                <c:pt idx="10">
                  <c:v>84.381122571561917</c:v>
                </c:pt>
                <c:pt idx="11">
                  <c:v>109.00946946614458</c:v>
                </c:pt>
                <c:pt idx="12">
                  <c:v>97.217354218668149</c:v>
                </c:pt>
                <c:pt idx="13">
                  <c:v>98.682974563759061</c:v>
                </c:pt>
                <c:pt idx="14">
                  <c:v>123.13160175368147</c:v>
                </c:pt>
                <c:pt idx="15">
                  <c:v>100.83856209122715</c:v>
                </c:pt>
                <c:pt idx="16">
                  <c:v>80.994083302457696</c:v>
                </c:pt>
                <c:pt idx="17">
                  <c:v>72.6845897573331</c:v>
                </c:pt>
                <c:pt idx="18">
                  <c:v>120.39169023381513</c:v>
                </c:pt>
                <c:pt idx="19">
                  <c:v>65.170209307511001</c:v>
                </c:pt>
                <c:pt idx="20">
                  <c:v>79.62257876999918</c:v>
                </c:pt>
                <c:pt idx="21">
                  <c:v>75.951092248720286</c:v>
                </c:pt>
                <c:pt idx="22">
                  <c:v>90.325813855638984</c:v>
                </c:pt>
                <c:pt idx="23">
                  <c:v>102.03917542703064</c:v>
                </c:pt>
                <c:pt idx="24">
                  <c:v>97.787335886378571</c:v>
                </c:pt>
                <c:pt idx="25">
                  <c:v>84.927409815014343</c:v>
                </c:pt>
                <c:pt idx="26">
                  <c:v>113.85663240574051</c:v>
                </c:pt>
                <c:pt idx="27">
                  <c:v>54.84794494184392</c:v>
                </c:pt>
                <c:pt idx="28">
                  <c:v>100.30057982884635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排出量比較シート!$BQ$21:$BQ$50</c:f>
              <c:numCache>
                <c:formatCode>#,##0_);[Red]\(#,##0\)</c:formatCode>
                <c:ptCount val="30"/>
                <c:pt idx="0">
                  <c:v>3.8026962682800001</c:v>
                </c:pt>
                <c:pt idx="1">
                  <c:v>3.1319481032297989</c:v>
                </c:pt>
                <c:pt idx="2">
                  <c:v>6.6821864443800001</c:v>
                </c:pt>
                <c:pt idx="3">
                  <c:v>3.1498488327600001</c:v>
                </c:pt>
                <c:pt idx="4">
                  <c:v>3.5051368352000001</c:v>
                </c:pt>
                <c:pt idx="5">
                  <c:v>7.4100864829599997</c:v>
                </c:pt>
                <c:pt idx="6">
                  <c:v>3.117715587597095</c:v>
                </c:pt>
                <c:pt idx="7">
                  <c:v>0</c:v>
                </c:pt>
                <c:pt idx="8">
                  <c:v>0</c:v>
                </c:pt>
                <c:pt idx="9">
                  <c:v>0</c:v>
                </c:pt>
                <c:pt idx="10">
                  <c:v>6.0760801344114874</c:v>
                </c:pt>
                <c:pt idx="11">
                  <c:v>5.691621699095001</c:v>
                </c:pt>
                <c:pt idx="12">
                  <c:v>5.7351739014215557</c:v>
                </c:pt>
                <c:pt idx="13">
                  <c:v>5.7733258998012049</c:v>
                </c:pt>
                <c:pt idx="14">
                  <c:v>6.7387609454033166</c:v>
                </c:pt>
                <c:pt idx="15">
                  <c:v>5.3917939946435416</c:v>
                </c:pt>
                <c:pt idx="16">
                  <c:v>8.1026667870400004</c:v>
                </c:pt>
                <c:pt idx="17">
                  <c:v>7.1294818911208644</c:v>
                </c:pt>
                <c:pt idx="18">
                  <c:v>6.0181105328836004</c:v>
                </c:pt>
                <c:pt idx="19">
                  <c:v>0</c:v>
                </c:pt>
                <c:pt idx="20">
                  <c:v>0</c:v>
                </c:pt>
                <c:pt idx="21">
                  <c:v>6.5366024428217164</c:v>
                </c:pt>
                <c:pt idx="22">
                  <c:v>6.8480304421614244</c:v>
                </c:pt>
                <c:pt idx="23">
                  <c:v>8.0668466250400002</c:v>
                </c:pt>
                <c:pt idx="24">
                  <c:v>8.6688568294521655</c:v>
                </c:pt>
                <c:pt idx="25">
                  <c:v>7.0066319108998236</c:v>
                </c:pt>
                <c:pt idx="26">
                  <c:v>4.7284928285993209</c:v>
                </c:pt>
                <c:pt idx="27">
                  <c:v>4.5014715876620386</c:v>
                </c:pt>
                <c:pt idx="28">
                  <c:v>2.9560185499242988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排出量比較シート!$BR$21:$BR$50</c:f>
              <c:numCache>
                <c:formatCode>#,##0_);[Red]\(#,##0\)</c:formatCode>
                <c:ptCount val="30"/>
                <c:pt idx="0">
                  <c:v>352.11870949449388</c:v>
                </c:pt>
                <c:pt idx="1">
                  <c:v>281.83622641102318</c:v>
                </c:pt>
                <c:pt idx="2">
                  <c:v>402.75875196381833</c:v>
                </c:pt>
                <c:pt idx="3">
                  <c:v>573.39992877500788</c:v>
                </c:pt>
                <c:pt idx="4">
                  <c:v>325.5641323378432</c:v>
                </c:pt>
                <c:pt idx="5">
                  <c:v>1344.1368931299014</c:v>
                </c:pt>
                <c:pt idx="6">
                  <c:v>2037.1030680393887</c:v>
                </c:pt>
                <c:pt idx="7">
                  <c:v>243.25477506473391</c:v>
                </c:pt>
                <c:pt idx="8">
                  <c:v>244.27202882633881</c:v>
                </c:pt>
                <c:pt idx="9">
                  <c:v>353.22882035726388</c:v>
                </c:pt>
                <c:pt idx="10">
                  <c:v>536.66764215420994</c:v>
                </c:pt>
                <c:pt idx="11">
                  <c:v>283.58243864235516</c:v>
                </c:pt>
                <c:pt idx="12">
                  <c:v>346.33127563139908</c:v>
                </c:pt>
                <c:pt idx="13">
                  <c:v>339.75456160068961</c:v>
                </c:pt>
                <c:pt idx="14">
                  <c:v>649.5467565720121</c:v>
                </c:pt>
                <c:pt idx="15">
                  <c:v>327.37169199323853</c:v>
                </c:pt>
                <c:pt idx="16">
                  <c:v>755.74169680361786</c:v>
                </c:pt>
                <c:pt idx="17">
                  <c:v>503.77187673156078</c:v>
                </c:pt>
                <c:pt idx="18">
                  <c:v>627.16259482343673</c:v>
                </c:pt>
                <c:pt idx="19">
                  <c:v>752.97380763292767</c:v>
                </c:pt>
                <c:pt idx="20">
                  <c:v>276.40634703664983</c:v>
                </c:pt>
                <c:pt idx="21">
                  <c:v>207.30633205019055</c:v>
                </c:pt>
                <c:pt idx="22">
                  <c:v>288.96531561838151</c:v>
                </c:pt>
                <c:pt idx="23">
                  <c:v>285.55108766060181</c:v>
                </c:pt>
                <c:pt idx="24">
                  <c:v>364.73256027337266</c:v>
                </c:pt>
                <c:pt idx="25">
                  <c:v>451.6498175265902</c:v>
                </c:pt>
                <c:pt idx="26">
                  <c:v>889.63389054301263</c:v>
                </c:pt>
                <c:pt idx="27">
                  <c:v>204.64262285306705</c:v>
                </c:pt>
                <c:pt idx="28">
                  <c:v>439.4869822878166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c:ext uri="{02D57815-91ED-43cb-92C2-25804820EDAC}">
                        <c15:formulaRef>
                          <c15:sqref>排出量比較シート!$BF$21:$BF$68</c15:sqref>
                        </c15:formulaRef>
                      </c:ext>
                    </c:extLst>
                    <c:numCache>
                      <c:formatCode>#,##0_);[Red]\(#,##0\)</c:formatCode>
                      <c:ptCount val="48"/>
                      <c:pt idx="0">
                        <c:v>136.47295633762491</c:v>
                      </c:pt>
                      <c:pt idx="1">
                        <c:v>56.63359388431568</c:v>
                      </c:pt>
                      <c:pt idx="2">
                        <c:v>192.00877869425619</c:v>
                      </c:pt>
                      <c:pt idx="3">
                        <c:v>278.30335268211581</c:v>
                      </c:pt>
                      <c:pt idx="4">
                        <c:v>11.69328376649646</c:v>
                      </c:pt>
                      <c:pt idx="5">
                        <c:v>1125.96669970637</c:v>
                      </c:pt>
                      <c:pt idx="6">
                        <c:v>1787.575260592359</c:v>
                      </c:pt>
                      <c:pt idx="7">
                        <c:v>36.708636880294158</c:v>
                      </c:pt>
                      <c:pt idx="8">
                        <c:v>62.241037030563518</c:v>
                      </c:pt>
                      <c:pt idx="9">
                        <c:v>122.38469015620861</c:v>
                      </c:pt>
                      <c:pt idx="10">
                        <c:v>345.19336550474509</c:v>
                      </c:pt>
                      <c:pt idx="11">
                        <c:v>55.654841188804731</c:v>
                      </c:pt>
                      <c:pt idx="12">
                        <c:v>48.957104966604767</c:v>
                      </c:pt>
                      <c:pt idx="13">
                        <c:v>43.062681605078048</c:v>
                      </c:pt>
                      <c:pt idx="14">
                        <c:v>340.9083615250554</c:v>
                      </c:pt>
                      <c:pt idx="15">
                        <c:v>42.578979146558872</c:v>
                      </c:pt>
                      <c:pt idx="16">
                        <c:v>538.31525503858336</c:v>
                      </c:pt>
                      <c:pt idx="17">
                        <c:v>335.56069421650642</c:v>
                      </c:pt>
                      <c:pt idx="18">
                        <c:v>371.6895666212834</c:v>
                      </c:pt>
                      <c:pt idx="19">
                        <c:v>580.15518348899207</c:v>
                      </c:pt>
                      <c:pt idx="20">
                        <c:v>87.332498287428123</c:v>
                      </c:pt>
                      <c:pt idx="21">
                        <c:v>27.228365112785092</c:v>
                      </c:pt>
                      <c:pt idx="22">
                        <c:v>34.792895376542383</c:v>
                      </c:pt>
                      <c:pt idx="23">
                        <c:v>57.39743482393056</c:v>
                      </c:pt>
                      <c:pt idx="24">
                        <c:v>84.725826383268654</c:v>
                      </c:pt>
                      <c:pt idx="25">
                        <c:v>223.98254749037631</c:v>
                      </c:pt>
                      <c:pt idx="26">
                        <c:v>671.5565061027429</c:v>
                      </c:pt>
                      <c:pt idx="27">
                        <c:v>46.040568932039037</c:v>
                      </c:pt>
                      <c:pt idx="28">
                        <c:v>152.97020114414849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2.3859838808177098</c:v>
                      </c:pt>
                      <c:pt idx="1">
                        <c:v>2.3712186192990186</c:v>
                      </c:pt>
                      <c:pt idx="2">
                        <c:v>2.6120424876637118</c:v>
                      </c:pt>
                      <c:pt idx="3">
                        <c:v>3.3652311954961962</c:v>
                      </c:pt>
                      <c:pt idx="4">
                        <c:v>3.8787721266044048</c:v>
                      </c:pt>
                      <c:pt idx="5">
                        <c:v>1.9458940500858188</c:v>
                      </c:pt>
                      <c:pt idx="6">
                        <c:v>3.9746154396280984</c:v>
                      </c:pt>
                      <c:pt idx="7">
                        <c:v>2.2303758661604931</c:v>
                      </c:pt>
                      <c:pt idx="8">
                        <c:v>2.0751080205628587</c:v>
                      </c:pt>
                      <c:pt idx="9">
                        <c:v>2.6899965962544372</c:v>
                      </c:pt>
                      <c:pt idx="10">
                        <c:v>2.0025658553120227</c:v>
                      </c:pt>
                      <c:pt idx="11">
                        <c:v>2.6032396553521631</c:v>
                      </c:pt>
                      <c:pt idx="12">
                        <c:v>6.654988649933844</c:v>
                      </c:pt>
                      <c:pt idx="13">
                        <c:v>3.5798510587901076</c:v>
                      </c:pt>
                      <c:pt idx="14">
                        <c:v>2.9371925262419416</c:v>
                      </c:pt>
                      <c:pt idx="15">
                        <c:v>12.354470215422023</c:v>
                      </c:pt>
                      <c:pt idx="16">
                        <c:v>1.9190526187715276</c:v>
                      </c:pt>
                      <c:pt idx="17">
                        <c:v>1.357734904915743</c:v>
                      </c:pt>
                      <c:pt idx="18">
                        <c:v>2.7361948203899549</c:v>
                      </c:pt>
                      <c:pt idx="19">
                        <c:v>2.450709173123891</c:v>
                      </c:pt>
                      <c:pt idx="20">
                        <c:v>2.6874582667942013</c:v>
                      </c:pt>
                      <c:pt idx="21">
                        <c:v>1.9802238799905811</c:v>
                      </c:pt>
                      <c:pt idx="22">
                        <c:v>3.0431002519982804</c:v>
                      </c:pt>
                      <c:pt idx="23">
                        <c:v>2.5768274417214965</c:v>
                      </c:pt>
                      <c:pt idx="24">
                        <c:v>6.3392627806137201</c:v>
                      </c:pt>
                      <c:pt idx="25">
                        <c:v>2.5223166912065529</c:v>
                      </c:pt>
                      <c:pt idx="26">
                        <c:v>1.9727653650116646</c:v>
                      </c:pt>
                      <c:pt idx="27">
                        <c:v>1.1746071725088512</c:v>
                      </c:pt>
                      <c:pt idx="28">
                        <c:v>5.1129554984977839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6.8082867487882837</c:v>
                      </c:pt>
                      <c:pt idx="1">
                        <c:v>5.4933251979786775</c:v>
                      </c:pt>
                      <c:pt idx="2">
                        <c:v>8.3396268824675239</c:v>
                      </c:pt>
                      <c:pt idx="3">
                        <c:v>26.786285226600334</c:v>
                      </c:pt>
                      <c:pt idx="4">
                        <c:v>11.550167170357131</c:v>
                      </c:pt>
                      <c:pt idx="5">
                        <c:v>4.2590485747013238</c:v>
                      </c:pt>
                      <c:pt idx="6">
                        <c:v>4.7081504587668634</c:v>
                      </c:pt>
                      <c:pt idx="7">
                        <c:v>2.7690582490966169</c:v>
                      </c:pt>
                      <c:pt idx="8">
                        <c:v>5.832443378347393</c:v>
                      </c:pt>
                      <c:pt idx="9">
                        <c:v>13.619319583980429</c:v>
                      </c:pt>
                      <c:pt idx="10">
                        <c:v>9.7526399636437748</c:v>
                      </c:pt>
                      <c:pt idx="11">
                        <c:v>14.462685309118443</c:v>
                      </c:pt>
                      <c:pt idx="12">
                        <c:v>17.060731972486433</c:v>
                      </c:pt>
                      <c:pt idx="13">
                        <c:v>29.334491761406746</c:v>
                      </c:pt>
                      <c:pt idx="14">
                        <c:v>52.455082399209132</c:v>
                      </c:pt>
                      <c:pt idx="15">
                        <c:v>36.654419781018682</c:v>
                      </c:pt>
                      <c:pt idx="16">
                        <c:v>9.3934643316208639</c:v>
                      </c:pt>
                      <c:pt idx="17">
                        <c:v>1.5406205244165716</c:v>
                      </c:pt>
                      <c:pt idx="18">
                        <c:v>24.90227053639936</c:v>
                      </c:pt>
                      <c:pt idx="19">
                        <c:v>0.47093859297351853</c:v>
                      </c:pt>
                      <c:pt idx="20">
                        <c:v>0.17010418541239142</c:v>
                      </c:pt>
                      <c:pt idx="21">
                        <c:v>6.3822752862167693</c:v>
                      </c:pt>
                      <c:pt idx="22">
                        <c:v>7.8285444116943088</c:v>
                      </c:pt>
                      <c:pt idx="23">
                        <c:v>8.5529964703705748</c:v>
                      </c:pt>
                      <c:pt idx="24">
                        <c:v>15.876510958380566</c:v>
                      </c:pt>
                      <c:pt idx="25">
                        <c:v>7.558581910760573</c:v>
                      </c:pt>
                      <c:pt idx="26">
                        <c:v>3.473655569515306</c:v>
                      </c:pt>
                      <c:pt idx="27">
                        <c:v>0.7469675269898528</c:v>
                      </c:pt>
                      <c:pt idx="28">
                        <c:v>49.260161828164549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79.655624401873894</c:v>
                      </c:pt>
                      <c:pt idx="1">
                        <c:v>92.08675215682382</c:v>
                      </c:pt>
                      <c:pt idx="2">
                        <c:v>72.655642063347514</c:v>
                      </c:pt>
                      <c:pt idx="3">
                        <c:v>111.49148847365819</c:v>
                      </c:pt>
                      <c:pt idx="4">
                        <c:v>93.762130659280956</c:v>
                      </c:pt>
                      <c:pt idx="5">
                        <c:v>93.321280851477042</c:v>
                      </c:pt>
                      <c:pt idx="6">
                        <c:v>72.108820944647633</c:v>
                      </c:pt>
                      <c:pt idx="7">
                        <c:v>91.684500275541495</c:v>
                      </c:pt>
                      <c:pt idx="8">
                        <c:v>65.353714104719316</c:v>
                      </c:pt>
                      <c:pt idx="9">
                        <c:v>93.215997143971364</c:v>
                      </c:pt>
                      <c:pt idx="10">
                        <c:v>81.460558783004444</c:v>
                      </c:pt>
                      <c:pt idx="11">
                        <c:v>106.01414037669292</c:v>
                      </c:pt>
                      <c:pt idx="12">
                        <c:v>92.475304844381583</c:v>
                      </c:pt>
                      <c:pt idx="13">
                        <c:v>92.786389419137919</c:v>
                      </c:pt>
                      <c:pt idx="14">
                        <c:v>120.16870240830852</c:v>
                      </c:pt>
                      <c:pt idx="15">
                        <c:v>97.824069971183519</c:v>
                      </c:pt>
                      <c:pt idx="16">
                        <c:v>78.159723669978533</c:v>
                      </c:pt>
                      <c:pt idx="17">
                        <c:v>65.138448457135681</c:v>
                      </c:pt>
                      <c:pt idx="18">
                        <c:v>117.42372005573169</c:v>
                      </c:pt>
                      <c:pt idx="19">
                        <c:v>62.284964458413789</c:v>
                      </c:pt>
                      <c:pt idx="20">
                        <c:v>76.777841619414829</c:v>
                      </c:pt>
                      <c:pt idx="21">
                        <c:v>73.064255394004675</c:v>
                      </c:pt>
                      <c:pt idx="22">
                        <c:v>87.425238582068204</c:v>
                      </c:pt>
                      <c:pt idx="23">
                        <c:v>99.074625112868233</c:v>
                      </c:pt>
                      <c:pt idx="24">
                        <c:v>90.65986241453146</c:v>
                      </c:pt>
                      <c:pt idx="25">
                        <c:v>82.108498533350854</c:v>
                      </c:pt>
                      <c:pt idx="26">
                        <c:v>81.254954565547706</c:v>
                      </c:pt>
                      <c:pt idx="27">
                        <c:v>52.013290493509501</c:v>
                      </c:pt>
                      <c:pt idx="28">
                        <c:v>97.382374567130967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0"/>
                <c:pt idx="0">
                  <c:v>有田川町</c:v>
                </c:pt>
                <c:pt idx="1">
                  <c:v>有田市</c:v>
                </c:pt>
                <c:pt idx="2">
                  <c:v>印南町</c:v>
                </c:pt>
                <c:pt idx="3">
                  <c:v>岩出市</c:v>
                </c:pt>
                <c:pt idx="4">
                  <c:v>海南市</c:v>
                </c:pt>
                <c:pt idx="5">
                  <c:v>かつらぎ町</c:v>
                </c:pt>
                <c:pt idx="6">
                  <c:v>上富田町</c:v>
                </c:pt>
                <c:pt idx="7">
                  <c:v>北山村</c:v>
                </c:pt>
                <c:pt idx="8">
                  <c:v>紀の川市</c:v>
                </c:pt>
                <c:pt idx="9">
                  <c:v>紀美野町</c:v>
                </c:pt>
                <c:pt idx="10">
                  <c:v>串本町</c:v>
                </c:pt>
                <c:pt idx="11">
                  <c:v>九度山町</c:v>
                </c:pt>
                <c:pt idx="12">
                  <c:v>高野町</c:v>
                </c:pt>
                <c:pt idx="13">
                  <c:v>古座川町</c:v>
                </c:pt>
                <c:pt idx="14">
                  <c:v>御坊市</c:v>
                </c:pt>
                <c:pt idx="15">
                  <c:v>白浜町</c:v>
                </c:pt>
                <c:pt idx="16">
                  <c:v>新宮市</c:v>
                </c:pt>
                <c:pt idx="17">
                  <c:v>すさみ町</c:v>
                </c:pt>
                <c:pt idx="18">
                  <c:v>太地町</c:v>
                </c:pt>
                <c:pt idx="19">
                  <c:v>田辺市</c:v>
                </c:pt>
                <c:pt idx="20">
                  <c:v>那智勝浦町</c:v>
                </c:pt>
                <c:pt idx="21">
                  <c:v>橋本市</c:v>
                </c:pt>
                <c:pt idx="22">
                  <c:v>日高川町</c:v>
                </c:pt>
                <c:pt idx="23">
                  <c:v>日高町</c:v>
                </c:pt>
                <c:pt idx="24">
                  <c:v>広川町</c:v>
                </c:pt>
                <c:pt idx="25">
                  <c:v>みなべ町</c:v>
                </c:pt>
                <c:pt idx="26">
                  <c:v>美浜町</c:v>
                </c:pt>
                <c:pt idx="27">
                  <c:v>湯浅町</c:v>
                </c:pt>
                <c:pt idx="28">
                  <c:v>由良町</c:v>
                </c:pt>
                <c:pt idx="29">
                  <c:v>和歌山市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-167441.24217950506</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0"/>
                <c:pt idx="0">
                  <c:v>有田川町</c:v>
                </c:pt>
                <c:pt idx="1">
                  <c:v>有田市</c:v>
                </c:pt>
                <c:pt idx="2">
                  <c:v>印南町</c:v>
                </c:pt>
                <c:pt idx="3">
                  <c:v>岩出市</c:v>
                </c:pt>
                <c:pt idx="4">
                  <c:v>海南市</c:v>
                </c:pt>
                <c:pt idx="5">
                  <c:v>かつらぎ町</c:v>
                </c:pt>
                <c:pt idx="6">
                  <c:v>上富田町</c:v>
                </c:pt>
                <c:pt idx="7">
                  <c:v>北山村</c:v>
                </c:pt>
                <c:pt idx="8">
                  <c:v>紀の川市</c:v>
                </c:pt>
                <c:pt idx="9">
                  <c:v>紀美野町</c:v>
                </c:pt>
                <c:pt idx="10">
                  <c:v>串本町</c:v>
                </c:pt>
                <c:pt idx="11">
                  <c:v>九度山町</c:v>
                </c:pt>
                <c:pt idx="12">
                  <c:v>高野町</c:v>
                </c:pt>
                <c:pt idx="13">
                  <c:v>古座川町</c:v>
                </c:pt>
                <c:pt idx="14">
                  <c:v>御坊市</c:v>
                </c:pt>
                <c:pt idx="15">
                  <c:v>白浜町</c:v>
                </c:pt>
                <c:pt idx="16">
                  <c:v>新宮市</c:v>
                </c:pt>
                <c:pt idx="17">
                  <c:v>すさみ町</c:v>
                </c:pt>
                <c:pt idx="18">
                  <c:v>太地町</c:v>
                </c:pt>
                <c:pt idx="19">
                  <c:v>田辺市</c:v>
                </c:pt>
                <c:pt idx="20">
                  <c:v>那智勝浦町</c:v>
                </c:pt>
                <c:pt idx="21">
                  <c:v>橋本市</c:v>
                </c:pt>
                <c:pt idx="22">
                  <c:v>日高川町</c:v>
                </c:pt>
                <c:pt idx="23">
                  <c:v>日高町</c:v>
                </c:pt>
                <c:pt idx="24">
                  <c:v>広川町</c:v>
                </c:pt>
                <c:pt idx="25">
                  <c:v>みなべ町</c:v>
                </c:pt>
                <c:pt idx="26">
                  <c:v>美浜町</c:v>
                </c:pt>
                <c:pt idx="27">
                  <c:v>湯浅町</c:v>
                </c:pt>
                <c:pt idx="28">
                  <c:v>由良町</c:v>
                </c:pt>
                <c:pt idx="29">
                  <c:v>和歌山市</c:v>
                </c:pt>
              </c:strCache>
            </c:strRef>
          </c:cat>
          <c:val>
            <c:numRef>
              <c:f>再エネ比較シート!$BM$72:$BM$161</c:f>
              <c:numCache>
                <c:formatCode>#,##0_);[Red]\(#,##0\)</c:formatCode>
                <c:ptCount val="90"/>
                <c:pt idx="0">
                  <c:v>1494468.8714937253</c:v>
                </c:pt>
                <c:pt idx="1">
                  <c:v>54905.026585953834</c:v>
                </c:pt>
                <c:pt idx="2">
                  <c:v>477352.22920967609</c:v>
                </c:pt>
                <c:pt idx="3">
                  <c:v>182213.53231041069</c:v>
                </c:pt>
                <c:pt idx="4">
                  <c:v>561422.91489622497</c:v>
                </c:pt>
                <c:pt idx="5">
                  <c:v>584890.55773444427</c:v>
                </c:pt>
                <c:pt idx="6">
                  <c:v>263934.09564040299</c:v>
                </c:pt>
                <c:pt idx="7">
                  <c:v>33783.810690409562</c:v>
                </c:pt>
                <c:pt idx="8">
                  <c:v>1553359.4788289431</c:v>
                </c:pt>
                <c:pt idx="9">
                  <c:v>315436.86658577318</c:v>
                </c:pt>
                <c:pt idx="10">
                  <c:v>574074.29092683899</c:v>
                </c:pt>
                <c:pt idx="11">
                  <c:v>164449.15116703534</c:v>
                </c:pt>
                <c:pt idx="12">
                  <c:v>450219.25962707866</c:v>
                </c:pt>
                <c:pt idx="13">
                  <c:v>870653.40070731903</c:v>
                </c:pt>
                <c:pt idx="14">
                  <c:v>392719.04953717277</c:v>
                </c:pt>
                <c:pt idx="15">
                  <c:v>557692.24404825433</c:v>
                </c:pt>
                <c:pt idx="16">
                  <c:v>574157.12577062566</c:v>
                </c:pt>
                <c:pt idx="17">
                  <c:v>740925.02655692783</c:v>
                </c:pt>
                <c:pt idx="18">
                  <c:v>11916.055499093116</c:v>
                </c:pt>
                <c:pt idx="19">
                  <c:v>2673013.6451739636</c:v>
                </c:pt>
                <c:pt idx="20">
                  <c:v>663061.65777377773</c:v>
                </c:pt>
                <c:pt idx="21">
                  <c:v>506334.34966340935</c:v>
                </c:pt>
                <c:pt idx="22">
                  <c:v>942252.53995207441</c:v>
                </c:pt>
                <c:pt idx="23">
                  <c:v>236771.3568067046</c:v>
                </c:pt>
                <c:pt idx="24">
                  <c:v>413939.69985409023</c:v>
                </c:pt>
                <c:pt idx="25">
                  <c:v>869584.39343659615</c:v>
                </c:pt>
                <c:pt idx="26">
                  <c:v>80995.526066614198</c:v>
                </c:pt>
                <c:pt idx="27">
                  <c:v>237735.96439897452</c:v>
                </c:pt>
                <c:pt idx="28">
                  <c:v>121405.41599329197</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0"/>
                <c:pt idx="0">
                  <c:v>有田川町</c:v>
                </c:pt>
                <c:pt idx="1">
                  <c:v>有田市</c:v>
                </c:pt>
                <c:pt idx="2">
                  <c:v>印南町</c:v>
                </c:pt>
                <c:pt idx="3">
                  <c:v>岩出市</c:v>
                </c:pt>
                <c:pt idx="4">
                  <c:v>海南市</c:v>
                </c:pt>
                <c:pt idx="5">
                  <c:v>かつらぎ町</c:v>
                </c:pt>
                <c:pt idx="6">
                  <c:v>上富田町</c:v>
                </c:pt>
                <c:pt idx="7">
                  <c:v>北山村</c:v>
                </c:pt>
                <c:pt idx="8">
                  <c:v>紀の川市</c:v>
                </c:pt>
                <c:pt idx="9">
                  <c:v>紀美野町</c:v>
                </c:pt>
                <c:pt idx="10">
                  <c:v>串本町</c:v>
                </c:pt>
                <c:pt idx="11">
                  <c:v>九度山町</c:v>
                </c:pt>
                <c:pt idx="12">
                  <c:v>高野町</c:v>
                </c:pt>
                <c:pt idx="13">
                  <c:v>古座川町</c:v>
                </c:pt>
                <c:pt idx="14">
                  <c:v>御坊市</c:v>
                </c:pt>
                <c:pt idx="15">
                  <c:v>白浜町</c:v>
                </c:pt>
                <c:pt idx="16">
                  <c:v>新宮市</c:v>
                </c:pt>
                <c:pt idx="17">
                  <c:v>すさみ町</c:v>
                </c:pt>
                <c:pt idx="18">
                  <c:v>太地町</c:v>
                </c:pt>
                <c:pt idx="19">
                  <c:v>田辺市</c:v>
                </c:pt>
                <c:pt idx="20">
                  <c:v>那智勝浦町</c:v>
                </c:pt>
                <c:pt idx="21">
                  <c:v>橋本市</c:v>
                </c:pt>
                <c:pt idx="22">
                  <c:v>日高川町</c:v>
                </c:pt>
                <c:pt idx="23">
                  <c:v>日高町</c:v>
                </c:pt>
                <c:pt idx="24">
                  <c:v>広川町</c:v>
                </c:pt>
                <c:pt idx="25">
                  <c:v>みなべ町</c:v>
                </c:pt>
                <c:pt idx="26">
                  <c:v>美浜町</c:v>
                </c:pt>
                <c:pt idx="27">
                  <c:v>湯浅町</c:v>
                </c:pt>
                <c:pt idx="28">
                  <c:v>由良町</c:v>
                </c:pt>
                <c:pt idx="29">
                  <c:v>和歌山市</c:v>
                </c:pt>
              </c:strCache>
            </c:strRef>
          </c:cat>
          <c:val>
            <c:numRef>
              <c:f>再エネ比較シート!$BK$72:$BK$161</c:f>
              <c:numCache>
                <c:formatCode>#,##0_);[Red]\(#,##0\)</c:formatCode>
                <c:ptCount val="90"/>
                <c:pt idx="0">
                  <c:v>1494468.8714937253</c:v>
                </c:pt>
                <c:pt idx="1">
                  <c:v>54905.026585953834</c:v>
                </c:pt>
                <c:pt idx="2">
                  <c:v>477352.22920967609</c:v>
                </c:pt>
                <c:pt idx="3">
                  <c:v>182213.53231041069</c:v>
                </c:pt>
                <c:pt idx="4">
                  <c:v>561422.91489622497</c:v>
                </c:pt>
                <c:pt idx="5">
                  <c:v>584890.55773444427</c:v>
                </c:pt>
                <c:pt idx="6">
                  <c:v>263934.09564040299</c:v>
                </c:pt>
                <c:pt idx="7">
                  <c:v>33783.810690409562</c:v>
                </c:pt>
                <c:pt idx="8">
                  <c:v>1553359.4788289431</c:v>
                </c:pt>
                <c:pt idx="9">
                  <c:v>315436.86658577318</c:v>
                </c:pt>
                <c:pt idx="10">
                  <c:v>574074.29092683899</c:v>
                </c:pt>
                <c:pt idx="11">
                  <c:v>164449.15116703534</c:v>
                </c:pt>
                <c:pt idx="12">
                  <c:v>450219.25962707866</c:v>
                </c:pt>
                <c:pt idx="13">
                  <c:v>870653.40070731903</c:v>
                </c:pt>
                <c:pt idx="14">
                  <c:v>392719.04953717277</c:v>
                </c:pt>
                <c:pt idx="15">
                  <c:v>557692.24404825433</c:v>
                </c:pt>
                <c:pt idx="16">
                  <c:v>574157.12577062566</c:v>
                </c:pt>
                <c:pt idx="17">
                  <c:v>740925.02655692783</c:v>
                </c:pt>
                <c:pt idx="18">
                  <c:v>11916.055499093116</c:v>
                </c:pt>
                <c:pt idx="19">
                  <c:v>2673013.6451739636</c:v>
                </c:pt>
                <c:pt idx="20">
                  <c:v>663061.65777377773</c:v>
                </c:pt>
                <c:pt idx="21">
                  <c:v>506334.34966340935</c:v>
                </c:pt>
                <c:pt idx="22">
                  <c:v>942252.53995207441</c:v>
                </c:pt>
                <c:pt idx="23">
                  <c:v>236771.3568067046</c:v>
                </c:pt>
                <c:pt idx="24">
                  <c:v>413939.69985409023</c:v>
                </c:pt>
                <c:pt idx="25">
                  <c:v>869584.39343659615</c:v>
                </c:pt>
                <c:pt idx="26">
                  <c:v>80995.526066614198</c:v>
                </c:pt>
                <c:pt idx="27">
                  <c:v>237735.96439897452</c:v>
                </c:pt>
                <c:pt idx="28">
                  <c:v>121405.41599329197</c:v>
                </c:pt>
                <c:pt idx="29">
                  <c:v>-167441.24217950506</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0"/>
                <c:pt idx="0">
                  <c:v>有田川町</c:v>
                </c:pt>
                <c:pt idx="1">
                  <c:v>有田市</c:v>
                </c:pt>
                <c:pt idx="2">
                  <c:v>印南町</c:v>
                </c:pt>
                <c:pt idx="3">
                  <c:v>岩出市</c:v>
                </c:pt>
                <c:pt idx="4">
                  <c:v>海南市</c:v>
                </c:pt>
                <c:pt idx="5">
                  <c:v>かつらぎ町</c:v>
                </c:pt>
                <c:pt idx="6">
                  <c:v>上富田町</c:v>
                </c:pt>
                <c:pt idx="7">
                  <c:v>北山村</c:v>
                </c:pt>
                <c:pt idx="8">
                  <c:v>紀の川市</c:v>
                </c:pt>
                <c:pt idx="9">
                  <c:v>紀美野町</c:v>
                </c:pt>
                <c:pt idx="10">
                  <c:v>串本町</c:v>
                </c:pt>
                <c:pt idx="11">
                  <c:v>九度山町</c:v>
                </c:pt>
                <c:pt idx="12">
                  <c:v>高野町</c:v>
                </c:pt>
                <c:pt idx="13">
                  <c:v>古座川町</c:v>
                </c:pt>
                <c:pt idx="14">
                  <c:v>御坊市</c:v>
                </c:pt>
                <c:pt idx="15">
                  <c:v>白浜町</c:v>
                </c:pt>
                <c:pt idx="16">
                  <c:v>新宮市</c:v>
                </c:pt>
                <c:pt idx="17">
                  <c:v>すさみ町</c:v>
                </c:pt>
                <c:pt idx="18">
                  <c:v>太地町</c:v>
                </c:pt>
                <c:pt idx="19">
                  <c:v>田辺市</c:v>
                </c:pt>
                <c:pt idx="20">
                  <c:v>那智勝浦町</c:v>
                </c:pt>
                <c:pt idx="21">
                  <c:v>橋本市</c:v>
                </c:pt>
                <c:pt idx="22">
                  <c:v>日高川町</c:v>
                </c:pt>
                <c:pt idx="23">
                  <c:v>日高町</c:v>
                </c:pt>
                <c:pt idx="24">
                  <c:v>広川町</c:v>
                </c:pt>
                <c:pt idx="25">
                  <c:v>みなべ町</c:v>
                </c:pt>
                <c:pt idx="26">
                  <c:v>美浜町</c:v>
                </c:pt>
                <c:pt idx="27">
                  <c:v>湯浅町</c:v>
                </c:pt>
                <c:pt idx="28">
                  <c:v>由良町</c:v>
                </c:pt>
                <c:pt idx="29">
                  <c:v>和歌山市</c:v>
                </c:pt>
              </c:strCache>
            </c:strRef>
          </c:cat>
          <c:val>
            <c:numRef>
              <c:f>再エネ比較シート!$BJ$72:$BJ$161</c:f>
              <c:numCache>
                <c:formatCode>#,##0_);[Red]\(#,##0\)</c:formatCode>
                <c:ptCount val="90"/>
                <c:pt idx="0">
                  <c:v>131846.43950627482</c:v>
                </c:pt>
                <c:pt idx="1">
                  <c:v>406231.62641404627</c:v>
                </c:pt>
                <c:pt idx="2">
                  <c:v>47847.601790323926</c:v>
                </c:pt>
                <c:pt idx="3">
                  <c:v>222646.04768958932</c:v>
                </c:pt>
                <c:pt idx="4">
                  <c:v>378389.81658124493</c:v>
                </c:pt>
                <c:pt idx="5">
                  <c:v>109650.21126555564</c:v>
                </c:pt>
                <c:pt idx="6">
                  <c:v>83958.322359597048</c:v>
                </c:pt>
                <c:pt idx="7">
                  <c:v>2596.7813095904366</c:v>
                </c:pt>
                <c:pt idx="8">
                  <c:v>325458.74735711707</c:v>
                </c:pt>
                <c:pt idx="9">
                  <c:v>40132.13741422676</c:v>
                </c:pt>
                <c:pt idx="10">
                  <c:v>76226.862073161086</c:v>
                </c:pt>
                <c:pt idx="11">
                  <c:v>15649.131832964684</c:v>
                </c:pt>
                <c:pt idx="12">
                  <c:v>21079.497372921338</c:v>
                </c:pt>
                <c:pt idx="13">
                  <c:v>12231.912292680907</c:v>
                </c:pt>
                <c:pt idx="14">
                  <c:v>157218.52646282734</c:v>
                </c:pt>
                <c:pt idx="15">
                  <c:v>114021.5109517458</c:v>
                </c:pt>
                <c:pt idx="16">
                  <c:v>157049.0642293744</c:v>
                </c:pt>
                <c:pt idx="17">
                  <c:v>20034.740443072082</c:v>
                </c:pt>
                <c:pt idx="18">
                  <c:v>12473.516500906881</c:v>
                </c:pt>
                <c:pt idx="19">
                  <c:v>389031.31682603608</c:v>
                </c:pt>
                <c:pt idx="20">
                  <c:v>72693.230226222324</c:v>
                </c:pt>
                <c:pt idx="21">
                  <c:v>279318.45433659066</c:v>
                </c:pt>
                <c:pt idx="22">
                  <c:v>50484.236116515567</c:v>
                </c:pt>
                <c:pt idx="23">
                  <c:v>28954.536228935362</c:v>
                </c:pt>
                <c:pt idx="24">
                  <c:v>30637.166145909752</c:v>
                </c:pt>
                <c:pt idx="25">
                  <c:v>66636.29956340378</c:v>
                </c:pt>
                <c:pt idx="26">
                  <c:v>29408.754933385797</c:v>
                </c:pt>
                <c:pt idx="27">
                  <c:v>57085.430601025502</c:v>
                </c:pt>
                <c:pt idx="28">
                  <c:v>31913.507006708041</c:v>
                </c:pt>
                <c:pt idx="29">
                  <c:v>2758748.1181795048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0"/>
                <c:pt idx="0">
                  <c:v>有田川町</c:v>
                </c:pt>
                <c:pt idx="1">
                  <c:v>有田市</c:v>
                </c:pt>
                <c:pt idx="2">
                  <c:v>印南町</c:v>
                </c:pt>
                <c:pt idx="3">
                  <c:v>岩出市</c:v>
                </c:pt>
                <c:pt idx="4">
                  <c:v>海南市</c:v>
                </c:pt>
                <c:pt idx="5">
                  <c:v>かつらぎ町</c:v>
                </c:pt>
                <c:pt idx="6">
                  <c:v>上富田町</c:v>
                </c:pt>
                <c:pt idx="7">
                  <c:v>北山村</c:v>
                </c:pt>
                <c:pt idx="8">
                  <c:v>紀の川市</c:v>
                </c:pt>
                <c:pt idx="9">
                  <c:v>紀美野町</c:v>
                </c:pt>
                <c:pt idx="10">
                  <c:v>串本町</c:v>
                </c:pt>
                <c:pt idx="11">
                  <c:v>九度山町</c:v>
                </c:pt>
                <c:pt idx="12">
                  <c:v>高野町</c:v>
                </c:pt>
                <c:pt idx="13">
                  <c:v>古座川町</c:v>
                </c:pt>
                <c:pt idx="14">
                  <c:v>御坊市</c:v>
                </c:pt>
                <c:pt idx="15">
                  <c:v>白浜町</c:v>
                </c:pt>
                <c:pt idx="16">
                  <c:v>新宮市</c:v>
                </c:pt>
                <c:pt idx="17">
                  <c:v>すさみ町</c:v>
                </c:pt>
                <c:pt idx="18">
                  <c:v>太地町</c:v>
                </c:pt>
                <c:pt idx="19">
                  <c:v>田辺市</c:v>
                </c:pt>
                <c:pt idx="20">
                  <c:v>那智勝浦町</c:v>
                </c:pt>
                <c:pt idx="21">
                  <c:v>橋本市</c:v>
                </c:pt>
                <c:pt idx="22">
                  <c:v>日高川町</c:v>
                </c:pt>
                <c:pt idx="23">
                  <c:v>日高町</c:v>
                </c:pt>
                <c:pt idx="24">
                  <c:v>広川町</c:v>
                </c:pt>
                <c:pt idx="25">
                  <c:v>みなべ町</c:v>
                </c:pt>
                <c:pt idx="26">
                  <c:v>美浜町</c:v>
                </c:pt>
                <c:pt idx="27">
                  <c:v>湯浅町</c:v>
                </c:pt>
                <c:pt idx="28">
                  <c:v>由良町</c:v>
                </c:pt>
                <c:pt idx="29">
                  <c:v>和歌山市</c:v>
                </c:pt>
              </c:strCache>
            </c:strRef>
          </c:cat>
          <c:val>
            <c:numRef>
              <c:f>再エネ比較シート!$BJ$72:$BJ$161</c:f>
              <c:numCache>
                <c:formatCode>#,##0_);[Red]\(#,##0\)</c:formatCode>
                <c:ptCount val="90"/>
                <c:pt idx="0">
                  <c:v>131846.43950627482</c:v>
                </c:pt>
                <c:pt idx="1">
                  <c:v>406231.62641404627</c:v>
                </c:pt>
                <c:pt idx="2">
                  <c:v>47847.601790323926</c:v>
                </c:pt>
                <c:pt idx="3">
                  <c:v>222646.04768958932</c:v>
                </c:pt>
                <c:pt idx="4">
                  <c:v>378389.81658124493</c:v>
                </c:pt>
                <c:pt idx="5">
                  <c:v>109650.21126555564</c:v>
                </c:pt>
                <c:pt idx="6">
                  <c:v>83958.322359597048</c:v>
                </c:pt>
                <c:pt idx="7">
                  <c:v>2596.7813095904366</c:v>
                </c:pt>
                <c:pt idx="8">
                  <c:v>325458.74735711707</c:v>
                </c:pt>
                <c:pt idx="9">
                  <c:v>40132.13741422676</c:v>
                </c:pt>
                <c:pt idx="10">
                  <c:v>76226.862073161086</c:v>
                </c:pt>
                <c:pt idx="11">
                  <c:v>15649.131832964684</c:v>
                </c:pt>
                <c:pt idx="12">
                  <c:v>21079.497372921338</c:v>
                </c:pt>
                <c:pt idx="13">
                  <c:v>12231.912292680907</c:v>
                </c:pt>
                <c:pt idx="14">
                  <c:v>157218.52646282734</c:v>
                </c:pt>
                <c:pt idx="15">
                  <c:v>114021.5109517458</c:v>
                </c:pt>
                <c:pt idx="16">
                  <c:v>157049.0642293744</c:v>
                </c:pt>
                <c:pt idx="17">
                  <c:v>20034.740443072082</c:v>
                </c:pt>
                <c:pt idx="18">
                  <c:v>12473.516500906881</c:v>
                </c:pt>
                <c:pt idx="19">
                  <c:v>389031.31682603608</c:v>
                </c:pt>
                <c:pt idx="20">
                  <c:v>72693.230226222324</c:v>
                </c:pt>
                <c:pt idx="21">
                  <c:v>279318.45433659066</c:v>
                </c:pt>
                <c:pt idx="22">
                  <c:v>50484.236116515567</c:v>
                </c:pt>
                <c:pt idx="23">
                  <c:v>28954.536228935362</c:v>
                </c:pt>
                <c:pt idx="24">
                  <c:v>30637.166145909752</c:v>
                </c:pt>
                <c:pt idx="25">
                  <c:v>66636.29956340378</c:v>
                </c:pt>
                <c:pt idx="26">
                  <c:v>29408.754933385797</c:v>
                </c:pt>
                <c:pt idx="27">
                  <c:v>57085.430601025502</c:v>
                </c:pt>
                <c:pt idx="28">
                  <c:v>31913.507006708041</c:v>
                </c:pt>
                <c:pt idx="29">
                  <c:v>2758748.1181795048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0"/>
                <c:pt idx="0">
                  <c:v>有田川町</c:v>
                </c:pt>
                <c:pt idx="1">
                  <c:v>有田市</c:v>
                </c:pt>
                <c:pt idx="2">
                  <c:v>印南町</c:v>
                </c:pt>
                <c:pt idx="3">
                  <c:v>岩出市</c:v>
                </c:pt>
                <c:pt idx="4">
                  <c:v>海南市</c:v>
                </c:pt>
                <c:pt idx="5">
                  <c:v>かつらぎ町</c:v>
                </c:pt>
                <c:pt idx="6">
                  <c:v>上富田町</c:v>
                </c:pt>
                <c:pt idx="7">
                  <c:v>北山村</c:v>
                </c:pt>
                <c:pt idx="8">
                  <c:v>紀の川市</c:v>
                </c:pt>
                <c:pt idx="9">
                  <c:v>紀美野町</c:v>
                </c:pt>
                <c:pt idx="10">
                  <c:v>串本町</c:v>
                </c:pt>
                <c:pt idx="11">
                  <c:v>九度山町</c:v>
                </c:pt>
                <c:pt idx="12">
                  <c:v>高野町</c:v>
                </c:pt>
                <c:pt idx="13">
                  <c:v>古座川町</c:v>
                </c:pt>
                <c:pt idx="14">
                  <c:v>御坊市</c:v>
                </c:pt>
                <c:pt idx="15">
                  <c:v>白浜町</c:v>
                </c:pt>
                <c:pt idx="16">
                  <c:v>新宮市</c:v>
                </c:pt>
                <c:pt idx="17">
                  <c:v>すさみ町</c:v>
                </c:pt>
                <c:pt idx="18">
                  <c:v>太地町</c:v>
                </c:pt>
                <c:pt idx="19">
                  <c:v>田辺市</c:v>
                </c:pt>
                <c:pt idx="20">
                  <c:v>那智勝浦町</c:v>
                </c:pt>
                <c:pt idx="21">
                  <c:v>橋本市</c:v>
                </c:pt>
                <c:pt idx="22">
                  <c:v>日高川町</c:v>
                </c:pt>
                <c:pt idx="23">
                  <c:v>日高町</c:v>
                </c:pt>
                <c:pt idx="24">
                  <c:v>広川町</c:v>
                </c:pt>
                <c:pt idx="25">
                  <c:v>みなべ町</c:v>
                </c:pt>
                <c:pt idx="26">
                  <c:v>美浜町</c:v>
                </c:pt>
                <c:pt idx="27">
                  <c:v>湯浅町</c:v>
                </c:pt>
                <c:pt idx="28">
                  <c:v>由良町</c:v>
                </c:pt>
                <c:pt idx="29">
                  <c:v>和歌山市</c:v>
                </c:pt>
              </c:strCache>
            </c:strRef>
          </c:cat>
          <c:val>
            <c:numRef>
              <c:f>再エネ比較シート!$BE$72:$BE$161</c:f>
              <c:numCache>
                <c:formatCode>#,##0_);[Red]\(#,##0\)</c:formatCode>
                <c:ptCount val="90"/>
                <c:pt idx="0">
                  <c:v>1168913.3130000001</c:v>
                </c:pt>
                <c:pt idx="1">
                  <c:v>444073.26400000008</c:v>
                </c:pt>
                <c:pt idx="2">
                  <c:v>355999.23799999995</c:v>
                </c:pt>
                <c:pt idx="3">
                  <c:v>369882.52100000001</c:v>
                </c:pt>
                <c:pt idx="4">
                  <c:v>893491.66599999997</c:v>
                </c:pt>
                <c:pt idx="5">
                  <c:v>529573.804</c:v>
                </c:pt>
                <c:pt idx="6">
                  <c:v>332239.761</c:v>
                </c:pt>
                <c:pt idx="7">
                  <c:v>10749.680999999999</c:v>
                </c:pt>
                <c:pt idx="8">
                  <c:v>1590892.6850000001</c:v>
                </c:pt>
                <c:pt idx="9">
                  <c:v>279322.34999999998</c:v>
                </c:pt>
                <c:pt idx="10">
                  <c:v>214336.11000000002</c:v>
                </c:pt>
                <c:pt idx="11">
                  <c:v>147995.92200000002</c:v>
                </c:pt>
                <c:pt idx="12">
                  <c:v>57975.24500000001</c:v>
                </c:pt>
                <c:pt idx="13">
                  <c:v>69728.331999999995</c:v>
                </c:pt>
                <c:pt idx="14">
                  <c:v>449959.96200000006</c:v>
                </c:pt>
                <c:pt idx="15">
                  <c:v>327461.20800000004</c:v>
                </c:pt>
                <c:pt idx="16">
                  <c:v>214209.13200000001</c:v>
                </c:pt>
                <c:pt idx="17">
                  <c:v>91400.255999999994</c:v>
                </c:pt>
                <c:pt idx="18">
                  <c:v>24384.665999999997</c:v>
                </c:pt>
                <c:pt idx="19">
                  <c:v>1424522.2260000003</c:v>
                </c:pt>
                <c:pt idx="20">
                  <c:v>175179.97</c:v>
                </c:pt>
                <c:pt idx="21">
                  <c:v>710048.473</c:v>
                </c:pt>
                <c:pt idx="22">
                  <c:v>404464.527</c:v>
                </c:pt>
                <c:pt idx="23">
                  <c:v>177170.182</c:v>
                </c:pt>
                <c:pt idx="24">
                  <c:v>266660.50599999999</c:v>
                </c:pt>
                <c:pt idx="25">
                  <c:v>792672.77300000004</c:v>
                </c:pt>
                <c:pt idx="26">
                  <c:v>101337.848</c:v>
                </c:pt>
                <c:pt idx="27">
                  <c:v>278168.99100000004</c:v>
                </c:pt>
                <c:pt idx="28">
                  <c:v>128321.84700000001</c:v>
                </c:pt>
                <c:pt idx="29">
                  <c:v>2396545.9129999997</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0"/>
                <c:pt idx="0">
                  <c:v>有田川町</c:v>
                </c:pt>
                <c:pt idx="1">
                  <c:v>有田市</c:v>
                </c:pt>
                <c:pt idx="2">
                  <c:v>印南町</c:v>
                </c:pt>
                <c:pt idx="3">
                  <c:v>岩出市</c:v>
                </c:pt>
                <c:pt idx="4">
                  <c:v>海南市</c:v>
                </c:pt>
                <c:pt idx="5">
                  <c:v>かつらぎ町</c:v>
                </c:pt>
                <c:pt idx="6">
                  <c:v>上富田町</c:v>
                </c:pt>
                <c:pt idx="7">
                  <c:v>北山村</c:v>
                </c:pt>
                <c:pt idx="8">
                  <c:v>紀の川市</c:v>
                </c:pt>
                <c:pt idx="9">
                  <c:v>紀美野町</c:v>
                </c:pt>
                <c:pt idx="10">
                  <c:v>串本町</c:v>
                </c:pt>
                <c:pt idx="11">
                  <c:v>九度山町</c:v>
                </c:pt>
                <c:pt idx="12">
                  <c:v>高野町</c:v>
                </c:pt>
                <c:pt idx="13">
                  <c:v>古座川町</c:v>
                </c:pt>
                <c:pt idx="14">
                  <c:v>御坊市</c:v>
                </c:pt>
                <c:pt idx="15">
                  <c:v>白浜町</c:v>
                </c:pt>
                <c:pt idx="16">
                  <c:v>新宮市</c:v>
                </c:pt>
                <c:pt idx="17">
                  <c:v>すさみ町</c:v>
                </c:pt>
                <c:pt idx="18">
                  <c:v>太地町</c:v>
                </c:pt>
                <c:pt idx="19">
                  <c:v>田辺市</c:v>
                </c:pt>
                <c:pt idx="20">
                  <c:v>那智勝浦町</c:v>
                </c:pt>
                <c:pt idx="21">
                  <c:v>橋本市</c:v>
                </c:pt>
                <c:pt idx="22">
                  <c:v>日高川町</c:v>
                </c:pt>
                <c:pt idx="23">
                  <c:v>日高町</c:v>
                </c:pt>
                <c:pt idx="24">
                  <c:v>広川町</c:v>
                </c:pt>
                <c:pt idx="25">
                  <c:v>みなべ町</c:v>
                </c:pt>
                <c:pt idx="26">
                  <c:v>美浜町</c:v>
                </c:pt>
                <c:pt idx="27">
                  <c:v>湯浅町</c:v>
                </c:pt>
                <c:pt idx="28">
                  <c:v>由良町</c:v>
                </c:pt>
                <c:pt idx="29">
                  <c:v>和歌山市</c:v>
                </c:pt>
              </c:strCache>
            </c:strRef>
          </c:cat>
          <c:val>
            <c:numRef>
              <c:f>再エネ比較シート!$BF$72:$BF$161</c:f>
              <c:numCache>
                <c:formatCode>#,##0_);[Red]\(#,##0\)</c:formatCode>
                <c:ptCount val="90"/>
                <c:pt idx="0">
                  <c:v>447836.6</c:v>
                </c:pt>
                <c:pt idx="1">
                  <c:v>17063.388999999999</c:v>
                </c:pt>
                <c:pt idx="2">
                  <c:v>168499.18400000001</c:v>
                </c:pt>
                <c:pt idx="3">
                  <c:v>34977.059000000008</c:v>
                </c:pt>
                <c:pt idx="4">
                  <c:v>45531.34199999999</c:v>
                </c:pt>
                <c:pt idx="5">
                  <c:v>157019.93900000004</c:v>
                </c:pt>
                <c:pt idx="6">
                  <c:v>15652.656999999999</c:v>
                </c:pt>
                <c:pt idx="7">
                  <c:v>25127.225999999999</c:v>
                </c:pt>
                <c:pt idx="8">
                  <c:v>279436.79300000001</c:v>
                </c:pt>
                <c:pt idx="9">
                  <c:v>68641.697</c:v>
                </c:pt>
                <c:pt idx="10">
                  <c:v>435965.04300000001</c:v>
                </c:pt>
                <c:pt idx="11">
                  <c:v>28339.618999999999</c:v>
                </c:pt>
                <c:pt idx="12">
                  <c:v>408015.71799999999</c:v>
                </c:pt>
                <c:pt idx="13">
                  <c:v>793019.88800000004</c:v>
                </c:pt>
                <c:pt idx="14">
                  <c:v>99977.614000000001</c:v>
                </c:pt>
                <c:pt idx="15">
                  <c:v>342194.821</c:v>
                </c:pt>
                <c:pt idx="16">
                  <c:v>492555.016</c:v>
                </c:pt>
                <c:pt idx="17">
                  <c:v>663852.67099999997</c:v>
                </c:pt>
                <c:pt idx="18">
                  <c:v>0</c:v>
                </c:pt>
                <c:pt idx="19">
                  <c:v>1550481.301</c:v>
                </c:pt>
                <c:pt idx="20">
                  <c:v>558401.027</c:v>
                </c:pt>
                <c:pt idx="21">
                  <c:v>71760.506999999998</c:v>
                </c:pt>
                <c:pt idx="22">
                  <c:v>561858.79700000002</c:v>
                </c:pt>
                <c:pt idx="23">
                  <c:v>88456.141000000003</c:v>
                </c:pt>
                <c:pt idx="24">
                  <c:v>177916.36</c:v>
                </c:pt>
                <c:pt idx="25">
                  <c:v>141394.85999999999</c:v>
                </c:pt>
                <c:pt idx="26">
                  <c:v>9066.4330000000027</c:v>
                </c:pt>
                <c:pt idx="27">
                  <c:v>16652.403999999995</c:v>
                </c:pt>
                <c:pt idx="28">
                  <c:v>24997.076000000001</c:v>
                </c:pt>
                <c:pt idx="29">
                  <c:v>194760.96299999996</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0"/>
                <c:pt idx="0">
                  <c:v>有田川町</c:v>
                </c:pt>
                <c:pt idx="1">
                  <c:v>有田市</c:v>
                </c:pt>
                <c:pt idx="2">
                  <c:v>印南町</c:v>
                </c:pt>
                <c:pt idx="3">
                  <c:v>岩出市</c:v>
                </c:pt>
                <c:pt idx="4">
                  <c:v>海南市</c:v>
                </c:pt>
                <c:pt idx="5">
                  <c:v>かつらぎ町</c:v>
                </c:pt>
                <c:pt idx="6">
                  <c:v>上富田町</c:v>
                </c:pt>
                <c:pt idx="7">
                  <c:v>北山村</c:v>
                </c:pt>
                <c:pt idx="8">
                  <c:v>紀の川市</c:v>
                </c:pt>
                <c:pt idx="9">
                  <c:v>紀美野町</c:v>
                </c:pt>
                <c:pt idx="10">
                  <c:v>串本町</c:v>
                </c:pt>
                <c:pt idx="11">
                  <c:v>九度山町</c:v>
                </c:pt>
                <c:pt idx="12">
                  <c:v>高野町</c:v>
                </c:pt>
                <c:pt idx="13">
                  <c:v>古座川町</c:v>
                </c:pt>
                <c:pt idx="14">
                  <c:v>御坊市</c:v>
                </c:pt>
                <c:pt idx="15">
                  <c:v>白浜町</c:v>
                </c:pt>
                <c:pt idx="16">
                  <c:v>新宮市</c:v>
                </c:pt>
                <c:pt idx="17">
                  <c:v>すさみ町</c:v>
                </c:pt>
                <c:pt idx="18">
                  <c:v>太地町</c:v>
                </c:pt>
                <c:pt idx="19">
                  <c:v>田辺市</c:v>
                </c:pt>
                <c:pt idx="20">
                  <c:v>那智勝浦町</c:v>
                </c:pt>
                <c:pt idx="21">
                  <c:v>橋本市</c:v>
                </c:pt>
                <c:pt idx="22">
                  <c:v>日高川町</c:v>
                </c:pt>
                <c:pt idx="23">
                  <c:v>日高町</c:v>
                </c:pt>
                <c:pt idx="24">
                  <c:v>広川町</c:v>
                </c:pt>
                <c:pt idx="25">
                  <c:v>みなべ町</c:v>
                </c:pt>
                <c:pt idx="26">
                  <c:v>美浜町</c:v>
                </c:pt>
                <c:pt idx="27">
                  <c:v>湯浅町</c:v>
                </c:pt>
                <c:pt idx="28">
                  <c:v>由良町</c:v>
                </c:pt>
                <c:pt idx="29">
                  <c:v>和歌山市</c:v>
                </c:pt>
              </c:strCache>
            </c:strRef>
          </c:cat>
          <c:val>
            <c:numRef>
              <c:f>再エネ比較シート!$BG$72:$BG$161</c:f>
              <c:numCache>
                <c:formatCode>#,##0_);[Red]\(#,##0\)</c:formatCode>
                <c:ptCount val="90"/>
                <c:pt idx="0">
                  <c:v>9565.3979999999992</c:v>
                </c:pt>
                <c:pt idx="1">
                  <c:v>0</c:v>
                </c:pt>
                <c:pt idx="2">
                  <c:v>701.40899999999999</c:v>
                </c:pt>
                <c:pt idx="3">
                  <c:v>0</c:v>
                </c:pt>
                <c:pt idx="4">
                  <c:v>789.72347747000003</c:v>
                </c:pt>
                <c:pt idx="5">
                  <c:v>7947.0259999999998</c:v>
                </c:pt>
                <c:pt idx="6">
                  <c:v>0</c:v>
                </c:pt>
                <c:pt idx="7">
                  <c:v>503.68500000000006</c:v>
                </c:pt>
                <c:pt idx="8">
                  <c:v>8488.7481860600001</c:v>
                </c:pt>
                <c:pt idx="9">
                  <c:v>7604.9570000000012</c:v>
                </c:pt>
                <c:pt idx="10">
                  <c:v>0</c:v>
                </c:pt>
                <c:pt idx="11">
                  <c:v>3762.7420000000006</c:v>
                </c:pt>
                <c:pt idx="12">
                  <c:v>5307.793999999999</c:v>
                </c:pt>
                <c:pt idx="13">
                  <c:v>20137.093000000001</c:v>
                </c:pt>
                <c:pt idx="14">
                  <c:v>0</c:v>
                </c:pt>
                <c:pt idx="15">
                  <c:v>1848.9929999999999</c:v>
                </c:pt>
                <c:pt idx="16">
                  <c:v>24438.363000000005</c:v>
                </c:pt>
                <c:pt idx="17">
                  <c:v>5677.1610000000001</c:v>
                </c:pt>
                <c:pt idx="18">
                  <c:v>0</c:v>
                </c:pt>
                <c:pt idx="19">
                  <c:v>86865.813999999998</c:v>
                </c:pt>
                <c:pt idx="20">
                  <c:v>2166.7779999999998</c:v>
                </c:pt>
                <c:pt idx="21">
                  <c:v>3843.8240000000001</c:v>
                </c:pt>
                <c:pt idx="22">
                  <c:v>26413.452068589999</c:v>
                </c:pt>
                <c:pt idx="23">
                  <c:v>99.57003564</c:v>
                </c:pt>
                <c:pt idx="24">
                  <c:v>0</c:v>
                </c:pt>
                <c:pt idx="25">
                  <c:v>2147.1729999999993</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0"/>
                <c:pt idx="0">
                  <c:v>有田川町</c:v>
                </c:pt>
                <c:pt idx="1">
                  <c:v>有田市</c:v>
                </c:pt>
                <c:pt idx="2">
                  <c:v>印南町</c:v>
                </c:pt>
                <c:pt idx="3">
                  <c:v>岩出市</c:v>
                </c:pt>
                <c:pt idx="4">
                  <c:v>海南市</c:v>
                </c:pt>
                <c:pt idx="5">
                  <c:v>かつらぎ町</c:v>
                </c:pt>
                <c:pt idx="6">
                  <c:v>上富田町</c:v>
                </c:pt>
                <c:pt idx="7">
                  <c:v>北山村</c:v>
                </c:pt>
                <c:pt idx="8">
                  <c:v>紀の川市</c:v>
                </c:pt>
                <c:pt idx="9">
                  <c:v>紀美野町</c:v>
                </c:pt>
                <c:pt idx="10">
                  <c:v>串本町</c:v>
                </c:pt>
                <c:pt idx="11">
                  <c:v>九度山町</c:v>
                </c:pt>
                <c:pt idx="12">
                  <c:v>高野町</c:v>
                </c:pt>
                <c:pt idx="13">
                  <c:v>古座川町</c:v>
                </c:pt>
                <c:pt idx="14">
                  <c:v>御坊市</c:v>
                </c:pt>
                <c:pt idx="15">
                  <c:v>白浜町</c:v>
                </c:pt>
                <c:pt idx="16">
                  <c:v>新宮市</c:v>
                </c:pt>
                <c:pt idx="17">
                  <c:v>すさみ町</c:v>
                </c:pt>
                <c:pt idx="18">
                  <c:v>太地町</c:v>
                </c:pt>
                <c:pt idx="19">
                  <c:v>田辺市</c:v>
                </c:pt>
                <c:pt idx="20">
                  <c:v>那智勝浦町</c:v>
                </c:pt>
                <c:pt idx="21">
                  <c:v>橋本市</c:v>
                </c:pt>
                <c:pt idx="22">
                  <c:v>日高川町</c:v>
                </c:pt>
                <c:pt idx="23">
                  <c:v>日高町</c:v>
                </c:pt>
                <c:pt idx="24">
                  <c:v>広川町</c:v>
                </c:pt>
                <c:pt idx="25">
                  <c:v>みなべ町</c:v>
                </c:pt>
                <c:pt idx="26">
                  <c:v>美浜町</c:v>
                </c:pt>
                <c:pt idx="27">
                  <c:v>湯浅町</c:v>
                </c:pt>
                <c:pt idx="28">
                  <c:v>由良町</c:v>
                </c:pt>
                <c:pt idx="29">
                  <c:v>和歌山市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208.733</c:v>
                </c:pt>
                <c:pt idx="16">
                  <c:v>3.6789999999999998</c:v>
                </c:pt>
                <c:pt idx="17">
                  <c:v>29.678999999999995</c:v>
                </c:pt>
                <c:pt idx="18">
                  <c:v>4.9059999999999997</c:v>
                </c:pt>
                <c:pt idx="19">
                  <c:v>175.62099999999998</c:v>
                </c:pt>
                <c:pt idx="20">
                  <c:v>7.1130000000000004</c:v>
                </c:pt>
                <c:pt idx="21">
                  <c:v>0</c:v>
                </c:pt>
                <c:pt idx="22">
                  <c:v>0</c:v>
                </c:pt>
                <c:pt idx="23">
                  <c:v>0</c:v>
                </c:pt>
                <c:pt idx="24">
                  <c:v>0</c:v>
                </c:pt>
                <c:pt idx="25">
                  <c:v>5.8869999999999996</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0"/>
                <c:pt idx="0">
                  <c:v>有田川町</c:v>
                </c:pt>
                <c:pt idx="1">
                  <c:v>有田市</c:v>
                </c:pt>
                <c:pt idx="2">
                  <c:v>印南町</c:v>
                </c:pt>
                <c:pt idx="3">
                  <c:v>岩出市</c:v>
                </c:pt>
                <c:pt idx="4">
                  <c:v>海南市</c:v>
                </c:pt>
                <c:pt idx="5">
                  <c:v>かつらぎ町</c:v>
                </c:pt>
                <c:pt idx="6">
                  <c:v>上富田町</c:v>
                </c:pt>
                <c:pt idx="7">
                  <c:v>北山村</c:v>
                </c:pt>
                <c:pt idx="8">
                  <c:v>紀の川市</c:v>
                </c:pt>
                <c:pt idx="9">
                  <c:v>紀美野町</c:v>
                </c:pt>
                <c:pt idx="10">
                  <c:v>串本町</c:v>
                </c:pt>
                <c:pt idx="11">
                  <c:v>九度山町</c:v>
                </c:pt>
                <c:pt idx="12">
                  <c:v>高野町</c:v>
                </c:pt>
                <c:pt idx="13">
                  <c:v>古座川町</c:v>
                </c:pt>
                <c:pt idx="14">
                  <c:v>御坊市</c:v>
                </c:pt>
                <c:pt idx="15">
                  <c:v>白浜町</c:v>
                </c:pt>
                <c:pt idx="16">
                  <c:v>新宮市</c:v>
                </c:pt>
                <c:pt idx="17">
                  <c:v>すさみ町</c:v>
                </c:pt>
                <c:pt idx="18">
                  <c:v>太地町</c:v>
                </c:pt>
                <c:pt idx="19">
                  <c:v>田辺市</c:v>
                </c:pt>
                <c:pt idx="20">
                  <c:v>那智勝浦町</c:v>
                </c:pt>
                <c:pt idx="21">
                  <c:v>橋本市</c:v>
                </c:pt>
                <c:pt idx="22">
                  <c:v>日高川町</c:v>
                </c:pt>
                <c:pt idx="23">
                  <c:v>日高町</c:v>
                </c:pt>
                <c:pt idx="24">
                  <c:v>広川町</c:v>
                </c:pt>
                <c:pt idx="25">
                  <c:v>みなべ町</c:v>
                </c:pt>
                <c:pt idx="26">
                  <c:v>美浜町</c:v>
                </c:pt>
                <c:pt idx="27">
                  <c:v>湯浅町</c:v>
                </c:pt>
                <c:pt idx="28">
                  <c:v>由良町</c:v>
                </c:pt>
                <c:pt idx="29">
                  <c:v>和歌山市</c:v>
                </c:pt>
              </c:strCache>
            </c:strRef>
          </c:cat>
          <c:val>
            <c:numRef>
              <c:f>再エネ比較シート!$BI$72:$BI$161</c:f>
              <c:numCache>
                <c:formatCode>#,##0_);[Red]\(#,##0\)</c:formatCode>
                <c:ptCount val="90"/>
                <c:pt idx="0">
                  <c:v>1626315.3110000002</c:v>
                </c:pt>
                <c:pt idx="1">
                  <c:v>461136.65300000011</c:v>
                </c:pt>
                <c:pt idx="2">
                  <c:v>525199.83100000001</c:v>
                </c:pt>
                <c:pt idx="3">
                  <c:v>404859.58</c:v>
                </c:pt>
                <c:pt idx="4">
                  <c:v>939812.7314774699</c:v>
                </c:pt>
                <c:pt idx="5">
                  <c:v>694540.76899999997</c:v>
                </c:pt>
                <c:pt idx="6">
                  <c:v>347892.41800000001</c:v>
                </c:pt>
                <c:pt idx="7">
                  <c:v>36380.591999999997</c:v>
                </c:pt>
                <c:pt idx="8">
                  <c:v>1878818.2261860601</c:v>
                </c:pt>
                <c:pt idx="9">
                  <c:v>355569.00399999996</c:v>
                </c:pt>
                <c:pt idx="10">
                  <c:v>650301.15300000005</c:v>
                </c:pt>
                <c:pt idx="11">
                  <c:v>180098.28300000002</c:v>
                </c:pt>
                <c:pt idx="12">
                  <c:v>471298.75699999998</c:v>
                </c:pt>
                <c:pt idx="13">
                  <c:v>882885.31299999997</c:v>
                </c:pt>
                <c:pt idx="14">
                  <c:v>549937.57600000012</c:v>
                </c:pt>
                <c:pt idx="15">
                  <c:v>671713.75500000012</c:v>
                </c:pt>
                <c:pt idx="16">
                  <c:v>731206.19000000006</c:v>
                </c:pt>
                <c:pt idx="17">
                  <c:v>760959.76699999988</c:v>
                </c:pt>
                <c:pt idx="18">
                  <c:v>24389.571999999996</c:v>
                </c:pt>
                <c:pt idx="19">
                  <c:v>3062044.9619999998</c:v>
                </c:pt>
                <c:pt idx="20">
                  <c:v>735754.88800000004</c:v>
                </c:pt>
                <c:pt idx="21">
                  <c:v>785652.804</c:v>
                </c:pt>
                <c:pt idx="22">
                  <c:v>992736.77606859</c:v>
                </c:pt>
                <c:pt idx="23">
                  <c:v>265725.89303563995</c:v>
                </c:pt>
                <c:pt idx="24">
                  <c:v>444576.86599999998</c:v>
                </c:pt>
                <c:pt idx="25">
                  <c:v>936220.69299999997</c:v>
                </c:pt>
                <c:pt idx="26">
                  <c:v>110404.281</c:v>
                </c:pt>
                <c:pt idx="27">
                  <c:v>294821.39500000002</c:v>
                </c:pt>
                <c:pt idx="28">
                  <c:v>153318.92300000001</c:v>
                </c:pt>
                <c:pt idx="29">
                  <c:v>2591306.8759999997</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再エネ比較シート!$CO$13:$CO$42</c:f>
              <c:numCache>
                <c:formatCode>0.0%</c:formatCode>
                <c:ptCount val="30"/>
                <c:pt idx="0">
                  <c:v>0.10616485800046178</c:v>
                </c:pt>
                <c:pt idx="1">
                  <c:v>0.10061904293996266</c:v>
                </c:pt>
                <c:pt idx="2">
                  <c:v>6.0205128205128203E-2</c:v>
                </c:pt>
                <c:pt idx="3">
                  <c:v>9.8407793656924591E-2</c:v>
                </c:pt>
                <c:pt idx="4">
                  <c:v>3.5172522203882735E-2</c:v>
                </c:pt>
                <c:pt idx="5">
                  <c:v>0.10822848746441363</c:v>
                </c:pt>
                <c:pt idx="6">
                  <c:v>9.0378884631758194E-2</c:v>
                </c:pt>
                <c:pt idx="7">
                  <c:v>9.6700904056420692E-2</c:v>
                </c:pt>
                <c:pt idx="8">
                  <c:v>6.4667045603602813E-2</c:v>
                </c:pt>
                <c:pt idx="9">
                  <c:v>6.0586896028332914E-2</c:v>
                </c:pt>
                <c:pt idx="10">
                  <c:v>0.12002760388426086</c:v>
                </c:pt>
                <c:pt idx="11">
                  <c:v>0.1108976118583585</c:v>
                </c:pt>
                <c:pt idx="12">
                  <c:v>1.9120142366428009E-2</c:v>
                </c:pt>
                <c:pt idx="13">
                  <c:v>2.5429930479326748E-2</c:v>
                </c:pt>
                <c:pt idx="14">
                  <c:v>7.9988680847049951E-2</c:v>
                </c:pt>
                <c:pt idx="15">
                  <c:v>1.0892248180383774E-2</c:v>
                </c:pt>
                <c:pt idx="16">
                  <c:v>8.2100282944477951E-2</c:v>
                </c:pt>
                <c:pt idx="17">
                  <c:v>0.11321024760269072</c:v>
                </c:pt>
                <c:pt idx="18">
                  <c:v>6.628576529929027E-2</c:v>
                </c:pt>
                <c:pt idx="19">
                  <c:v>5.2619662183580128E-2</c:v>
                </c:pt>
                <c:pt idx="20">
                  <c:v>6.3220283174185057E-2</c:v>
                </c:pt>
                <c:pt idx="21">
                  <c:v>4.1294996604029882E-2</c:v>
                </c:pt>
                <c:pt idx="22">
                  <c:v>9.4688744118711546E-2</c:v>
                </c:pt>
                <c:pt idx="23">
                  <c:v>7.3073308270676693E-2</c:v>
                </c:pt>
                <c:pt idx="24">
                  <c:v>7.5594698441479952E-2</c:v>
                </c:pt>
                <c:pt idx="25">
                  <c:v>6.9210583861797501E-2</c:v>
                </c:pt>
                <c:pt idx="26">
                  <c:v>7.6436001809136137E-2</c:v>
                </c:pt>
                <c:pt idx="27">
                  <c:v>6.1190540419027065E-2</c:v>
                </c:pt>
                <c:pt idx="28">
                  <c:v>5.27305894424809E-2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再エネ比較シート!$CC$13:$CC$42</c:f>
              <c:numCache>
                <c:formatCode>0.0%</c:formatCode>
                <c:ptCount val="30"/>
                <c:pt idx="0">
                  <c:v>3.2634878645757412E-2</c:v>
                </c:pt>
                <c:pt idx="1">
                  <c:v>3.9678945503164455E-2</c:v>
                </c:pt>
                <c:pt idx="2">
                  <c:v>1.1548765535651343E-2</c:v>
                </c:pt>
                <c:pt idx="3">
                  <c:v>3.8369541233049725E-2</c:v>
                </c:pt>
                <c:pt idx="4">
                  <c:v>2.792921491179097E-2</c:v>
                </c:pt>
                <c:pt idx="5">
                  <c:v>1.0712552460169299E-2</c:v>
                </c:pt>
                <c:pt idx="6">
                  <c:v>1.327453453819669E-2</c:v>
                </c:pt>
                <c:pt idx="7">
                  <c:v>4.620408217567027E-2</c:v>
                </c:pt>
                <c:pt idx="8">
                  <c:v>2.9750304985354675E-2</c:v>
                </c:pt>
                <c:pt idx="9">
                  <c:v>3.1872066131375131E-2</c:v>
                </c:pt>
                <c:pt idx="10">
                  <c:v>3.9282654724208901E-2</c:v>
                </c:pt>
                <c:pt idx="11">
                  <c:v>5.7468080244398125E-2</c:v>
                </c:pt>
                <c:pt idx="12">
                  <c:v>8.4337401909537254E-3</c:v>
                </c:pt>
                <c:pt idx="13">
                  <c:v>8.7602943126207401E-3</c:v>
                </c:pt>
                <c:pt idx="14">
                  <c:v>1.9938302513757885E-2</c:v>
                </c:pt>
                <c:pt idx="15">
                  <c:v>5.542274250723859E-3</c:v>
                </c:pt>
                <c:pt idx="16">
                  <c:v>1.9653367184951392E-2</c:v>
                </c:pt>
                <c:pt idx="17">
                  <c:v>3.2040436048444261E-2</c:v>
                </c:pt>
                <c:pt idx="18">
                  <c:v>2.4777542971200297E-2</c:v>
                </c:pt>
                <c:pt idx="19">
                  <c:v>1.4355442854525231E-2</c:v>
                </c:pt>
                <c:pt idx="20">
                  <c:v>2.7529482126150268E-2</c:v>
                </c:pt>
                <c:pt idx="21">
                  <c:v>3.2412803869405468E-2</c:v>
                </c:pt>
                <c:pt idx="22">
                  <c:v>3.612796176292607E-2</c:v>
                </c:pt>
                <c:pt idx="23">
                  <c:v>3.8494565273881308E-2</c:v>
                </c:pt>
                <c:pt idx="24">
                  <c:v>3.4145346657831796E-2</c:v>
                </c:pt>
                <c:pt idx="25">
                  <c:v>1.3725373290805393E-2</c:v>
                </c:pt>
                <c:pt idx="26">
                  <c:v>2.4932022201962164E-2</c:v>
                </c:pt>
                <c:pt idx="27">
                  <c:v>3.8142557855384757E-2</c:v>
                </c:pt>
                <c:pt idx="28">
                  <c:v>1.283865157255982E-2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再エネ比較シート!$CD$13:$CD$42</c:f>
              <c:numCache>
                <c:formatCode>0.0%</c:formatCode>
                <c:ptCount val="30"/>
                <c:pt idx="0">
                  <c:v>7.5623654135571802E-2</c:v>
                </c:pt>
                <c:pt idx="1">
                  <c:v>8.2049278138714474E-2</c:v>
                </c:pt>
                <c:pt idx="2">
                  <c:v>1.8681952627085663E-2</c:v>
                </c:pt>
                <c:pt idx="3">
                  <c:v>0.45360317921781179</c:v>
                </c:pt>
                <c:pt idx="4">
                  <c:v>8.9743611498224476E-2</c:v>
                </c:pt>
                <c:pt idx="5">
                  <c:v>5.9348190609032521E-2</c:v>
                </c:pt>
                <c:pt idx="6">
                  <c:v>4.117351415628568E-2</c:v>
                </c:pt>
                <c:pt idx="7">
                  <c:v>0.21745565280527721</c:v>
                </c:pt>
                <c:pt idx="8">
                  <c:v>4.7769809949948311E-2</c:v>
                </c:pt>
                <c:pt idx="9">
                  <c:v>0.26799483935570295</c:v>
                </c:pt>
                <c:pt idx="10">
                  <c:v>8.8668985545851703E-2</c:v>
                </c:pt>
                <c:pt idx="11">
                  <c:v>0.25203829678995099</c:v>
                </c:pt>
                <c:pt idx="12">
                  <c:v>8.9186785710235694E-2</c:v>
                </c:pt>
                <c:pt idx="13">
                  <c:v>0.4425370328534543</c:v>
                </c:pt>
                <c:pt idx="14">
                  <c:v>0.36518943742588078</c:v>
                </c:pt>
                <c:pt idx="15">
                  <c:v>2.7314146992878188E-3</c:v>
                </c:pt>
                <c:pt idx="16">
                  <c:v>0.1581799634489498</c:v>
                </c:pt>
                <c:pt idx="17">
                  <c:v>3.696563684595669E-2</c:v>
                </c:pt>
                <c:pt idx="18">
                  <c:v>0.41776113273448678</c:v>
                </c:pt>
                <c:pt idx="19">
                  <c:v>6.9831278514750229E-3</c:v>
                </c:pt>
                <c:pt idx="20">
                  <c:v>3.4554681099617172E-2</c:v>
                </c:pt>
                <c:pt idx="21">
                  <c:v>0.25276805574288119</c:v>
                </c:pt>
                <c:pt idx="22">
                  <c:v>0.24396427491629766</c:v>
                </c:pt>
                <c:pt idx="23">
                  <c:v>0.41786199107634764</c:v>
                </c:pt>
                <c:pt idx="24">
                  <c:v>0.31727348087962803</c:v>
                </c:pt>
                <c:pt idx="25">
                  <c:v>1.7809384839657976E-2</c:v>
                </c:pt>
                <c:pt idx="26">
                  <c:v>6.5156422640423706E-2</c:v>
                </c:pt>
                <c:pt idx="27">
                  <c:v>4.7291432474078354E-2</c:v>
                </c:pt>
                <c:pt idx="28">
                  <c:v>2.928613429122983E-2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0.97572012294073729</c:v>
                </c:pt>
                <c:pt idx="13">
                  <c:v>9.158026569510648E-2</c:v>
                </c:pt>
                <c:pt idx="14">
                  <c:v>0</c:v>
                </c:pt>
                <c:pt idx="15">
                  <c:v>0</c:v>
                </c:pt>
                <c:pt idx="16">
                  <c:v>0</c:v>
                </c:pt>
                <c:pt idx="17">
                  <c:v>0</c:v>
                </c:pt>
                <c:pt idx="18">
                  <c:v>6.6741152363900797E-5</c:v>
                </c:pt>
                <c:pt idx="19">
                  <c:v>0</c:v>
                </c:pt>
                <c:pt idx="20">
                  <c:v>0</c:v>
                </c:pt>
                <c:pt idx="21">
                  <c:v>0</c:v>
                </c:pt>
                <c:pt idx="22">
                  <c:v>0</c:v>
                </c:pt>
                <c:pt idx="23">
                  <c:v>0.10484822667897355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再エネ比較シート!$CF$13:$CF$42</c:f>
              <c:numCache>
                <c:formatCode>0.0%</c:formatCode>
                <c:ptCount val="30"/>
                <c:pt idx="0">
                  <c:v>8.2740550982864591E-2</c:v>
                </c:pt>
                <c:pt idx="1">
                  <c:v>6.5677097689739051E-3</c:v>
                </c:pt>
                <c:pt idx="2">
                  <c:v>1.1395159255896577E-2</c:v>
                </c:pt>
                <c:pt idx="3">
                  <c:v>2.0801895575683436E-2</c:v>
                </c:pt>
                <c:pt idx="4">
                  <c:v>0</c:v>
                </c:pt>
                <c:pt idx="5">
                  <c:v>0</c:v>
                </c:pt>
                <c:pt idx="6">
                  <c:v>0</c:v>
                </c:pt>
                <c:pt idx="7">
                  <c:v>5.9845962433552353E-3</c:v>
                </c:pt>
                <c:pt idx="8">
                  <c:v>0</c:v>
                </c:pt>
                <c:pt idx="9">
                  <c:v>0</c:v>
                </c:pt>
                <c:pt idx="10">
                  <c:v>0</c:v>
                </c:pt>
                <c:pt idx="11">
                  <c:v>1.1403341468989572E-2</c:v>
                </c:pt>
                <c:pt idx="12">
                  <c:v>0</c:v>
                </c:pt>
                <c:pt idx="13">
                  <c:v>0</c:v>
                </c:pt>
                <c:pt idx="14">
                  <c:v>0</c:v>
                </c:pt>
                <c:pt idx="15">
                  <c:v>0</c:v>
                </c:pt>
                <c:pt idx="16">
                  <c:v>0</c:v>
                </c:pt>
                <c:pt idx="17">
                  <c:v>0</c:v>
                </c:pt>
                <c:pt idx="18">
                  <c:v>0</c:v>
                </c:pt>
                <c:pt idx="19">
                  <c:v>0</c:v>
                </c:pt>
                <c:pt idx="20">
                  <c:v>0</c:v>
                </c:pt>
                <c:pt idx="21">
                  <c:v>0</c:v>
                </c:pt>
                <c:pt idx="22">
                  <c:v>0</c:v>
                </c:pt>
                <c:pt idx="23">
                  <c:v>3.9411238841877701E-2</c:v>
                </c:pt>
                <c:pt idx="24">
                  <c:v>0</c:v>
                </c:pt>
                <c:pt idx="25">
                  <c:v>1.8012922524873066E-3</c:v>
                </c:pt>
                <c:pt idx="26">
                  <c:v>0</c:v>
                </c:pt>
                <c:pt idx="27">
                  <c:v>0</c:v>
                </c:pt>
                <c:pt idx="28">
                  <c:v>4.1506431030063899E-2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再エネ比較シート!$CH$13:$CH$42</c:f>
              <c:numCache>
                <c:formatCode>0.0%</c:formatCode>
                <c:ptCount val="30"/>
                <c:pt idx="0">
                  <c:v>2.9852110166505743E-3</c:v>
                </c:pt>
                <c:pt idx="1">
                  <c:v>0</c:v>
                </c:pt>
                <c:pt idx="2">
                  <c:v>1.5567157453410625E-3</c:v>
                </c:pt>
                <c:pt idx="3">
                  <c:v>0</c:v>
                </c:pt>
                <c:pt idx="4">
                  <c:v>0</c:v>
                </c:pt>
                <c:pt idx="5">
                  <c:v>0</c:v>
                </c:pt>
                <c:pt idx="6">
                  <c:v>0</c:v>
                </c:pt>
                <c:pt idx="7">
                  <c:v>0</c:v>
                </c:pt>
                <c:pt idx="8">
                  <c:v>0</c:v>
                </c:pt>
                <c:pt idx="9">
                  <c:v>0</c:v>
                </c:pt>
                <c:pt idx="10">
                  <c:v>0</c:v>
                </c:pt>
                <c:pt idx="11">
                  <c:v>0</c:v>
                </c:pt>
                <c:pt idx="12">
                  <c:v>8.5505413356461349E-2</c:v>
                </c:pt>
                <c:pt idx="13">
                  <c:v>0</c:v>
                </c:pt>
                <c:pt idx="14">
                  <c:v>3.3256550045607722E-2</c:v>
                </c:pt>
                <c:pt idx="15">
                  <c:v>0</c:v>
                </c:pt>
                <c:pt idx="16">
                  <c:v>0</c:v>
                </c:pt>
                <c:pt idx="17">
                  <c:v>0</c:v>
                </c:pt>
                <c:pt idx="18">
                  <c:v>0</c:v>
                </c:pt>
                <c:pt idx="19">
                  <c:v>0</c:v>
                </c:pt>
                <c:pt idx="20">
                  <c:v>0</c:v>
                </c:pt>
                <c:pt idx="21">
                  <c:v>0</c:v>
                </c:pt>
                <c:pt idx="22">
                  <c:v>6.6550151967533699E-3</c:v>
                </c:pt>
                <c:pt idx="23">
                  <c:v>0.18312292795215901</c:v>
                </c:pt>
                <c:pt idx="24">
                  <c:v>0.14540757637685919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再エネ比較シート!$CI$13:$CI$42</c:f>
              <c:numCache>
                <c:formatCode>0.0%</c:formatCode>
                <c:ptCount val="30"/>
                <c:pt idx="0">
                  <c:v>0.19398429478084436</c:v>
                </c:pt>
                <c:pt idx="1">
                  <c:v>0.12829593341085282</c:v>
                </c:pt>
                <c:pt idx="2">
                  <c:v>4.3182593163974645E-2</c:v>
                </c:pt>
                <c:pt idx="3">
                  <c:v>0.51277461602654495</c:v>
                </c:pt>
                <c:pt idx="4">
                  <c:v>0.11767282641001546</c:v>
                </c:pt>
                <c:pt idx="5">
                  <c:v>7.006074306920182E-2</c:v>
                </c:pt>
                <c:pt idx="6">
                  <c:v>5.4448048694482366E-2</c:v>
                </c:pt>
                <c:pt idx="7">
                  <c:v>0.26964433122430276</c:v>
                </c:pt>
                <c:pt idx="8">
                  <c:v>7.7520114935302989E-2</c:v>
                </c:pt>
                <c:pt idx="9">
                  <c:v>0.29986690548707806</c:v>
                </c:pt>
                <c:pt idx="10">
                  <c:v>0.12795164027006059</c:v>
                </c:pt>
                <c:pt idx="11">
                  <c:v>0.32090971850333866</c:v>
                </c:pt>
                <c:pt idx="12">
                  <c:v>1.158846062198388</c:v>
                </c:pt>
                <c:pt idx="13">
                  <c:v>0.54287759286118153</c:v>
                </c:pt>
                <c:pt idx="14">
                  <c:v>0.41838428998524635</c:v>
                </c:pt>
                <c:pt idx="15">
                  <c:v>8.2736889500116782E-3</c:v>
                </c:pt>
                <c:pt idx="16">
                  <c:v>0.17783333063390119</c:v>
                </c:pt>
                <c:pt idx="17">
                  <c:v>6.9006072894400958E-2</c:v>
                </c:pt>
                <c:pt idx="18">
                  <c:v>0.44260541685805099</c:v>
                </c:pt>
                <c:pt idx="19">
                  <c:v>2.1338570706000256E-2</c:v>
                </c:pt>
                <c:pt idx="20">
                  <c:v>6.2084163225767444E-2</c:v>
                </c:pt>
                <c:pt idx="21">
                  <c:v>0.28518085961228662</c:v>
                </c:pt>
                <c:pt idx="22">
                  <c:v>0.28674725187597705</c:v>
                </c:pt>
                <c:pt idx="23">
                  <c:v>0.78373894982323911</c:v>
                </c:pt>
                <c:pt idx="24">
                  <c:v>0.49682640391431904</c:v>
                </c:pt>
                <c:pt idx="25">
                  <c:v>3.3336050382950677E-2</c:v>
                </c:pt>
                <c:pt idx="26">
                  <c:v>9.0088444842385859E-2</c:v>
                </c:pt>
                <c:pt idx="27">
                  <c:v>8.5433990329463111E-2</c:v>
                </c:pt>
                <c:pt idx="28">
                  <c:v>8.3631216893853555E-2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再エネ比較シート!$BE$13:$BE$42</c:f>
              <c:numCache>
                <c:formatCode>#,##0_);[Red]\(#,##0\)</c:formatCode>
                <c:ptCount val="30"/>
                <c:pt idx="0">
                  <c:v>10533.199999999983</c:v>
                </c:pt>
                <c:pt idx="1">
                  <c:v>9697.2999999999847</c:v>
                </c:pt>
                <c:pt idx="2">
                  <c:v>5415.090000000002</c:v>
                </c:pt>
                <c:pt idx="3">
                  <c:v>10889.407999999999</c:v>
                </c:pt>
                <c:pt idx="4">
                  <c:v>5607.3560000000043</c:v>
                </c:pt>
                <c:pt idx="5">
                  <c:v>11028.799999999963</c:v>
                </c:pt>
                <c:pt idx="6">
                  <c:v>9532.3639999999887</c:v>
                </c:pt>
                <c:pt idx="7">
                  <c:v>9805.5999999999858</c:v>
                </c:pt>
                <c:pt idx="8">
                  <c:v>6244.7000000000025</c:v>
                </c:pt>
                <c:pt idx="9">
                  <c:v>6548.8000000000029</c:v>
                </c:pt>
                <c:pt idx="10">
                  <c:v>12220.306999999983</c:v>
                </c:pt>
                <c:pt idx="11">
                  <c:v>12359.851999999981</c:v>
                </c:pt>
                <c:pt idx="12">
                  <c:v>2298.1000000000004</c:v>
                </c:pt>
                <c:pt idx="13">
                  <c:v>2597.4020000000014</c:v>
                </c:pt>
                <c:pt idx="14">
                  <c:v>7638.4999999999882</c:v>
                </c:pt>
                <c:pt idx="15">
                  <c:v>1047.0999999999995</c:v>
                </c:pt>
                <c:pt idx="16">
                  <c:v>8830.3999999999687</c:v>
                </c:pt>
                <c:pt idx="17">
                  <c:v>11103.499999999984</c:v>
                </c:pt>
                <c:pt idx="18">
                  <c:v>6586.0000000000064</c:v>
                </c:pt>
                <c:pt idx="19">
                  <c:v>5203.199999999998</c:v>
                </c:pt>
                <c:pt idx="20">
                  <c:v>5885.2500000000055</c:v>
                </c:pt>
                <c:pt idx="21">
                  <c:v>4395.6000000000095</c:v>
                </c:pt>
                <c:pt idx="22">
                  <c:v>9510.1</c:v>
                </c:pt>
                <c:pt idx="23">
                  <c:v>7058.1999999999925</c:v>
                </c:pt>
                <c:pt idx="24">
                  <c:v>7953.199999999988</c:v>
                </c:pt>
                <c:pt idx="25">
                  <c:v>6006.7999999999975</c:v>
                </c:pt>
                <c:pt idx="26">
                  <c:v>7860.8999999999905</c:v>
                </c:pt>
                <c:pt idx="27">
                  <c:v>6390.4000000000042</c:v>
                </c:pt>
                <c:pt idx="28">
                  <c:v>4535.854000000003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再エネ比較シート!$BF$13:$BF$42</c:f>
              <c:numCache>
                <c:formatCode>#,##0_);[Red]\(#,##0\)</c:formatCode>
                <c:ptCount val="30"/>
                <c:pt idx="0">
                  <c:v>22145.200000000004</c:v>
                </c:pt>
                <c:pt idx="1">
                  <c:v>18193.200000000012</c:v>
                </c:pt>
                <c:pt idx="2">
                  <c:v>7947.5999999999976</c:v>
                </c:pt>
                <c:pt idx="3">
                  <c:v>116798.52899999992</c:v>
                </c:pt>
                <c:pt idx="4">
                  <c:v>16347.320000000009</c:v>
                </c:pt>
                <c:pt idx="5">
                  <c:v>55435.3</c:v>
                </c:pt>
                <c:pt idx="6">
                  <c:v>26825.194000000018</c:v>
                </c:pt>
                <c:pt idx="7">
                  <c:v>41870.500000000029</c:v>
                </c:pt>
                <c:pt idx="8">
                  <c:v>9097.3999999999978</c:v>
                </c:pt>
                <c:pt idx="9">
                  <c:v>49959.899999999994</c:v>
                </c:pt>
                <c:pt idx="10">
                  <c:v>25026.300000000028</c:v>
                </c:pt>
                <c:pt idx="11">
                  <c:v>49180.930000000037</c:v>
                </c:pt>
                <c:pt idx="12">
                  <c:v>22049.19999999999</c:v>
                </c:pt>
                <c:pt idx="13">
                  <c:v>119045.69999999998</c:v>
                </c:pt>
                <c:pt idx="14">
                  <c:v>126935.09999999963</c:v>
                </c:pt>
                <c:pt idx="15">
                  <c:v>468.19999999999993</c:v>
                </c:pt>
                <c:pt idx="16">
                  <c:v>64481.999999999993</c:v>
                </c:pt>
                <c:pt idx="17">
                  <c:v>11622.6</c:v>
                </c:pt>
                <c:pt idx="18">
                  <c:v>100747.69999999988</c:v>
                </c:pt>
                <c:pt idx="19">
                  <c:v>2296.3999999999992</c:v>
                </c:pt>
                <c:pt idx="20">
                  <c:v>6702.2</c:v>
                </c:pt>
                <c:pt idx="21">
                  <c:v>31100.500000000022</c:v>
                </c:pt>
                <c:pt idx="22">
                  <c:v>58265.499999999985</c:v>
                </c:pt>
                <c:pt idx="23">
                  <c:v>69513.799999999988</c:v>
                </c:pt>
                <c:pt idx="24">
                  <c:v>67048.3</c:v>
                </c:pt>
                <c:pt idx="25">
                  <c:v>7071.4999999999973</c:v>
                </c:pt>
                <c:pt idx="26">
                  <c:v>18638.7</c:v>
                </c:pt>
                <c:pt idx="27">
                  <c:v>7188.599999999994</c:v>
                </c:pt>
                <c:pt idx="28">
                  <c:v>9387.4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146873.29999999999</c:v>
                </c:pt>
                <c:pt idx="13">
                  <c:v>15000</c:v>
                </c:pt>
                <c:pt idx="14">
                  <c:v>0</c:v>
                </c:pt>
                <c:pt idx="15">
                  <c:v>0</c:v>
                </c:pt>
                <c:pt idx="16">
                  <c:v>0</c:v>
                </c:pt>
                <c:pt idx="17">
                  <c:v>0</c:v>
                </c:pt>
                <c:pt idx="18">
                  <c:v>9.8000000000000007</c:v>
                </c:pt>
                <c:pt idx="19">
                  <c:v>0</c:v>
                </c:pt>
                <c:pt idx="20">
                  <c:v>0</c:v>
                </c:pt>
                <c:pt idx="21">
                  <c:v>0</c:v>
                </c:pt>
                <c:pt idx="22">
                  <c:v>0</c:v>
                </c:pt>
                <c:pt idx="23">
                  <c:v>10620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再エネ比較シート!$BH$13:$BH$42</c:f>
              <c:numCache>
                <c:formatCode>#,##0_);[Red]\(#,##0\)</c:formatCode>
                <c:ptCount val="30"/>
                <c:pt idx="0">
                  <c:v>6097.7</c:v>
                </c:pt>
                <c:pt idx="1">
                  <c:v>366.5</c:v>
                </c:pt>
                <c:pt idx="2">
                  <c:v>1220</c:v>
                </c:pt>
                <c:pt idx="3">
                  <c:v>1348</c:v>
                </c:pt>
                <c:pt idx="4">
                  <c:v>0</c:v>
                </c:pt>
                <c:pt idx="5">
                  <c:v>0</c:v>
                </c:pt>
                <c:pt idx="6">
                  <c:v>0</c:v>
                </c:pt>
                <c:pt idx="7">
                  <c:v>290</c:v>
                </c:pt>
                <c:pt idx="8">
                  <c:v>0</c:v>
                </c:pt>
                <c:pt idx="9">
                  <c:v>0</c:v>
                </c:pt>
                <c:pt idx="10">
                  <c:v>0</c:v>
                </c:pt>
                <c:pt idx="11">
                  <c:v>560</c:v>
                </c:pt>
                <c:pt idx="12">
                  <c:v>0</c:v>
                </c:pt>
                <c:pt idx="13">
                  <c:v>0</c:v>
                </c:pt>
                <c:pt idx="14">
                  <c:v>0</c:v>
                </c:pt>
                <c:pt idx="15">
                  <c:v>0</c:v>
                </c:pt>
                <c:pt idx="16">
                  <c:v>0</c:v>
                </c:pt>
                <c:pt idx="17">
                  <c:v>0</c:v>
                </c:pt>
                <c:pt idx="18">
                  <c:v>0</c:v>
                </c:pt>
                <c:pt idx="19">
                  <c:v>0</c:v>
                </c:pt>
                <c:pt idx="20">
                  <c:v>0</c:v>
                </c:pt>
                <c:pt idx="21">
                  <c:v>0</c:v>
                </c:pt>
                <c:pt idx="22">
                  <c:v>0</c:v>
                </c:pt>
                <c:pt idx="23">
                  <c:v>1650</c:v>
                </c:pt>
                <c:pt idx="24">
                  <c:v>0</c:v>
                </c:pt>
                <c:pt idx="25">
                  <c:v>180</c:v>
                </c:pt>
                <c:pt idx="26">
                  <c:v>0</c:v>
                </c:pt>
                <c:pt idx="27">
                  <c:v>0</c:v>
                </c:pt>
                <c:pt idx="28">
                  <c:v>3348.2999999999997</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再エネ比較シート!$BJ$13:$BJ$42</c:f>
              <c:numCache>
                <c:formatCode>#,##0_);[Red]\(#,##0\)</c:formatCode>
                <c:ptCount val="30"/>
                <c:pt idx="0">
                  <c:v>165</c:v>
                </c:pt>
                <c:pt idx="1">
                  <c:v>0</c:v>
                </c:pt>
                <c:pt idx="2">
                  <c:v>125</c:v>
                </c:pt>
                <c:pt idx="3">
                  <c:v>0</c:v>
                </c:pt>
                <c:pt idx="4">
                  <c:v>0</c:v>
                </c:pt>
                <c:pt idx="5">
                  <c:v>0</c:v>
                </c:pt>
                <c:pt idx="6">
                  <c:v>0</c:v>
                </c:pt>
                <c:pt idx="7">
                  <c:v>0</c:v>
                </c:pt>
                <c:pt idx="8">
                  <c:v>0</c:v>
                </c:pt>
                <c:pt idx="9">
                  <c:v>0</c:v>
                </c:pt>
                <c:pt idx="10">
                  <c:v>0</c:v>
                </c:pt>
                <c:pt idx="11">
                  <c:v>0</c:v>
                </c:pt>
                <c:pt idx="12">
                  <c:v>3990</c:v>
                </c:pt>
                <c:pt idx="13">
                  <c:v>0</c:v>
                </c:pt>
                <c:pt idx="14">
                  <c:v>2181.864</c:v>
                </c:pt>
                <c:pt idx="15">
                  <c:v>0</c:v>
                </c:pt>
                <c:pt idx="16">
                  <c:v>0</c:v>
                </c:pt>
                <c:pt idx="17">
                  <c:v>0</c:v>
                </c:pt>
                <c:pt idx="18">
                  <c:v>0</c:v>
                </c:pt>
                <c:pt idx="19">
                  <c:v>0</c:v>
                </c:pt>
                <c:pt idx="20">
                  <c:v>0</c:v>
                </c:pt>
                <c:pt idx="21">
                  <c:v>0</c:v>
                </c:pt>
                <c:pt idx="22">
                  <c:v>300</c:v>
                </c:pt>
                <c:pt idx="23">
                  <c:v>5750</c:v>
                </c:pt>
                <c:pt idx="24">
                  <c:v>5800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再エネ比較シート!$BK$13:$BK$42</c:f>
              <c:numCache>
                <c:formatCode>#,##0_);[Red]\(#,##0\)</c:formatCode>
                <c:ptCount val="30"/>
                <c:pt idx="0">
                  <c:v>38941.099999999984</c:v>
                </c:pt>
                <c:pt idx="1">
                  <c:v>28256.999999999996</c:v>
                </c:pt>
                <c:pt idx="2">
                  <c:v>14707.689999999999</c:v>
                </c:pt>
                <c:pt idx="3">
                  <c:v>129035.93699999992</c:v>
                </c:pt>
                <c:pt idx="4">
                  <c:v>21954.676000000014</c:v>
                </c:pt>
                <c:pt idx="5">
                  <c:v>66464.099999999962</c:v>
                </c:pt>
                <c:pt idx="6">
                  <c:v>36357.558000000005</c:v>
                </c:pt>
                <c:pt idx="7">
                  <c:v>51966.100000000013</c:v>
                </c:pt>
                <c:pt idx="8">
                  <c:v>15342.1</c:v>
                </c:pt>
                <c:pt idx="9">
                  <c:v>56508.7</c:v>
                </c:pt>
                <c:pt idx="10">
                  <c:v>37246.607000000011</c:v>
                </c:pt>
                <c:pt idx="11">
                  <c:v>62100.782000000021</c:v>
                </c:pt>
                <c:pt idx="12">
                  <c:v>175210.59999999998</c:v>
                </c:pt>
                <c:pt idx="13">
                  <c:v>136643.10199999998</c:v>
                </c:pt>
                <c:pt idx="14">
                  <c:v>136755.46399999963</c:v>
                </c:pt>
                <c:pt idx="15">
                  <c:v>1515.2999999999993</c:v>
                </c:pt>
                <c:pt idx="16">
                  <c:v>73312.399999999965</c:v>
                </c:pt>
                <c:pt idx="17">
                  <c:v>22726.099999999984</c:v>
                </c:pt>
                <c:pt idx="18">
                  <c:v>107343.49999999988</c:v>
                </c:pt>
                <c:pt idx="19">
                  <c:v>7499.5999999999967</c:v>
                </c:pt>
                <c:pt idx="20">
                  <c:v>12587.450000000004</c:v>
                </c:pt>
                <c:pt idx="21">
                  <c:v>35496.100000000035</c:v>
                </c:pt>
                <c:pt idx="22">
                  <c:v>68075.599999999991</c:v>
                </c:pt>
                <c:pt idx="23">
                  <c:v>94591.999999999985</c:v>
                </c:pt>
                <c:pt idx="24">
                  <c:v>80801.499999999985</c:v>
                </c:pt>
                <c:pt idx="25">
                  <c:v>13258.299999999996</c:v>
                </c:pt>
                <c:pt idx="26">
                  <c:v>26499.599999999991</c:v>
                </c:pt>
                <c:pt idx="27">
                  <c:v>13578.999999999998</c:v>
                </c:pt>
                <c:pt idx="28">
                  <c:v>17271.554000000004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再エネ比較シート!$BO$13:$BO$42</c:f>
              <c:numCache>
                <c:formatCode>#,##0_);[Red]\(#,##0\)</c:formatCode>
                <c:ptCount val="30"/>
                <c:pt idx="0">
                  <c:v>12641.103983999979</c:v>
                </c:pt>
                <c:pt idx="1">
                  <c:v>11637.92367599998</c:v>
                </c:pt>
                <c:pt idx="2">
                  <c:v>6498.7578108000016</c:v>
                </c:pt>
                <c:pt idx="3">
                  <c:v>13068.59632896</c:v>
                </c:pt>
                <c:pt idx="4">
                  <c:v>6729.5000827200047</c:v>
                </c:pt>
                <c:pt idx="5">
                  <c:v>13235.883455999954</c:v>
                </c:pt>
                <c:pt idx="6">
                  <c:v>11439.980683679985</c:v>
                </c:pt>
                <c:pt idx="7">
                  <c:v>11767.896671999981</c:v>
                </c:pt>
                <c:pt idx="8">
                  <c:v>7494.3893640000015</c:v>
                </c:pt>
                <c:pt idx="9">
                  <c:v>7859.3458560000036</c:v>
                </c:pt>
                <c:pt idx="10">
                  <c:v>14665.834836839978</c:v>
                </c:pt>
                <c:pt idx="11">
                  <c:v>14833.305582239978</c:v>
                </c:pt>
                <c:pt idx="12">
                  <c:v>2757.9957720000002</c:v>
                </c:pt>
                <c:pt idx="13">
                  <c:v>3117.1940882400017</c:v>
                </c:pt>
                <c:pt idx="14">
                  <c:v>9167.1166199999861</c:v>
                </c:pt>
                <c:pt idx="15">
                  <c:v>1256.6456519999992</c:v>
                </c:pt>
                <c:pt idx="16">
                  <c:v>10597.539647999962</c:v>
                </c:pt>
                <c:pt idx="17">
                  <c:v>13325.53241999998</c:v>
                </c:pt>
                <c:pt idx="18">
                  <c:v>7903.9903200000081</c:v>
                </c:pt>
                <c:pt idx="19">
                  <c:v>6244.4643839999972</c:v>
                </c:pt>
                <c:pt idx="20">
                  <c:v>7063.0062300000063</c:v>
                </c:pt>
                <c:pt idx="21">
                  <c:v>5275.24747200001</c:v>
                </c:pt>
                <c:pt idx="22">
                  <c:v>11413.261211999999</c:v>
                </c:pt>
                <c:pt idx="23">
                  <c:v>8470.686983999989</c:v>
                </c:pt>
                <c:pt idx="24">
                  <c:v>9544.7943839999843</c:v>
                </c:pt>
                <c:pt idx="25">
                  <c:v>7208.8808159999962</c:v>
                </c:pt>
                <c:pt idx="26">
                  <c:v>9434.0233079999889</c:v>
                </c:pt>
                <c:pt idx="27">
                  <c:v>7669.2468480000052</c:v>
                </c:pt>
                <c:pt idx="28">
                  <c:v>5443.5691024800035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再エネ比較シート!$BP$13:$BP$42</c:f>
              <c:numCache>
                <c:formatCode>#,##0_);[Red]\(#,##0\)</c:formatCode>
                <c:ptCount val="30"/>
                <c:pt idx="0">
                  <c:v>29292.784752000003</c:v>
                </c:pt>
                <c:pt idx="1">
                  <c:v>24065.237232000014</c:v>
                </c:pt>
                <c:pt idx="2">
                  <c:v>10512.767375999996</c:v>
                </c:pt>
                <c:pt idx="3">
                  <c:v>154496.42222003988</c:v>
                </c:pt>
                <c:pt idx="4">
                  <c:v>21623.581003200008</c:v>
                </c:pt>
                <c:pt idx="5">
                  <c:v>73327.597428000008</c:v>
                </c:pt>
                <c:pt idx="6">
                  <c:v>35483.293615440016</c:v>
                </c:pt>
                <c:pt idx="7">
                  <c:v>55384.622580000032</c:v>
                </c:pt>
                <c:pt idx="8">
                  <c:v>12033.676823999995</c:v>
                </c:pt>
                <c:pt idx="9">
                  <c:v>66084.957323999988</c:v>
                </c:pt>
                <c:pt idx="10">
                  <c:v>33103.788588000039</c:v>
                </c:pt>
                <c:pt idx="11">
                  <c:v>65054.566966800048</c:v>
                </c:pt>
                <c:pt idx="12">
                  <c:v>29165.799791999987</c:v>
                </c:pt>
                <c:pt idx="13">
                  <c:v>157468.89013199994</c:v>
                </c:pt>
                <c:pt idx="14">
                  <c:v>167904.6728759995</c:v>
                </c:pt>
                <c:pt idx="15">
                  <c:v>619.3162319999999</c:v>
                </c:pt>
                <c:pt idx="16">
                  <c:v>85294.210319999998</c:v>
                </c:pt>
                <c:pt idx="17">
                  <c:v>15373.910376</c:v>
                </c:pt>
                <c:pt idx="18">
                  <c:v>133265.02765199984</c:v>
                </c:pt>
                <c:pt idx="19">
                  <c:v>3037.5860639999987</c:v>
                </c:pt>
                <c:pt idx="20">
                  <c:v>8865.4020720000008</c:v>
                </c:pt>
                <c:pt idx="21">
                  <c:v>41138.497380000023</c:v>
                </c:pt>
                <c:pt idx="22">
                  <c:v>77071.272779999985</c:v>
                </c:pt>
                <c:pt idx="23">
                  <c:v>91950.074087999979</c:v>
                </c:pt>
                <c:pt idx="24">
                  <c:v>88688.809308000011</c:v>
                </c:pt>
                <c:pt idx="25">
                  <c:v>9353.8973399999959</c:v>
                </c:pt>
                <c:pt idx="26">
                  <c:v>24654.526812</c:v>
                </c:pt>
                <c:pt idx="27">
                  <c:v>9508.7925359999936</c:v>
                </c:pt>
                <c:pt idx="28">
                  <c:v>12417.277223999999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319079.30678399996</c:v>
                </c:pt>
                <c:pt idx="13">
                  <c:v>32587.200000000001</c:v>
                </c:pt>
                <c:pt idx="14">
                  <c:v>0</c:v>
                </c:pt>
                <c:pt idx="15">
                  <c:v>0</c:v>
                </c:pt>
                <c:pt idx="16">
                  <c:v>0</c:v>
                </c:pt>
                <c:pt idx="17">
                  <c:v>0</c:v>
                </c:pt>
                <c:pt idx="18">
                  <c:v>21.290303999999999</c:v>
                </c:pt>
                <c:pt idx="19">
                  <c:v>0</c:v>
                </c:pt>
                <c:pt idx="20">
                  <c:v>0</c:v>
                </c:pt>
                <c:pt idx="21">
                  <c:v>0</c:v>
                </c:pt>
                <c:pt idx="22">
                  <c:v>0</c:v>
                </c:pt>
                <c:pt idx="23">
                  <c:v>23071.7376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再エネ比較シート!$BR$13:$BR$42</c:f>
              <c:numCache>
                <c:formatCode>#,##0_);[Red]\(#,##0\)</c:formatCode>
                <c:ptCount val="30"/>
                <c:pt idx="0">
                  <c:v>32049.511200000001</c:v>
                </c:pt>
                <c:pt idx="1">
                  <c:v>1926.3240000000001</c:v>
                </c:pt>
                <c:pt idx="2">
                  <c:v>6412.32</c:v>
                </c:pt>
                <c:pt idx="3">
                  <c:v>7085.0879999999997</c:v>
                </c:pt>
                <c:pt idx="4">
                  <c:v>0</c:v>
                </c:pt>
                <c:pt idx="5">
                  <c:v>0</c:v>
                </c:pt>
                <c:pt idx="6">
                  <c:v>0</c:v>
                </c:pt>
                <c:pt idx="7">
                  <c:v>1524.24</c:v>
                </c:pt>
                <c:pt idx="8">
                  <c:v>0</c:v>
                </c:pt>
                <c:pt idx="9">
                  <c:v>0</c:v>
                </c:pt>
                <c:pt idx="10">
                  <c:v>0</c:v>
                </c:pt>
                <c:pt idx="11">
                  <c:v>2943.36</c:v>
                </c:pt>
                <c:pt idx="12">
                  <c:v>0</c:v>
                </c:pt>
                <c:pt idx="13">
                  <c:v>0</c:v>
                </c:pt>
                <c:pt idx="14">
                  <c:v>0</c:v>
                </c:pt>
                <c:pt idx="15">
                  <c:v>0</c:v>
                </c:pt>
                <c:pt idx="16">
                  <c:v>0</c:v>
                </c:pt>
                <c:pt idx="17">
                  <c:v>0</c:v>
                </c:pt>
                <c:pt idx="18">
                  <c:v>0</c:v>
                </c:pt>
                <c:pt idx="19">
                  <c:v>0</c:v>
                </c:pt>
                <c:pt idx="20">
                  <c:v>0</c:v>
                </c:pt>
                <c:pt idx="21">
                  <c:v>0</c:v>
                </c:pt>
                <c:pt idx="22">
                  <c:v>0</c:v>
                </c:pt>
                <c:pt idx="23">
                  <c:v>8672.4</c:v>
                </c:pt>
                <c:pt idx="24">
                  <c:v>0</c:v>
                </c:pt>
                <c:pt idx="25">
                  <c:v>946.08</c:v>
                </c:pt>
                <c:pt idx="26">
                  <c:v>0</c:v>
                </c:pt>
                <c:pt idx="27">
                  <c:v>0</c:v>
                </c:pt>
                <c:pt idx="28">
                  <c:v>17598.664799999999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再エネ比較シート!$BT$13:$BT$42</c:f>
              <c:numCache>
                <c:formatCode>#,##0_);[Red]\(#,##0\)</c:formatCode>
                <c:ptCount val="30"/>
                <c:pt idx="0">
                  <c:v>1156.32</c:v>
                </c:pt>
                <c:pt idx="1">
                  <c:v>0</c:v>
                </c:pt>
                <c:pt idx="2">
                  <c:v>876</c:v>
                </c:pt>
                <c:pt idx="3">
                  <c:v>0</c:v>
                </c:pt>
                <c:pt idx="4">
                  <c:v>0</c:v>
                </c:pt>
                <c:pt idx="5">
                  <c:v>0</c:v>
                </c:pt>
                <c:pt idx="6">
                  <c:v>0</c:v>
                </c:pt>
                <c:pt idx="7">
                  <c:v>0</c:v>
                </c:pt>
                <c:pt idx="8">
                  <c:v>0</c:v>
                </c:pt>
                <c:pt idx="9">
                  <c:v>0</c:v>
                </c:pt>
                <c:pt idx="10">
                  <c:v>0</c:v>
                </c:pt>
                <c:pt idx="11">
                  <c:v>0</c:v>
                </c:pt>
                <c:pt idx="12">
                  <c:v>27961.919999999998</c:v>
                </c:pt>
                <c:pt idx="13">
                  <c:v>0</c:v>
                </c:pt>
                <c:pt idx="14">
                  <c:v>15290.502911999998</c:v>
                </c:pt>
                <c:pt idx="15">
                  <c:v>0</c:v>
                </c:pt>
                <c:pt idx="16">
                  <c:v>0</c:v>
                </c:pt>
                <c:pt idx="17">
                  <c:v>0</c:v>
                </c:pt>
                <c:pt idx="18">
                  <c:v>0</c:v>
                </c:pt>
                <c:pt idx="19">
                  <c:v>0</c:v>
                </c:pt>
                <c:pt idx="20">
                  <c:v>0</c:v>
                </c:pt>
                <c:pt idx="21">
                  <c:v>0</c:v>
                </c:pt>
                <c:pt idx="22">
                  <c:v>2102.4</c:v>
                </c:pt>
                <c:pt idx="23">
                  <c:v>40296</c:v>
                </c:pt>
                <c:pt idx="24">
                  <c:v>40646.400000000001</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再エネ比較シート!$BU$13:$BU$42</c:f>
              <c:numCache>
                <c:formatCode>#,##0_);[Red]\(#,##0\)</c:formatCode>
                <c:ptCount val="30"/>
                <c:pt idx="0">
                  <c:v>75139.719935999979</c:v>
                </c:pt>
                <c:pt idx="1">
                  <c:v>37629.484907999991</c:v>
                </c:pt>
                <c:pt idx="2">
                  <c:v>24299.845186799997</c:v>
                </c:pt>
                <c:pt idx="3">
                  <c:v>174650.10654899987</c:v>
                </c:pt>
                <c:pt idx="4">
                  <c:v>28353.081085920014</c:v>
                </c:pt>
                <c:pt idx="5">
                  <c:v>86563.48088399996</c:v>
                </c:pt>
                <c:pt idx="6">
                  <c:v>46923.274299119999</c:v>
                </c:pt>
                <c:pt idx="7">
                  <c:v>68676.759252000018</c:v>
                </c:pt>
                <c:pt idx="8">
                  <c:v>19528.066187999997</c:v>
                </c:pt>
                <c:pt idx="9">
                  <c:v>73944.303179999988</c:v>
                </c:pt>
                <c:pt idx="10">
                  <c:v>47769.623424840014</c:v>
                </c:pt>
                <c:pt idx="11">
                  <c:v>82831.232549040025</c:v>
                </c:pt>
                <c:pt idx="12">
                  <c:v>378965.02234799991</c:v>
                </c:pt>
                <c:pt idx="13">
                  <c:v>193173.28422023996</c:v>
                </c:pt>
                <c:pt idx="14">
                  <c:v>192362.29240799948</c:v>
                </c:pt>
                <c:pt idx="15">
                  <c:v>1875.9618839999991</c:v>
                </c:pt>
                <c:pt idx="16">
                  <c:v>95891.74996799996</c:v>
                </c:pt>
                <c:pt idx="17">
                  <c:v>28699.442795999981</c:v>
                </c:pt>
                <c:pt idx="18">
                  <c:v>141190.30827599985</c:v>
                </c:pt>
                <c:pt idx="19">
                  <c:v>9282.0504479999963</c:v>
                </c:pt>
                <c:pt idx="20">
                  <c:v>15928.408302000007</c:v>
                </c:pt>
                <c:pt idx="21">
                  <c:v>46413.744852000033</c:v>
                </c:pt>
                <c:pt idx="22">
                  <c:v>90586.933991999977</c:v>
                </c:pt>
                <c:pt idx="23">
                  <c:v>172460.89867199995</c:v>
                </c:pt>
                <c:pt idx="24">
                  <c:v>138880.003692</c:v>
                </c:pt>
                <c:pt idx="25">
                  <c:v>17508.858155999995</c:v>
                </c:pt>
                <c:pt idx="26">
                  <c:v>34088.550119999985</c:v>
                </c:pt>
                <c:pt idx="27">
                  <c:v>17178.039384</c:v>
                </c:pt>
                <c:pt idx="28">
                  <c:v>35459.51112648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海南市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海南市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888.0099674598905</v>
      </c>
      <c r="BB5" s="34"/>
      <c r="BC5" s="19"/>
      <c r="BD5" s="364">
        <f>AC35</f>
        <v>1163.063660702318</v>
      </c>
      <c r="BE5" s="34"/>
      <c r="BF5" s="19"/>
      <c r="BG5" s="364">
        <f>AK35</f>
        <v>655.71692918318081</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880.57058663747296</v>
      </c>
      <c r="BA6" s="19"/>
      <c r="BB6" s="34"/>
      <c r="BC6" s="364">
        <f>AC36</f>
        <v>1159.0274804210912</v>
      </c>
      <c r="BD6" s="19"/>
      <c r="BE6" s="34"/>
      <c r="BF6" s="364">
        <f>AK36</f>
        <v>650.90086608328841</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2.6118448408904897</v>
      </c>
      <c r="BA7" s="19"/>
      <c r="BB7" s="34"/>
      <c r="BC7" s="364">
        <f>AC37</f>
        <v>2.7377492345066283</v>
      </c>
      <c r="BD7" s="19"/>
      <c r="BE7" s="34"/>
      <c r="BF7" s="364">
        <f t="shared" ref="BF7:BF8" si="0">AK37</f>
        <v>2.025174881735742</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4.8275359815270349</v>
      </c>
      <c r="BA8" s="19"/>
      <c r="BB8" s="34"/>
      <c r="BC8" s="364">
        <f>AC38</f>
        <v>1.2984310467199125</v>
      </c>
      <c r="BD8" s="19"/>
      <c r="BE8" s="34"/>
      <c r="BF8" s="364">
        <f t="shared" si="0"/>
        <v>2.7908882181566459</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1198.5226731710161</v>
      </c>
      <c r="P9" s="500">
        <f>P10+P14+P15+P16+P22</f>
        <v>0.99999999999999978</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67.552464564036114</v>
      </c>
      <c r="BA9" s="364">
        <f>AZ9</f>
        <v>67.552464564036114</v>
      </c>
      <c r="BB9" s="34"/>
      <c r="BC9" s="364">
        <f>AC39</f>
        <v>92.227267871410987</v>
      </c>
      <c r="BD9" s="364">
        <f>AC39</f>
        <v>92.227267871410987</v>
      </c>
      <c r="BE9" s="34"/>
      <c r="BF9" s="364">
        <f>AK39</f>
        <v>45.169015777116144</v>
      </c>
      <c r="BG9" s="364">
        <f>AK39</f>
        <v>45.169015777116144</v>
      </c>
      <c r="BH9" s="34"/>
    </row>
    <row r="10" spans="1:62" ht="17.100000000000001" customHeight="1" thickBot="1">
      <c r="B10" s="366"/>
      <c r="C10" s="367"/>
      <c r="D10" s="369"/>
      <c r="E10" s="369"/>
      <c r="F10" s="369"/>
      <c r="G10" s="368"/>
      <c r="H10" s="368"/>
      <c r="I10" s="369"/>
      <c r="J10" s="370"/>
      <c r="K10" s="377"/>
      <c r="L10" s="286" t="s">
        <v>31</v>
      </c>
      <c r="M10" s="286"/>
      <c r="N10" s="622"/>
      <c r="O10" s="1025">
        <f>SUM(O11:O13)</f>
        <v>888.0099674598905</v>
      </c>
      <c r="P10" s="501">
        <f t="shared" ref="P10:P22" si="1">O10/$O$9</f>
        <v>0.74092045760838199</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78.644946389623371</v>
      </c>
      <c r="BA10" s="364">
        <f>AZ10</f>
        <v>78.644946389623371</v>
      </c>
      <c r="BB10" s="34"/>
      <c r="BC10" s="364">
        <f>AC40</f>
        <v>92.673018379676648</v>
      </c>
      <c r="BD10" s="364">
        <f>AC40</f>
        <v>92.673018379676648</v>
      </c>
      <c r="BE10" s="34"/>
      <c r="BF10" s="364">
        <f>AK40</f>
        <v>44.6644117944968</v>
      </c>
      <c r="BG10" s="364">
        <f>AK40</f>
        <v>44.6644117944968</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880.57058663747296</v>
      </c>
      <c r="P11" s="502">
        <f t="shared" si="1"/>
        <v>0.73471333196199384</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158.62238908746593</v>
      </c>
      <c r="BB11" s="34"/>
      <c r="BC11" s="364"/>
      <c r="BD11" s="364">
        <f>AC41</f>
        <v>139.98608091759945</v>
      </c>
      <c r="BE11" s="34"/>
      <c r="BF11" s="19"/>
      <c r="BG11" s="364">
        <f>AK41</f>
        <v>112.93285390841818</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2.6118448408904897</v>
      </c>
      <c r="P12" s="502">
        <f t="shared" si="1"/>
        <v>2.17922021782045E-3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118.58824915967426</v>
      </c>
      <c r="BA12" s="19"/>
      <c r="BB12" s="34"/>
      <c r="BC12" s="364">
        <f>AC42</f>
        <v>102.95496367324398</v>
      </c>
      <c r="BD12" s="19"/>
      <c r="BE12" s="34"/>
      <c r="BF12" s="364">
        <f>AK42</f>
        <v>80.932661007836558</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4.8275359815270349</v>
      </c>
      <c r="P13" s="502">
        <f t="shared" si="1"/>
        <v>4.027905428567723E-3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3.5188044324239853</v>
      </c>
      <c r="BA13" s="19"/>
      <c r="BB13" s="34"/>
      <c r="BC13" s="364">
        <f>AC45</f>
        <v>4.2420601527635737</v>
      </c>
      <c r="BD13" s="19"/>
      <c r="BE13" s="34"/>
      <c r="BF13" s="364">
        <f>AK45</f>
        <v>2.90698123911057</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67.552464564036114</v>
      </c>
      <c r="P14" s="501">
        <f t="shared" si="1"/>
        <v>5.6363109414782939E-2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36.515335495367673</v>
      </c>
      <c r="BA14" s="19"/>
      <c r="BB14" s="34"/>
      <c r="BC14" s="364">
        <f>AC46</f>
        <v>32.789057091591886</v>
      </c>
      <c r="BD14" s="19"/>
      <c r="BE14" s="34"/>
      <c r="BF14" s="364">
        <f t="shared" ref="BF14" si="2">AK46</f>
        <v>29.093211661471063</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78.644946389623371</v>
      </c>
      <c r="P15" s="501">
        <f t="shared" si="1"/>
        <v>6.5618238311292751E-2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5.6929056700000009</v>
      </c>
      <c r="BA15" s="364">
        <f>AZ15</f>
        <v>5.6929056700000009</v>
      </c>
      <c r="BB15" s="34"/>
      <c r="BC15" s="364">
        <f>AC47</f>
        <v>3.9735932955799997</v>
      </c>
      <c r="BD15" s="364">
        <f>AC47</f>
        <v>3.9735932955799997</v>
      </c>
      <c r="BE15" s="34"/>
      <c r="BF15" s="364">
        <f>AK47</f>
        <v>5.4814611615516284</v>
      </c>
      <c r="BG15" s="364">
        <f>AK47</f>
        <v>5.4814611615516284</v>
      </c>
      <c r="BH15" s="34"/>
    </row>
    <row r="16" spans="1:62" ht="17.100000000000001" customHeight="1" thickBot="1">
      <c r="B16" s="366"/>
      <c r="C16" s="367"/>
      <c r="D16" s="369"/>
      <c r="E16" s="369"/>
      <c r="F16" s="369"/>
      <c r="G16" s="368"/>
      <c r="H16" s="368"/>
      <c r="I16" s="369"/>
      <c r="J16" s="370"/>
      <c r="K16" s="378"/>
      <c r="L16" s="286" t="s">
        <v>44</v>
      </c>
      <c r="M16" s="387"/>
      <c r="N16" s="388"/>
      <c r="O16" s="1025">
        <f>SUM(O18:O21)</f>
        <v>158.62238908746593</v>
      </c>
      <c r="P16" s="501">
        <f t="shared" si="1"/>
        <v>0.13234825893429908</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118.58824915967426</v>
      </c>
      <c r="P17" s="502">
        <f t="shared" si="1"/>
        <v>9.8945353153742976E-2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59.556768238860549</v>
      </c>
      <c r="P18" s="502">
        <f t="shared" si="1"/>
        <v>4.9691816076609552E-2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59.031480920813721</v>
      </c>
      <c r="P19" s="502">
        <f t="shared" si="1"/>
        <v>4.9253537077133439E-2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3.5188044324239853</v>
      </c>
      <c r="P20" s="502">
        <f t="shared" si="1"/>
        <v>2.9359514936117444E-3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36.515335495367673</v>
      </c>
      <c r="P21" s="502">
        <f t="shared" si="1"/>
        <v>3.0466954286944334E-2</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5.6929056700000009</v>
      </c>
      <c r="P22" s="679">
        <f t="shared" si="1"/>
        <v>4.7499357312430967E-3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1055.3477531866158</v>
      </c>
      <c r="AZ22" s="364">
        <f t="shared" si="3"/>
        <v>960.09234794121517</v>
      </c>
      <c r="BA22" s="364">
        <f t="shared" si="3"/>
        <v>1035.2555153192513</v>
      </c>
      <c r="BB22" s="364">
        <f t="shared" si="3"/>
        <v>1023.8742165014017</v>
      </c>
      <c r="BC22" s="364">
        <f t="shared" si="3"/>
        <v>1038.2402973862413</v>
      </c>
      <c r="BD22" s="364">
        <f t="shared" si="3"/>
        <v>1163.063660702318</v>
      </c>
      <c r="BE22" s="364">
        <f t="shared" si="3"/>
        <v>1257.484374798106</v>
      </c>
      <c r="BF22" s="364">
        <f t="shared" si="3"/>
        <v>1017.3995945033809</v>
      </c>
      <c r="BG22" s="364">
        <f t="shared" si="3"/>
        <v>992.70833843696255</v>
      </c>
      <c r="BH22" s="364">
        <f t="shared" si="3"/>
        <v>897.06539676046305</v>
      </c>
      <c r="BI22" s="364">
        <f t="shared" si="3"/>
        <v>928.14946338249661</v>
      </c>
      <c r="BJ22" s="364">
        <f t="shared" si="3"/>
        <v>999.99837573876368</v>
      </c>
      <c r="BK22" s="364">
        <f t="shared" si="3"/>
        <v>677.00292703726996</v>
      </c>
      <c r="BL22" s="364">
        <f t="shared" si="3"/>
        <v>655.71692918318081</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66.691651323932774</v>
      </c>
      <c r="AZ23" s="399">
        <f t="shared" ref="AZ23:BL23" si="4">Y39</f>
        <v>59.826340016394234</v>
      </c>
      <c r="BA23" s="399">
        <f t="shared" si="4"/>
        <v>65.356362622366532</v>
      </c>
      <c r="BB23" s="399">
        <f t="shared" si="4"/>
        <v>85.783591385894482</v>
      </c>
      <c r="BC23" s="399">
        <f t="shared" si="4"/>
        <v>89.67538822009611</v>
      </c>
      <c r="BD23" s="399">
        <f t="shared" si="4"/>
        <v>92.227267871410987</v>
      </c>
      <c r="BE23" s="399">
        <f t="shared" si="4"/>
        <v>93.716105926075102</v>
      </c>
      <c r="BF23" s="399">
        <f t="shared" si="4"/>
        <v>77.947737219151577</v>
      </c>
      <c r="BG23" s="399">
        <f t="shared" si="4"/>
        <v>80.066559325922967</v>
      </c>
      <c r="BH23" s="399">
        <f t="shared" si="4"/>
        <v>58.464605345592879</v>
      </c>
      <c r="BI23" s="399">
        <f t="shared" si="4"/>
        <v>51.091605980428355</v>
      </c>
      <c r="BJ23" s="399">
        <f t="shared" si="4"/>
        <v>49.312646100231653</v>
      </c>
      <c r="BK23" s="399">
        <f t="shared" si="4"/>
        <v>46.610766403651212</v>
      </c>
      <c r="BL23" s="399">
        <f t="shared" si="4"/>
        <v>45.169015777116144</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78.723950388749145</v>
      </c>
      <c r="AZ24" s="364">
        <f t="shared" ref="AZ24:BL24" si="5">Y40</f>
        <v>65.680316411063146</v>
      </c>
      <c r="BA24" s="364">
        <f t="shared" si="5"/>
        <v>70.315971992389763</v>
      </c>
      <c r="BB24" s="364">
        <f t="shared" si="5"/>
        <v>90.104342233788941</v>
      </c>
      <c r="BC24" s="364">
        <f t="shared" si="5"/>
        <v>98.276202084831468</v>
      </c>
      <c r="BD24" s="364">
        <f t="shared" si="5"/>
        <v>92.673018379676648</v>
      </c>
      <c r="BE24" s="364">
        <f t="shared" si="5"/>
        <v>94.388593750588228</v>
      </c>
      <c r="BF24" s="364">
        <f t="shared" si="5"/>
        <v>80.355622379708294</v>
      </c>
      <c r="BG24" s="364">
        <f t="shared" si="5"/>
        <v>81.301576624598255</v>
      </c>
      <c r="BH24" s="364">
        <f t="shared" si="5"/>
        <v>71.440263954874652</v>
      </c>
      <c r="BI24" s="364">
        <f t="shared" si="5"/>
        <v>53.95939939658146</v>
      </c>
      <c r="BJ24" s="364">
        <f t="shared" si="5"/>
        <v>53.4401085656147</v>
      </c>
      <c r="BK24" s="364">
        <f t="shared" si="5"/>
        <v>47.435071867751667</v>
      </c>
      <c r="BL24" s="364">
        <f t="shared" si="5"/>
        <v>44.6644117944968</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143.77149049152447</v>
      </c>
      <c r="AZ25" s="364">
        <f t="shared" ref="AZ25:BL25" si="6">Y41</f>
        <v>138.15519272540445</v>
      </c>
      <c r="BA25" s="364">
        <f t="shared" si="6"/>
        <v>141.99030405113965</v>
      </c>
      <c r="BB25" s="364">
        <f t="shared" si="6"/>
        <v>140.21599180082703</v>
      </c>
      <c r="BC25" s="364">
        <f t="shared" si="6"/>
        <v>142.25065022176329</v>
      </c>
      <c r="BD25" s="364">
        <f t="shared" si="6"/>
        <v>139.98608091759945</v>
      </c>
      <c r="BE25" s="364">
        <f t="shared" si="6"/>
        <v>135.58605379789512</v>
      </c>
      <c r="BF25" s="364">
        <f t="shared" si="6"/>
        <v>132.10755342111545</v>
      </c>
      <c r="BG25" s="364">
        <f t="shared" si="6"/>
        <v>129.10169939127172</v>
      </c>
      <c r="BH25" s="364">
        <f t="shared" si="6"/>
        <v>126.03767293515394</v>
      </c>
      <c r="BI25" s="364">
        <f t="shared" si="6"/>
        <v>123.55293514977809</v>
      </c>
      <c r="BJ25" s="364">
        <f t="shared" si="6"/>
        <v>123.45763621852284</v>
      </c>
      <c r="BK25" s="364">
        <f t="shared" si="6"/>
        <v>113.85663240574051</v>
      </c>
      <c r="BL25" s="364">
        <f t="shared" si="6"/>
        <v>112.93285390841818</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5.9942205621374995</v>
      </c>
      <c r="AZ26" s="364">
        <f t="shared" si="7"/>
        <v>4.7170773209000005</v>
      </c>
      <c r="BA26" s="364">
        <f t="shared" si="7"/>
        <v>5.2988414182399994</v>
      </c>
      <c r="BB26" s="364">
        <f t="shared" si="7"/>
        <v>4.0391369891600002</v>
      </c>
      <c r="BC26" s="364">
        <f t="shared" si="7"/>
        <v>6.0518755407199984</v>
      </c>
      <c r="BD26" s="364">
        <f t="shared" si="7"/>
        <v>3.9735932955799997</v>
      </c>
      <c r="BE26" s="364">
        <f t="shared" si="7"/>
        <v>5.3383013990399997</v>
      </c>
      <c r="BF26" s="364">
        <f t="shared" si="7"/>
        <v>4.655136177167309</v>
      </c>
      <c r="BG26" s="364">
        <f t="shared" si="7"/>
        <v>5.9891117761290662</v>
      </c>
      <c r="BH26" s="364">
        <f t="shared" si="7"/>
        <v>5.5309844245519022</v>
      </c>
      <c r="BI26" s="364">
        <f t="shared" si="7"/>
        <v>5.3056156902708613</v>
      </c>
      <c r="BJ26" s="364">
        <f t="shared" si="7"/>
        <v>5.1024420454432402</v>
      </c>
      <c r="BK26" s="364">
        <f t="shared" si="7"/>
        <v>4.7284928285993209</v>
      </c>
      <c r="BL26" s="364">
        <f t="shared" si="7"/>
        <v>5.4814611615516284</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1350.5290659529599</v>
      </c>
      <c r="AZ27" s="364">
        <f t="shared" si="8"/>
        <v>1228.4712744149772</v>
      </c>
      <c r="BA27" s="364">
        <f t="shared" si="8"/>
        <v>1318.2169954033873</v>
      </c>
      <c r="BB27" s="364">
        <f t="shared" si="8"/>
        <v>1344.017278911072</v>
      </c>
      <c r="BC27" s="364">
        <f t="shared" si="8"/>
        <v>1374.494413453652</v>
      </c>
      <c r="BD27" s="364">
        <f t="shared" si="8"/>
        <v>1491.9236211665852</v>
      </c>
      <c r="BE27" s="364">
        <f t="shared" si="8"/>
        <v>1586.5134296717042</v>
      </c>
      <c r="BF27" s="364">
        <f t="shared" si="8"/>
        <v>1312.4656437005237</v>
      </c>
      <c r="BG27" s="364">
        <f t="shared" si="8"/>
        <v>1289.1672855548845</v>
      </c>
      <c r="BH27" s="364">
        <f t="shared" si="8"/>
        <v>1158.5389234206364</v>
      </c>
      <c r="BI27" s="364">
        <f t="shared" si="8"/>
        <v>1162.0590195995551</v>
      </c>
      <c r="BJ27" s="364">
        <f t="shared" si="8"/>
        <v>1231.3112086685762</v>
      </c>
      <c r="BK27" s="364">
        <f t="shared" si="8"/>
        <v>889.63389054301263</v>
      </c>
      <c r="BL27" s="364">
        <f t="shared" si="8"/>
        <v>863.96467182476351</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1491.9236211665852</v>
      </c>
      <c r="P30" s="500">
        <f>P31+P35+P36+P37+P43</f>
        <v>0.99999999999999978</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1163.063660702318</v>
      </c>
      <c r="P31" s="501">
        <f t="shared" ref="P31:P43" si="9">O31/$O$30</f>
        <v>0.77957319275693171</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1159.0274804210912</v>
      </c>
      <c r="P32" s="502">
        <f t="shared" si="9"/>
        <v>0.77686783959812145</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2.7377492345066283</v>
      </c>
      <c r="P33" s="502">
        <f t="shared" si="9"/>
        <v>1.8350465101999592E-3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1.2984310467199125</v>
      </c>
      <c r="P34" s="502">
        <f t="shared" si="9"/>
        <v>8.7030664861021876E-4</v>
      </c>
      <c r="Q34" s="371"/>
      <c r="R34" s="15"/>
      <c r="S34" s="366"/>
      <c r="T34" s="622" t="s">
        <v>29</v>
      </c>
      <c r="U34" s="375"/>
      <c r="V34" s="375"/>
      <c r="W34" s="375"/>
      <c r="X34" s="1012">
        <f>X35+X39+X40+X41+X47</f>
        <v>1350.5290659529599</v>
      </c>
      <c r="Y34" s="1013">
        <f t="shared" ref="Y34:AK34" si="10">Y35+Y39+Y40+Y41+Y47</f>
        <v>1228.4712744149772</v>
      </c>
      <c r="Z34" s="1013">
        <f t="shared" si="10"/>
        <v>1318.2169954033873</v>
      </c>
      <c r="AA34" s="1013">
        <f t="shared" si="10"/>
        <v>1344.017278911072</v>
      </c>
      <c r="AB34" s="1013">
        <f t="shared" si="10"/>
        <v>1374.494413453652</v>
      </c>
      <c r="AC34" s="1013">
        <f t="shared" si="10"/>
        <v>1491.9236211665852</v>
      </c>
      <c r="AD34" s="1013">
        <f t="shared" si="10"/>
        <v>1586.5134296717042</v>
      </c>
      <c r="AE34" s="1013">
        <f t="shared" si="10"/>
        <v>1312.4656437005237</v>
      </c>
      <c r="AF34" s="1013">
        <f t="shared" si="10"/>
        <v>1289.1672855548845</v>
      </c>
      <c r="AG34" s="1013">
        <f t="shared" si="10"/>
        <v>1158.5389234206364</v>
      </c>
      <c r="AH34" s="1013">
        <f t="shared" si="10"/>
        <v>1162.0590195995551</v>
      </c>
      <c r="AI34" s="1013">
        <f t="shared" si="10"/>
        <v>1231.3112086685762</v>
      </c>
      <c r="AJ34" s="1013">
        <f t="shared" si="10"/>
        <v>889.63389054301263</v>
      </c>
      <c r="AK34" s="1014">
        <f t="shared" si="10"/>
        <v>863.96467182476351</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92.227267871410987</v>
      </c>
      <c r="P35" s="501">
        <f t="shared" si="9"/>
        <v>6.1817687288371628E-2</v>
      </c>
      <c r="Q35" s="371"/>
      <c r="R35" s="15"/>
      <c r="S35" s="366"/>
      <c r="T35" s="377"/>
      <c r="U35" s="286" t="s">
        <v>31</v>
      </c>
      <c r="V35" s="387"/>
      <c r="W35" s="387"/>
      <c r="X35" s="1015">
        <f>SUM(X36:X38)</f>
        <v>1055.3477531866158</v>
      </c>
      <c r="Y35" s="1016">
        <f t="shared" ref="Y35:AK35" si="11">SUM(Y36:Y38)</f>
        <v>960.09234794121517</v>
      </c>
      <c r="Z35" s="1016">
        <f t="shared" si="11"/>
        <v>1035.2555153192513</v>
      </c>
      <c r="AA35" s="1016">
        <f t="shared" si="11"/>
        <v>1023.8742165014017</v>
      </c>
      <c r="AB35" s="1016">
        <f t="shared" si="11"/>
        <v>1038.2402973862413</v>
      </c>
      <c r="AC35" s="1016">
        <f t="shared" si="11"/>
        <v>1163.063660702318</v>
      </c>
      <c r="AD35" s="1016">
        <f t="shared" si="11"/>
        <v>1257.484374798106</v>
      </c>
      <c r="AE35" s="1016">
        <f t="shared" si="11"/>
        <v>1017.3995945033809</v>
      </c>
      <c r="AF35" s="1016">
        <f t="shared" si="11"/>
        <v>992.70833843696255</v>
      </c>
      <c r="AG35" s="1016">
        <f t="shared" si="11"/>
        <v>897.06539676046305</v>
      </c>
      <c r="AH35" s="1016">
        <f t="shared" si="11"/>
        <v>928.14946338249661</v>
      </c>
      <c r="AI35" s="1016">
        <f t="shared" si="11"/>
        <v>999.99837573876368</v>
      </c>
      <c r="AJ35" s="1016">
        <f t="shared" si="11"/>
        <v>677.00292703726996</v>
      </c>
      <c r="AK35" s="1017">
        <f t="shared" si="11"/>
        <v>655.71692918318081</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92.673018379676648</v>
      </c>
      <c r="P36" s="501">
        <f t="shared" si="9"/>
        <v>6.2116462977650624E-2</v>
      </c>
      <c r="Q36" s="371"/>
      <c r="R36" s="15"/>
      <c r="S36" s="401" t="s">
        <v>98</v>
      </c>
      <c r="T36" s="378"/>
      <c r="U36" s="389"/>
      <c r="V36" s="379" t="s">
        <v>98</v>
      </c>
      <c r="W36" s="402"/>
      <c r="X36" s="1018">
        <f>VLOOKUP(年度マスタ!$K$4&amp;"_"&amp;X$33,データシート1!$A:$BS,MATCH("aa_"&amp;$S36,データシート1!$A$1:$BS$1,0),0)</f>
        <v>1050.4419293040639</v>
      </c>
      <c r="Y36" s="1019">
        <f>VLOOKUP(年度マスタ!$K$4&amp;"_"&amp;Y$33,データシート1!$A:$BS,MATCH("aa_"&amp;$S36,データシート1!$A$1:$BS$1,0),0)</f>
        <v>955.59027034990356</v>
      </c>
      <c r="Z36" s="1019">
        <f>VLOOKUP(年度マスタ!$K$4&amp;"_"&amp;Z$33,データシート1!$A:$BS,MATCH("aa_"&amp;$S36,データシート1!$A$1:$BS$1,0),0)</f>
        <v>1030.6139188928175</v>
      </c>
      <c r="AA36" s="1019">
        <f>VLOOKUP(年度マスタ!$K$4&amp;"_"&amp;AA$33,データシート1!$A:$BS,MATCH("aa_"&amp;$S36,データシート1!$A$1:$BS$1,0),0)</f>
        <v>1019.5047689640616</v>
      </c>
      <c r="AB36" s="1019">
        <f>VLOOKUP(年度マスタ!$K$4&amp;"_"&amp;AB$33,データシート1!$A:$BS,MATCH("aa_"&amp;$S36,データシート1!$A$1:$BS$1,0),0)</f>
        <v>1033.9219156943436</v>
      </c>
      <c r="AC36" s="1019">
        <f>VLOOKUP(年度マスタ!$K$4&amp;"_"&amp;AC$33,データシート1!$A:$BS,MATCH("aa_"&amp;$S36,データシート1!$A$1:$BS$1,0),0)</f>
        <v>1159.0274804210912</v>
      </c>
      <c r="AD36" s="1019">
        <f>VLOOKUP(年度マスタ!$K$4&amp;"_"&amp;AD$33,データシート1!$A:$BS,MATCH("aa_"&amp;$S36,データシート1!$A$1:$BS$1,0),0)</f>
        <v>1253.4554433088731</v>
      </c>
      <c r="AE36" s="1019">
        <f>VLOOKUP(年度マスタ!$K$4&amp;"_"&amp;AE$33,データシート1!$A:$BS,MATCH("aa_"&amp;$S36,データシート1!$A$1:$BS$1,0),0)</f>
        <v>1013.4543095281267</v>
      </c>
      <c r="AF36" s="1019">
        <f>VLOOKUP(年度マスタ!$K$4&amp;"_"&amp;AF$33,データシート1!$A:$BS,MATCH("aa_"&amp;$S36,データシート1!$A$1:$BS$1,0),0)</f>
        <v>988.17133703603395</v>
      </c>
      <c r="AG36" s="1019">
        <f>VLOOKUP(年度マスタ!$K$4&amp;"_"&amp;AG$33,データシート1!$A:$BS,MATCH("aa_"&amp;$S36,データシート1!$A$1:$BS$1,0),0)</f>
        <v>892.80455356160633</v>
      </c>
      <c r="AH36" s="1019">
        <f>VLOOKUP(年度マスタ!$K$4&amp;"_"&amp;AH$33,データシート1!$A:$BS,MATCH("aa_"&amp;$S36,データシート1!$A$1:$BS$1,0),0)</f>
        <v>924.3057687373954</v>
      </c>
      <c r="AI36" s="1019">
        <f>VLOOKUP(年度マスタ!$K$4&amp;"_"&amp;AI$33,データシート1!$A:$BS,MATCH("aa_"&amp;$S36,データシート1!$A$1:$BS$1,0),0)</f>
        <v>996.32321048582969</v>
      </c>
      <c r="AJ36" s="1019">
        <f>VLOOKUP(年度マスタ!$K$4&amp;"_"&amp;AJ$33,データシート1!$A:$BS,MATCH("aa_"&amp;$S36,データシート1!$A$1:$BS$1,0),0)</f>
        <v>671.5565061027429</v>
      </c>
      <c r="AK36" s="1020">
        <f>VLOOKUP(年度マスタ!$K$4&amp;"_"&amp;AK$33,データシート1!$A:$BS,MATCH("aa_"&amp;$S36,データシート1!$A$1:$BS$1,0),0)</f>
        <v>650.90086608328841</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139.98608091759945</v>
      </c>
      <c r="P37" s="501">
        <f t="shared" si="9"/>
        <v>9.3829254347578217E-2</v>
      </c>
      <c r="Q37" s="371"/>
      <c r="R37" s="15"/>
      <c r="S37" s="401" t="s">
        <v>100</v>
      </c>
      <c r="T37" s="378"/>
      <c r="U37" s="389"/>
      <c r="V37" s="379" t="s">
        <v>107</v>
      </c>
      <c r="W37" s="402"/>
      <c r="X37" s="1018">
        <f>VLOOKUP(年度マスタ!$K$4&amp;"_"&amp;X$33,データシート1!$A:$BS,MATCH("aa_"&amp;$S37,データシート1!$A$1:$BS$1,0),0)</f>
        <v>2.0461925358378266</v>
      </c>
      <c r="Y37" s="1019">
        <f>VLOOKUP(年度マスタ!$K$4&amp;"_"&amp;Y$33,データシート1!$A:$BS,MATCH("aa_"&amp;$S37,データシート1!$A$1:$BS$1,0),0)</f>
        <v>1.8496982666324795</v>
      </c>
      <c r="Z37" s="1019">
        <f>VLOOKUP(年度マスタ!$K$4&amp;"_"&amp;Z$33,データシート1!$A:$BS,MATCH("aa_"&amp;$S37,データシート1!$A$1:$BS$1,0),0)</f>
        <v>2.0538085390945167</v>
      </c>
      <c r="AA37" s="1019">
        <f>VLOOKUP(年度マスタ!$K$4&amp;"_"&amp;AA$33,データシート1!$A:$BS,MATCH("aa_"&amp;$S37,データシート1!$A$1:$BS$1,0),0)</f>
        <v>2.9584723800690997</v>
      </c>
      <c r="AB37" s="1019">
        <f>VLOOKUP(年度マスタ!$K$4&amp;"_"&amp;AB$33,データシート1!$A:$BS,MATCH("aa_"&amp;$S37,データシート1!$A$1:$BS$1,0),0)</f>
        <v>2.8653105257290199</v>
      </c>
      <c r="AC37" s="1019">
        <f>VLOOKUP(年度マスタ!$K$4&amp;"_"&amp;AC$33,データシート1!$A:$BS,MATCH("aa_"&amp;$S37,データシート1!$A$1:$BS$1,0),0)</f>
        <v>2.7377492345066283</v>
      </c>
      <c r="AD37" s="1019">
        <f>VLOOKUP(年度マスタ!$K$4&amp;"_"&amp;AD$33,データシート1!$A:$BS,MATCH("aa_"&amp;$S37,データシート1!$A$1:$BS$1,0),0)</f>
        <v>2.8053385451319306</v>
      </c>
      <c r="AE37" s="1019">
        <f>VLOOKUP(年度マスタ!$K$4&amp;"_"&amp;AE$33,データシート1!$A:$BS,MATCH("aa_"&amp;$S37,データシート1!$A$1:$BS$1,0),0)</f>
        <v>2.5381008292375502</v>
      </c>
      <c r="AF37" s="1019">
        <f>VLOOKUP(年度マスタ!$K$4&amp;"_"&amp;AF$33,データシート1!$A:$BS,MATCH("aa_"&amp;$S37,データシート1!$A$1:$BS$1,0),0)</f>
        <v>2.5761620844867172</v>
      </c>
      <c r="AG37" s="1019">
        <f>VLOOKUP(年度マスタ!$K$4&amp;"_"&amp;AG$33,データシート1!$A:$BS,MATCH("aa_"&amp;$S37,データシート1!$A$1:$BS$1,0),0)</f>
        <v>2.4440790664126992</v>
      </c>
      <c r="AH37" s="1019">
        <f>VLOOKUP(年度マスタ!$K$4&amp;"_"&amp;AH$33,データシート1!$A:$BS,MATCH("aa_"&amp;$S37,データシート1!$A$1:$BS$1,0),0)</f>
        <v>2.1955638192689064</v>
      </c>
      <c r="AI37" s="1019">
        <f>VLOOKUP(年度マスタ!$K$4&amp;"_"&amp;AI$33,データシート1!$A:$BS,MATCH("aa_"&amp;$S37,データシート1!$A$1:$BS$1,0),0)</f>
        <v>2.0116660162237836</v>
      </c>
      <c r="AJ37" s="1019">
        <f>VLOOKUP(年度マスタ!$K$4&amp;"_"&amp;AJ$33,データシート1!$A:$BS,MATCH("aa_"&amp;$S37,データシート1!$A$1:$BS$1,0),0)</f>
        <v>1.9727653650116646</v>
      </c>
      <c r="AK37" s="1020">
        <f>VLOOKUP(年度マスタ!$K$4&amp;"_"&amp;AK$33,データシート1!$A:$BS,MATCH("aa_"&amp;$S37,データシート1!$A$1:$BS$1,0),0)</f>
        <v>2.025174881735742</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102.95496367324398</v>
      </c>
      <c r="P38" s="502">
        <f t="shared" si="9"/>
        <v>6.9008200026178301E-2</v>
      </c>
      <c r="Q38" s="371"/>
      <c r="R38" s="15"/>
      <c r="S38" s="401" t="s">
        <v>101</v>
      </c>
      <c r="T38" s="378"/>
      <c r="U38" s="391"/>
      <c r="V38" s="404" t="s">
        <v>110</v>
      </c>
      <c r="W38" s="404"/>
      <c r="X38" s="1018">
        <f>VLOOKUP(年度マスタ!$K$4&amp;"_"&amp;X$33,データシート1!$A:$BS,MATCH("aa_"&amp;$S38,データシート1!$A$1:$BS$1,0),0)</f>
        <v>2.8596313467139085</v>
      </c>
      <c r="Y38" s="1019">
        <f>VLOOKUP(年度マスタ!$K$4&amp;"_"&amp;Y$33,データシート1!$A:$BS,MATCH("aa_"&amp;$S38,データシート1!$A$1:$BS$1,0),0)</f>
        <v>2.6523793246791696</v>
      </c>
      <c r="Z38" s="1019">
        <f>VLOOKUP(年度マスタ!$K$4&amp;"_"&amp;Z$33,データシート1!$A:$BS,MATCH("aa_"&amp;$S38,データシート1!$A$1:$BS$1,0),0)</f>
        <v>2.5877878873393523</v>
      </c>
      <c r="AA38" s="1019">
        <f>VLOOKUP(年度マスタ!$K$4&amp;"_"&amp;AA$33,データシート1!$A:$BS,MATCH("aa_"&amp;$S38,データシート1!$A$1:$BS$1,0),0)</f>
        <v>1.4109751572711027</v>
      </c>
      <c r="AB38" s="1019">
        <f>VLOOKUP(年度マスタ!$K$4&amp;"_"&amp;AB$33,データシート1!$A:$BS,MATCH("aa_"&amp;$S38,データシート1!$A$1:$BS$1,0),0)</f>
        <v>1.4530711661687592</v>
      </c>
      <c r="AC38" s="1019">
        <f>VLOOKUP(年度マスタ!$K$4&amp;"_"&amp;AC$33,データシート1!$A:$BS,MATCH("aa_"&amp;$S38,データシート1!$A$1:$BS$1,0),0)</f>
        <v>1.2984310467199125</v>
      </c>
      <c r="AD38" s="1019">
        <f>VLOOKUP(年度マスタ!$K$4&amp;"_"&amp;AD$33,データシート1!$A:$BS,MATCH("aa_"&amp;$S38,データシート1!$A$1:$BS$1,0),0)</f>
        <v>1.2235929441010795</v>
      </c>
      <c r="AE38" s="1019">
        <f>VLOOKUP(年度マスタ!$K$4&amp;"_"&amp;AE$33,データシート1!$A:$BS,MATCH("aa_"&amp;$S38,データシート1!$A$1:$BS$1,0),0)</f>
        <v>1.4071841460165351</v>
      </c>
      <c r="AF38" s="1019">
        <f>VLOOKUP(年度マスタ!$K$4&amp;"_"&amp;AF$33,データシート1!$A:$BS,MATCH("aa_"&amp;$S38,データシート1!$A$1:$BS$1,0),0)</f>
        <v>1.9608393164419846</v>
      </c>
      <c r="AG38" s="1019">
        <f>VLOOKUP(年度マスタ!$K$4&amp;"_"&amp;AG$33,データシート1!$A:$BS,MATCH("aa_"&amp;$S38,データシート1!$A$1:$BS$1,0),0)</f>
        <v>1.8167641324440582</v>
      </c>
      <c r="AH38" s="1019">
        <f>VLOOKUP(年度マスタ!$K$4&amp;"_"&amp;AH$33,データシート1!$A:$BS,MATCH("aa_"&amp;$S38,データシート1!$A$1:$BS$1,0),0)</f>
        <v>1.6481308258322687</v>
      </c>
      <c r="AI38" s="1019">
        <f>VLOOKUP(年度マスタ!$K$4&amp;"_"&amp;AI$33,データシート1!$A:$BS,MATCH("aa_"&amp;$S38,データシート1!$A$1:$BS$1,0),0)</f>
        <v>1.6634992367101693</v>
      </c>
      <c r="AJ38" s="1019">
        <f>VLOOKUP(年度マスタ!$K$4&amp;"_"&amp;AJ$33,データシート1!$A:$BS,MATCH("aa_"&amp;$S38,データシート1!$A$1:$BS$1,0),0)</f>
        <v>3.473655569515306</v>
      </c>
      <c r="AK38" s="1020">
        <f>VLOOKUP(年度マスタ!$K$4&amp;"_"&amp;AK$33,データシート1!$A:$BS,MATCH("aa_"&amp;$S38,データシート1!$A$1:$BS$1,0),0)</f>
        <v>2.7908882181566459</v>
      </c>
      <c r="AL38" s="373"/>
      <c r="AW38" s="19" t="str">
        <f>年度マスタ!H4</f>
        <v>30</v>
      </c>
      <c r="AX38" s="19" t="s">
        <v>111</v>
      </c>
      <c r="AY38" s="19">
        <f>VLOOKUP($AW38&amp;"_"&amp;$AY$34,データシート1!$A:$BS,MATCH($AY$31&amp;"_"&amp;AY$36,データシート1!$A$1:$BS$1,0),0)</f>
        <v>7245.168186513928</v>
      </c>
      <c r="AZ38" s="19">
        <f>VLOOKUP($AW38&amp;"_"&amp;$AY$34,データシート1!$A:$BS,MATCH($AY$31&amp;"_"&amp;AZ$36,データシート1!$A$1:$BS$1,0),0)</f>
        <v>51.047038895260577</v>
      </c>
      <c r="BA38" s="19">
        <f>VLOOKUP($AW38&amp;"_"&amp;$AY$34,データシート1!$A:$BS,MATCH($AY$31&amp;"_"&amp;BA$36,データシート1!$A$1:$BS$1,0),0)</f>
        <v>191.0997278105078</v>
      </c>
      <c r="BB38" s="19">
        <f>VLOOKUP($AW38&amp;"_"&amp;$AY$34,データシート1!$A:$BS,MATCH($AY$31&amp;"_"&amp;BB$36,データシート1!$A$1:$BS$1,0),0)</f>
        <v>922.55962046763943</v>
      </c>
      <c r="BC38" s="19">
        <f>VLOOKUP($AW38&amp;"_"&amp;$AY$34,データシート1!$A:$BS,MATCH($AY$31&amp;"_"&amp;BC$36,データシート1!$A$1:$BS$1,0),0)</f>
        <v>893.98315030229742</v>
      </c>
      <c r="BD38" s="19">
        <f>VLOOKUP($AW38&amp;"_"&amp;$AY$34,データシート1!$A:$BS,MATCH($AY$31&amp;"_"&amp;BD$36,データシート1!$A$1:$BS$1,0),0)</f>
        <v>757.95573742585543</v>
      </c>
      <c r="BE38" s="19">
        <f>VLOOKUP($AW38&amp;"_"&amp;$AY$34,データシート1!$A:$BS,MATCH($AY$31&amp;"_"&amp;BE$36,データシート1!$A$1:$BS$1,0),0)</f>
        <v>804.18940736752063</v>
      </c>
      <c r="BF38" s="19">
        <f>VLOOKUP($AW38&amp;"_"&amp;$AY$34,データシート1!$A:$BS,MATCH($AY$31&amp;"_"&amp;BF$36,データシート1!$A$1:$BS$1,0),0)</f>
        <v>55.797188763521333</v>
      </c>
      <c r="BG38" s="19">
        <f>VLOOKUP($AW38&amp;"_"&amp;$AY$34,データシート1!$A:$BS,MATCH($AY$31&amp;"_"&amp;BG$36,データシート1!$A$1:$BS$1,0),0)</f>
        <v>115.44876817730976</v>
      </c>
      <c r="BH38" s="19">
        <f>VLOOKUP($AW38&amp;"_"&amp;$AY$34,データシート1!$A:$BS,MATCH($AY$31&amp;"_"&amp;BH$36,データシート1!$A$1:$BS$1,0),0)</f>
        <v>138.84264519458782</v>
      </c>
    </row>
    <row r="39" spans="2:64" ht="17.100000000000001" customHeight="1" thickBot="1">
      <c r="B39" s="366"/>
      <c r="C39" s="367"/>
      <c r="D39" s="369"/>
      <c r="E39" s="993"/>
      <c r="F39" s="369"/>
      <c r="G39" s="368"/>
      <c r="H39" s="368"/>
      <c r="I39" s="369"/>
      <c r="J39" s="370"/>
      <c r="K39" s="378"/>
      <c r="L39" s="389"/>
      <c r="M39" s="389"/>
      <c r="N39" s="390" t="s">
        <v>1298</v>
      </c>
      <c r="O39" s="1026">
        <f>AC43</f>
        <v>53.990408782368256</v>
      </c>
      <c r="P39" s="502">
        <f t="shared" si="9"/>
        <v>3.6188453628846859E-2</v>
      </c>
      <c r="Q39" s="371"/>
      <c r="R39" s="15"/>
      <c r="S39" s="401" t="s">
        <v>102</v>
      </c>
      <c r="T39" s="378"/>
      <c r="U39" s="386" t="s">
        <v>112</v>
      </c>
      <c r="V39" s="387"/>
      <c r="W39" s="387"/>
      <c r="X39" s="1015">
        <f>VLOOKUP(年度マスタ!$K$4&amp;"_"&amp;X$33,データシート1!$A:$BS,MATCH("aa_"&amp;$S39,データシート1!$A$1:$BS$1,0),0)</f>
        <v>66.691651323932774</v>
      </c>
      <c r="Y39" s="1016">
        <f>VLOOKUP(年度マスタ!$K$4&amp;"_"&amp;Y$33,データシート1!$A:$BS,MATCH("aa_"&amp;$S39,データシート1!$A$1:$BS$1,0),0)</f>
        <v>59.826340016394234</v>
      </c>
      <c r="Z39" s="1016">
        <f>VLOOKUP(年度マスタ!$K$4&amp;"_"&amp;Z$33,データシート1!$A:$BS,MATCH("aa_"&amp;$S39,データシート1!$A$1:$BS$1,0),0)</f>
        <v>65.356362622366532</v>
      </c>
      <c r="AA39" s="1016">
        <f>VLOOKUP(年度マスタ!$K$4&amp;"_"&amp;AA$33,データシート1!$A:$BS,MATCH("aa_"&amp;$S39,データシート1!$A$1:$BS$1,0),0)</f>
        <v>85.783591385894482</v>
      </c>
      <c r="AB39" s="1016">
        <f>VLOOKUP(年度マスタ!$K$4&amp;"_"&amp;AB$33,データシート1!$A:$BS,MATCH("aa_"&amp;$S39,データシート1!$A$1:$BS$1,0),0)</f>
        <v>89.67538822009611</v>
      </c>
      <c r="AC39" s="1016">
        <f>VLOOKUP(年度マスタ!$K$4&amp;"_"&amp;AC$33,データシート1!$A:$BS,MATCH("aa_"&amp;$S39,データシート1!$A$1:$BS$1,0),0)</f>
        <v>92.227267871410987</v>
      </c>
      <c r="AD39" s="1016">
        <f>VLOOKUP(年度マスタ!$K$4&amp;"_"&amp;AD$33,データシート1!$A:$BS,MATCH("aa_"&amp;$S39,データシート1!$A$1:$BS$1,0),0)</f>
        <v>93.716105926075102</v>
      </c>
      <c r="AE39" s="1016">
        <f>VLOOKUP(年度マスタ!$K$4&amp;"_"&amp;AE$33,データシート1!$A:$BS,MATCH("aa_"&amp;$S39,データシート1!$A$1:$BS$1,0),0)</f>
        <v>77.947737219151577</v>
      </c>
      <c r="AF39" s="1016">
        <f>VLOOKUP(年度マスタ!$K$4&amp;"_"&amp;AF$33,データシート1!$A:$BS,MATCH("aa_"&amp;$S39,データシート1!$A$1:$BS$1,0),0)</f>
        <v>80.066559325922967</v>
      </c>
      <c r="AG39" s="1016">
        <f>VLOOKUP(年度マスタ!$K$4&amp;"_"&amp;AG$33,データシート1!$A:$BS,MATCH("aa_"&amp;$S39,データシート1!$A$1:$BS$1,0),0)</f>
        <v>58.464605345592879</v>
      </c>
      <c r="AH39" s="1016">
        <f>VLOOKUP(年度マスタ!$K$4&amp;"_"&amp;AH$33,データシート1!$A:$BS,MATCH("aa_"&amp;$S39,データシート1!$A$1:$BS$1,0),0)</f>
        <v>51.091605980428355</v>
      </c>
      <c r="AI39" s="1016">
        <f>VLOOKUP(年度マスタ!$K$4&amp;"_"&amp;AI$33,データシート1!$A:$BS,MATCH("aa_"&amp;$S39,データシート1!$A$1:$BS$1,0),0)</f>
        <v>49.312646100231653</v>
      </c>
      <c r="AJ39" s="1016">
        <f>VLOOKUP(年度マスタ!$K$4&amp;"_"&amp;AJ$33,データシート1!$A:$BS,MATCH("aa_"&amp;$S39,データシート1!$A$1:$BS$1,0),0)</f>
        <v>46.610766403651212</v>
      </c>
      <c r="AK39" s="1017">
        <f>VLOOKUP(年度マスタ!$K$4&amp;"_"&amp;AK$33,データシート1!$A:$BS,MATCH("aa_"&amp;$S39,データシート1!$A$1:$BS$1,0),0)</f>
        <v>45.169015777116144</v>
      </c>
      <c r="AL39" s="373"/>
      <c r="AW39" s="19" t="str">
        <f>年度マスタ!K4</f>
        <v>30202</v>
      </c>
      <c r="AX39" s="19" t="s">
        <v>113</v>
      </c>
      <c r="AY39" s="19">
        <f>VLOOKUP($AW39&amp;"_"&amp;$AY$34,データシート1!$A:$BS,MATCH($AY$31&amp;"_"&amp;AY$36,データシート1!$A$1:$BS$1,0),0)</f>
        <v>650.90086608328841</v>
      </c>
      <c r="AZ39" s="19">
        <f>VLOOKUP($AW39&amp;"_"&amp;$AY$34,データシート1!$A:$BS,MATCH($AY$31&amp;"_"&amp;AZ$36,データシート1!$A$1:$BS$1,0),0)</f>
        <v>2.025174881735742</v>
      </c>
      <c r="BA39" s="19">
        <f>VLOOKUP($AW39&amp;"_"&amp;$AY$34,データシート1!$A:$BS,MATCH($AY$31&amp;"_"&amp;BA$36,データシート1!$A$1:$BS$1,0),0)</f>
        <v>2.7908882181566459</v>
      </c>
      <c r="BB39" s="19">
        <f>VLOOKUP($AW39&amp;"_"&amp;$AY$34,データシート1!$A:$BS,MATCH($AY$31&amp;"_"&amp;BB$36,データシート1!$A$1:$BS$1,0),0)</f>
        <v>45.169015777116144</v>
      </c>
      <c r="BC39" s="19">
        <f>VLOOKUP($AW39&amp;"_"&amp;$AY$34,データシート1!$A:$BS,MATCH($AY$31&amp;"_"&amp;BC$36,データシート1!$A$1:$BS$1,0),0)</f>
        <v>44.6644117944968</v>
      </c>
      <c r="BD39" s="19">
        <f>VLOOKUP($AW39&amp;"_"&amp;$AY$34,データシート1!$A:$BS,MATCH($AY$31&amp;"_"&amp;BD$36,データシート1!$A$1:$BS$1,0),0)</f>
        <v>40.065941429017045</v>
      </c>
      <c r="BE39" s="19">
        <f>VLOOKUP($AW39&amp;"_"&amp;$AY$34,データシート1!$A:$BS,MATCH($AY$31&amp;"_"&amp;BE$36,データシート1!$A$1:$BS$1,0),0)</f>
        <v>40.866719578819513</v>
      </c>
      <c r="BF39" s="19">
        <f>VLOOKUP($AW39&amp;"_"&amp;$AY$34,データシート1!$A:$BS,MATCH($AY$31&amp;"_"&amp;BF$36,データシート1!$A$1:$BS$1,0),0)</f>
        <v>2.90698123911057</v>
      </c>
      <c r="BG39" s="19">
        <f>VLOOKUP($AW39&amp;"_"&amp;$AY$34,データシート1!$A:$BS,MATCH($AY$31&amp;"_"&amp;BG$36,データシート1!$A$1:$BS$1,0),0)</f>
        <v>29.093211661471063</v>
      </c>
      <c r="BH39" s="19">
        <f>VLOOKUP($AW39&amp;"_"&amp;$AY$34,データシート1!$A:$BS,MATCH($AY$31&amp;"_"&amp;BH$36,データシート1!$A$1:$BS$1,0),0)</f>
        <v>5.4814611615516284</v>
      </c>
    </row>
    <row r="40" spans="2:64" ht="17.100000000000001" customHeight="1" thickBot="1">
      <c r="B40" s="366"/>
      <c r="C40" s="367"/>
      <c r="D40" s="369"/>
      <c r="E40" s="369"/>
      <c r="F40" s="369"/>
      <c r="G40" s="368"/>
      <c r="H40" s="368"/>
      <c r="I40" s="369"/>
      <c r="J40" s="370"/>
      <c r="K40" s="378"/>
      <c r="L40" s="389"/>
      <c r="M40" s="391"/>
      <c r="N40" s="382" t="s">
        <v>47</v>
      </c>
      <c r="O40" s="1026">
        <f>AC44</f>
        <v>48.964554890875732</v>
      </c>
      <c r="P40" s="502">
        <f t="shared" si="9"/>
        <v>3.2819746397331456E-2</v>
      </c>
      <c r="Q40" s="371"/>
      <c r="R40" s="15"/>
      <c r="S40" s="401" t="s">
        <v>78</v>
      </c>
      <c r="T40" s="378"/>
      <c r="U40" s="386" t="s">
        <v>78</v>
      </c>
      <c r="V40" s="387"/>
      <c r="W40" s="387"/>
      <c r="X40" s="1015">
        <f>VLOOKUP(年度マスタ!$K$4&amp;"_"&amp;X$33,データシート1!$A:$BS,MATCH("aa_"&amp;$S40,データシート1!$A$1:$BS$1,0),0)</f>
        <v>78.723950388749145</v>
      </c>
      <c r="Y40" s="1016">
        <f>VLOOKUP(年度マスタ!$K$4&amp;"_"&amp;Y$33,データシート1!$A:$BS,MATCH("aa_"&amp;$S40,データシート1!$A$1:$BS$1,0),0)</f>
        <v>65.680316411063146</v>
      </c>
      <c r="Z40" s="1016">
        <f>VLOOKUP(年度マスタ!$K$4&amp;"_"&amp;Z$33,データシート1!$A:$BS,MATCH("aa_"&amp;$S40,データシート1!$A$1:$BS$1,0),0)</f>
        <v>70.315971992389763</v>
      </c>
      <c r="AA40" s="1016">
        <f>VLOOKUP(年度マスタ!$K$4&amp;"_"&amp;AA$33,データシート1!$A:$BS,MATCH("aa_"&amp;$S40,データシート1!$A$1:$BS$1,0),0)</f>
        <v>90.104342233788941</v>
      </c>
      <c r="AB40" s="1016">
        <f>VLOOKUP(年度マスタ!$K$4&amp;"_"&amp;AB$33,データシート1!$A:$BS,MATCH("aa_"&amp;$S40,データシート1!$A$1:$BS$1,0),0)</f>
        <v>98.276202084831468</v>
      </c>
      <c r="AC40" s="1016">
        <f>VLOOKUP(年度マスタ!$K$4&amp;"_"&amp;AC$33,データシート1!$A:$BS,MATCH("aa_"&amp;$S40,データシート1!$A$1:$BS$1,0),0)</f>
        <v>92.673018379676648</v>
      </c>
      <c r="AD40" s="1016">
        <f>VLOOKUP(年度マスタ!$K$4&amp;"_"&amp;AD$33,データシート1!$A:$BS,MATCH("aa_"&amp;$S40,データシート1!$A$1:$BS$1,0),0)</f>
        <v>94.388593750588228</v>
      </c>
      <c r="AE40" s="1016">
        <f>VLOOKUP(年度マスタ!$K$4&amp;"_"&amp;AE$33,データシート1!$A:$BS,MATCH("aa_"&amp;$S40,データシート1!$A$1:$BS$1,0),0)</f>
        <v>80.355622379708294</v>
      </c>
      <c r="AF40" s="1016">
        <f>VLOOKUP(年度マスタ!$K$4&amp;"_"&amp;AF$33,データシート1!$A:$BS,MATCH("aa_"&amp;$S40,データシート1!$A$1:$BS$1,0),0)</f>
        <v>81.301576624598255</v>
      </c>
      <c r="AG40" s="1016">
        <f>VLOOKUP(年度マスタ!$K$4&amp;"_"&amp;AG$33,データシート1!$A:$BS,MATCH("aa_"&amp;$S40,データシート1!$A$1:$BS$1,0),0)</f>
        <v>71.440263954874652</v>
      </c>
      <c r="AH40" s="1016">
        <f>VLOOKUP(年度マスタ!$K$4&amp;"_"&amp;AH$33,データシート1!$A:$BS,MATCH("aa_"&amp;$S40,データシート1!$A$1:$BS$1,0),0)</f>
        <v>53.95939939658146</v>
      </c>
      <c r="AI40" s="1016">
        <f>VLOOKUP(年度マスタ!$K$4&amp;"_"&amp;AI$33,データシート1!$A:$BS,MATCH("aa_"&amp;$S40,データシート1!$A$1:$BS$1,0),0)</f>
        <v>53.4401085656147</v>
      </c>
      <c r="AJ40" s="1016">
        <f>VLOOKUP(年度マスタ!$K$4&amp;"_"&amp;AJ$33,データシート1!$A:$BS,MATCH("aa_"&amp;$S40,データシート1!$A$1:$BS$1,0),0)</f>
        <v>47.435071867751667</v>
      </c>
      <c r="AK40" s="1017">
        <f>VLOOKUP(年度マスタ!$K$4&amp;"_"&amp;AK$33,データシート1!$A:$BS,MATCH("aa_"&amp;$S40,データシート1!$A$1:$BS$1,0),0)</f>
        <v>44.6644117944968</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4.2420601527635737</v>
      </c>
      <c r="P41" s="502">
        <f t="shared" si="9"/>
        <v>2.8433494131868253E-3</v>
      </c>
      <c r="Q41" s="371"/>
      <c r="R41" s="15"/>
      <c r="S41" s="401" t="s">
        <v>1276</v>
      </c>
      <c r="T41" s="378"/>
      <c r="U41" s="286" t="s">
        <v>44</v>
      </c>
      <c r="V41" s="387"/>
      <c r="W41" s="387"/>
      <c r="X41" s="1015">
        <f>X42+X45+X46</f>
        <v>143.77149049152447</v>
      </c>
      <c r="Y41" s="1016">
        <f t="shared" ref="Y41:AH41" si="12">Y42+Y45+Y46</f>
        <v>138.15519272540445</v>
      </c>
      <c r="Z41" s="1016">
        <f t="shared" si="12"/>
        <v>141.99030405113965</v>
      </c>
      <c r="AA41" s="1016">
        <f t="shared" si="12"/>
        <v>140.21599180082703</v>
      </c>
      <c r="AB41" s="1016">
        <f t="shared" si="12"/>
        <v>142.25065022176329</v>
      </c>
      <c r="AC41" s="1016">
        <f t="shared" si="12"/>
        <v>139.98608091759945</v>
      </c>
      <c r="AD41" s="1016">
        <f t="shared" si="12"/>
        <v>135.58605379789512</v>
      </c>
      <c r="AE41" s="1016">
        <f t="shared" si="12"/>
        <v>132.10755342111545</v>
      </c>
      <c r="AF41" s="1016">
        <f t="shared" si="12"/>
        <v>129.10169939127172</v>
      </c>
      <c r="AG41" s="1016">
        <f t="shared" si="12"/>
        <v>126.03767293515394</v>
      </c>
      <c r="AH41" s="1016">
        <f t="shared" si="12"/>
        <v>123.55293514977809</v>
      </c>
      <c r="AI41" s="1016">
        <f>AI42+AI45+AI46</f>
        <v>123.45763621852284</v>
      </c>
      <c r="AJ41" s="1016">
        <f>AJ42+AJ45+AJ46</f>
        <v>113.85663240574051</v>
      </c>
      <c r="AK41" s="1017">
        <f>AK42+AK45+AK46</f>
        <v>112.93285390841818</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32.789057091591886</v>
      </c>
      <c r="P42" s="502">
        <f t="shared" si="9"/>
        <v>2.1977704908213075E-2</v>
      </c>
      <c r="Q42" s="371"/>
      <c r="R42" s="15"/>
      <c r="S42" s="401"/>
      <c r="T42" s="378"/>
      <c r="U42" s="389"/>
      <c r="V42" s="623" t="s">
        <v>45</v>
      </c>
      <c r="W42" s="379"/>
      <c r="X42" s="1018">
        <f>SUM(X43:X44)</f>
        <v>110.3618614617891</v>
      </c>
      <c r="Y42" s="1019">
        <f t="shared" ref="Y42:AK42" si="13">SUM(Y43:Y44)</f>
        <v>108.34636752316581</v>
      </c>
      <c r="Z42" s="1019">
        <f t="shared" si="13"/>
        <v>108.62613303894275</v>
      </c>
      <c r="AA42" s="1019">
        <f t="shared" si="13"/>
        <v>106.36287274121722</v>
      </c>
      <c r="AB42" s="1019">
        <f t="shared" si="13"/>
        <v>105.74903403668857</v>
      </c>
      <c r="AC42" s="1019">
        <f t="shared" si="13"/>
        <v>102.95496367324398</v>
      </c>
      <c r="AD42" s="1019">
        <f t="shared" si="13"/>
        <v>99.616484556731365</v>
      </c>
      <c r="AE42" s="1019">
        <f t="shared" si="13"/>
        <v>98.103565885801856</v>
      </c>
      <c r="AF42" s="1019">
        <f t="shared" si="13"/>
        <v>95.558245123129424</v>
      </c>
      <c r="AG42" s="1019">
        <f t="shared" si="13"/>
        <v>94.184267884363493</v>
      </c>
      <c r="AH42" s="1019">
        <f t="shared" si="13"/>
        <v>92.238223898012365</v>
      </c>
      <c r="AI42" s="1019">
        <f t="shared" si="13"/>
        <v>90.456445688008387</v>
      </c>
      <c r="AJ42" s="1019">
        <f t="shared" si="13"/>
        <v>81.254954565547706</v>
      </c>
      <c r="AK42" s="1020">
        <f t="shared" si="13"/>
        <v>80.932661007836558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3.9735932955799997</v>
      </c>
      <c r="P43" s="679">
        <f t="shared" si="9"/>
        <v>2.6634026294676625E-3</v>
      </c>
      <c r="Q43" s="371"/>
      <c r="R43" s="15"/>
      <c r="S43" s="401" t="s">
        <v>46</v>
      </c>
      <c r="T43" s="405"/>
      <c r="U43" s="389"/>
      <c r="V43" s="406"/>
      <c r="W43" s="390" t="s">
        <v>46</v>
      </c>
      <c r="X43" s="1018">
        <f>VLOOKUP(年度マスタ!$K$4&amp;"_"&amp;X$33,データシート1!$A:$BS,MATCH("aa_"&amp;$S43,データシート1!$A$1:$BS$1,0),0)</f>
        <v>55.830472379025494</v>
      </c>
      <c r="Y43" s="1019">
        <f>VLOOKUP(年度マスタ!$K$4&amp;"_"&amp;Y$33,データシート1!$A:$BS,MATCH("aa_"&amp;$S43,データシート1!$A$1:$BS$1,0),0)</f>
        <v>56.758879754956943</v>
      </c>
      <c r="Z43" s="1019">
        <f>VLOOKUP(年度マスタ!$K$4&amp;"_"&amp;Z$33,データシート1!$A:$BS,MATCH("aa_"&amp;$S43,データシート1!$A$1:$BS$1,0),0)</f>
        <v>56.797608653402015</v>
      </c>
      <c r="AA43" s="1019">
        <f>VLOOKUP(年度マスタ!$K$4&amp;"_"&amp;AA$33,データシート1!$A:$BS,MATCH("aa_"&amp;$S43,データシート1!$A$1:$BS$1,0),0)</f>
        <v>56.071699336640769</v>
      </c>
      <c r="AB43" s="1019">
        <f>VLOOKUP(年度マスタ!$K$4&amp;"_"&amp;AB$33,データシート1!$A:$BS,MATCH("aa_"&amp;$S43,データシート1!$A$1:$BS$1,0),0)</f>
        <v>56.087419395150732</v>
      </c>
      <c r="AC43" s="1019">
        <f>VLOOKUP(年度マスタ!$K$4&amp;"_"&amp;AC$33,データシート1!$A:$BS,MATCH("aa_"&amp;$S43,データシート1!$A$1:$BS$1,0),0)</f>
        <v>53.990408782368256</v>
      </c>
      <c r="AD43" s="1019">
        <f>VLOOKUP(年度マスタ!$K$4&amp;"_"&amp;AD$33,データシート1!$A:$BS,MATCH("aa_"&amp;$S43,データシート1!$A$1:$BS$1,0),0)</f>
        <v>51.215740095407916</v>
      </c>
      <c r="AE43" s="1019">
        <f>VLOOKUP(年度マスタ!$K$4&amp;"_"&amp;AE$33,データシート1!$A:$BS,MATCH("aa_"&amp;$S43,データシート1!$A$1:$BS$1,0),0)</f>
        <v>50.780354591654529</v>
      </c>
      <c r="AF43" s="1019">
        <f>VLOOKUP(年度マスタ!$K$4&amp;"_"&amp;AF$33,データシート1!$A:$BS,MATCH("aa_"&amp;$S43,データシート1!$A$1:$BS$1,0),0)</f>
        <v>50.25552180994729</v>
      </c>
      <c r="AG43" s="1019">
        <f>VLOOKUP(年度マスタ!$K$4&amp;"_"&amp;AG$33,データシート1!$A:$BS,MATCH("aa_"&amp;$S43,データシート1!$A$1:$BS$1,0),0)</f>
        <v>49.525788977606538</v>
      </c>
      <c r="AH43" s="1019">
        <f>VLOOKUP(年度マスタ!$K$4&amp;"_"&amp;AH$33,データシート1!$A:$BS,MATCH("aa_"&amp;$S43,データシート1!$A$1:$BS$1,0),0)</f>
        <v>48.573972884657529</v>
      </c>
      <c r="AI43" s="1019">
        <f>VLOOKUP(年度マスタ!$K$4&amp;"_"&amp;AI$33,データシート1!$A:$BS,MATCH("aa_"&amp;$S43,データシート1!$A$1:$BS$1,0),0)</f>
        <v>47.1082620438685</v>
      </c>
      <c r="AJ43" s="1019">
        <f>VLOOKUP(年度マスタ!$K$4&amp;"_"&amp;AJ$33,データシート1!$A:$BS,MATCH("aa_"&amp;$S43,データシート1!$A$1:$BS$1,0),0)</f>
        <v>41.308489287902546</v>
      </c>
      <c r="AK43" s="1020">
        <f>VLOOKUP(年度マスタ!$K$4&amp;"_"&amp;AK$33,データシート1!$A:$BS,MATCH("aa_"&amp;$S43,データシート1!$A$1:$BS$1,0),0)</f>
        <v>40.065941429017045</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54.53138908276361</v>
      </c>
      <c r="Y44" s="1019">
        <f>VLOOKUP(年度マスタ!$K$4&amp;"_"&amp;Y$33,データシート1!$A:$BS,MATCH("aa_"&amp;$S44,データシート1!$A$1:$BS$1,0),0)</f>
        <v>51.587487768208874</v>
      </c>
      <c r="Z44" s="1019">
        <f>VLOOKUP(年度マスタ!$K$4&amp;"_"&amp;Z$33,データシート1!$A:$BS,MATCH("aa_"&amp;$S44,データシート1!$A$1:$BS$1,0),0)</f>
        <v>51.828524385540739</v>
      </c>
      <c r="AA44" s="1019">
        <f>VLOOKUP(年度マスタ!$K$4&amp;"_"&amp;AA$33,データシート1!$A:$BS,MATCH("aa_"&amp;$S44,データシート1!$A$1:$BS$1,0),0)</f>
        <v>50.291173404576455</v>
      </c>
      <c r="AB44" s="1019">
        <f>VLOOKUP(年度マスタ!$K$4&amp;"_"&amp;AB$33,データシート1!$A:$BS,MATCH("aa_"&amp;$S44,データシート1!$A$1:$BS$1,0),0)</f>
        <v>49.661614641537838</v>
      </c>
      <c r="AC44" s="1019">
        <f>VLOOKUP(年度マスタ!$K$4&amp;"_"&amp;AC$33,データシート1!$A:$BS,MATCH("aa_"&amp;$S44,データシート1!$A$1:$BS$1,0),0)</f>
        <v>48.964554890875732</v>
      </c>
      <c r="AD44" s="1019">
        <f>VLOOKUP(年度マスタ!$K$4&amp;"_"&amp;AD$33,データシート1!$A:$BS,MATCH("aa_"&amp;$S44,データシート1!$A$1:$BS$1,0),0)</f>
        <v>48.400744461323441</v>
      </c>
      <c r="AE44" s="1019">
        <f>VLOOKUP(年度マスタ!$K$4&amp;"_"&amp;AE$33,データシート1!$A:$BS,MATCH("aa_"&amp;$S44,データシート1!$A$1:$BS$1,0),0)</f>
        <v>47.32321129414732</v>
      </c>
      <c r="AF44" s="1019">
        <f>VLOOKUP(年度マスタ!$K$4&amp;"_"&amp;AF$33,データシート1!$A:$BS,MATCH("aa_"&amp;$S44,データシート1!$A$1:$BS$1,0),0)</f>
        <v>45.302723313182135</v>
      </c>
      <c r="AG44" s="1019">
        <f>VLOOKUP(年度マスタ!$K$4&amp;"_"&amp;AG$33,データシート1!$A:$BS,MATCH("aa_"&amp;$S44,データシート1!$A$1:$BS$1,0),0)</f>
        <v>44.658478906756955</v>
      </c>
      <c r="AH44" s="1019">
        <f>VLOOKUP(年度マスタ!$K$4&amp;"_"&amp;AH$33,データシート1!$A:$BS,MATCH("aa_"&amp;$S44,データシート1!$A$1:$BS$1,0),0)</f>
        <v>43.664251013354843</v>
      </c>
      <c r="AI44" s="1019">
        <f>VLOOKUP(年度マスタ!$K$4&amp;"_"&amp;AI$33,データシート1!$A:$BS,MATCH("aa_"&amp;$S44,データシート1!$A$1:$BS$1,0),0)</f>
        <v>43.34818364413988</v>
      </c>
      <c r="AJ44" s="1019">
        <f>VLOOKUP(年度マスタ!$K$4&amp;"_"&amp;AJ$33,データシート1!$A:$BS,MATCH("aa_"&amp;$S44,データシート1!$A$1:$BS$1,0),0)</f>
        <v>39.946465277645167</v>
      </c>
      <c r="AK44" s="1020">
        <f>VLOOKUP(年度マスタ!$K$4&amp;"_"&amp;AK$33,データシート1!$A:$BS,MATCH("aa_"&amp;$S44,データシート1!$A$1:$BS$1,0),0)</f>
        <v>40.866719578819513</v>
      </c>
      <c r="AL44" s="373"/>
      <c r="AW44" s="19" t="str">
        <f>AW47</f>
        <v>和歌山県</v>
      </c>
      <c r="AX44" s="407">
        <f t="shared" si="14"/>
        <v>0.66994037877218671</v>
      </c>
      <c r="AY44" s="407">
        <f t="shared" si="14"/>
        <v>8.2547608246429774E-2</v>
      </c>
      <c r="AZ44" s="407">
        <f t="shared" si="14"/>
        <v>7.9990679445363547E-2</v>
      </c>
      <c r="BA44" s="407">
        <f t="shared" si="14"/>
        <v>0.15509814913780057</v>
      </c>
      <c r="BB44" s="407">
        <f t="shared" si="14"/>
        <v>1.2423184398219499E-2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3.5236477192286637</v>
      </c>
      <c r="Y45" s="1019">
        <f>VLOOKUP(年度マスタ!$K$4&amp;"_"&amp;Y$33,データシート1!$A:$BS,MATCH("aa_"&amp;$S45,データシート1!$A$1:$BS$1,0),0)</f>
        <v>3.3192673205613303</v>
      </c>
      <c r="Z45" s="1019">
        <f>VLOOKUP(年度マスタ!$K$4&amp;"_"&amp;Z$33,データシート1!$A:$BS,MATCH("aa_"&amp;$S45,データシート1!$A$1:$BS$1,0),0)</f>
        <v>3.4210439721581021</v>
      </c>
      <c r="AA45" s="1019">
        <f>VLOOKUP(年度マスタ!$K$4&amp;"_"&amp;AA$33,データシート1!$A:$BS,MATCH("aa_"&amp;$S45,データシート1!$A$1:$BS$1,0),0)</f>
        <v>3.9003002556100359</v>
      </c>
      <c r="AB45" s="1019">
        <f>VLOOKUP(年度マスタ!$K$4&amp;"_"&amp;AB$33,データシート1!$A:$BS,MATCH("aa_"&amp;$S45,データシート1!$A$1:$BS$1,0),0)</f>
        <v>4.2118877429965593</v>
      </c>
      <c r="AC45" s="1019">
        <f>VLOOKUP(年度マスタ!$K$4&amp;"_"&amp;AC$33,データシート1!$A:$BS,MATCH("aa_"&amp;$S45,データシート1!$A$1:$BS$1,0),0)</f>
        <v>4.2420601527635737</v>
      </c>
      <c r="AD45" s="1019">
        <f>VLOOKUP(年度マスタ!$K$4&amp;"_"&amp;AD$33,データシート1!$A:$BS,MATCH("aa_"&amp;$S45,データシート1!$A$1:$BS$1,0),0)</f>
        <v>4.0152909537816841</v>
      </c>
      <c r="AE45" s="1019">
        <f>VLOOKUP(年度マスタ!$K$4&amp;"_"&amp;AE$33,データシート1!$A:$BS,MATCH("aa_"&amp;$S45,データシート1!$A$1:$BS$1,0),0)</f>
        <v>3.8743156367699521</v>
      </c>
      <c r="AF45" s="1019">
        <f>VLOOKUP(年度マスタ!$K$4&amp;"_"&amp;AF$33,データシート1!$A:$BS,MATCH("aa_"&amp;$S45,データシート1!$A$1:$BS$1,0),0)</f>
        <v>3.7126312799482011</v>
      </c>
      <c r="AG45" s="1019">
        <f>VLOOKUP(年度マスタ!$K$4&amp;"_"&amp;AG$33,データシート1!$A:$BS,MATCH("aa_"&amp;$S45,データシート1!$A$1:$BS$1,0),0)</f>
        <v>3.5381107305480253</v>
      </c>
      <c r="AH45" s="1019">
        <f>VLOOKUP(年度マスタ!$K$4&amp;"_"&amp;AH$33,データシート1!$A:$BS,MATCH("aa_"&amp;$S45,データシート1!$A$1:$BS$1,0),0)</f>
        <v>3.2373647788875011</v>
      </c>
      <c r="AI45" s="1019">
        <f>VLOOKUP(年度マスタ!$K$4&amp;"_"&amp;AI$33,データシート1!$A:$BS,MATCH("aa_"&amp;$S45,データシート1!$A$1:$BS$1,0),0)</f>
        <v>3.1043840945452654</v>
      </c>
      <c r="AJ45" s="1019">
        <f>VLOOKUP(年度マスタ!$K$4&amp;"_"&amp;AJ$33,データシート1!$A:$BS,MATCH("aa_"&amp;$S45,データシート1!$A$1:$BS$1,0),0)</f>
        <v>2.9191486724522209</v>
      </c>
      <c r="AK45" s="1020">
        <f>VLOOKUP(年度マスタ!$K$4&amp;"_"&amp;AK$33,データシート1!$A:$BS,MATCH("aa_"&amp;$S45,データシート1!$A$1:$BS$1,0),0)</f>
        <v>2.90698123911057</v>
      </c>
      <c r="AL45" s="373"/>
      <c r="AW45" s="19" t="str">
        <f>AW48</f>
        <v>海南市</v>
      </c>
      <c r="AX45" s="407">
        <f t="shared" ref="AX45:BB45" si="15">AX48/$BC48</f>
        <v>0.75896266429303572</v>
      </c>
      <c r="AY45" s="407">
        <f t="shared" si="15"/>
        <v>5.2281091172067855E-2</v>
      </c>
      <c r="AZ45" s="407">
        <f t="shared" si="15"/>
        <v>5.1697034903246605E-2</v>
      </c>
      <c r="BA45" s="407">
        <f t="shared" si="15"/>
        <v>0.13071466645724625</v>
      </c>
      <c r="BB45" s="407">
        <f t="shared" si="15"/>
        <v>6.3445431744035751E-3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29.885981310506715</v>
      </c>
      <c r="Y46" s="1019">
        <f>VLOOKUP(年度マスタ!$K$4&amp;"_"&amp;Y$33,データシート1!$A:$BS,MATCH("aa_"&amp;$S46,データシート1!$A$1:$BS$1,0),0)</f>
        <v>26.4895578816773</v>
      </c>
      <c r="Z46" s="1019">
        <f>VLOOKUP(年度マスタ!$K$4&amp;"_"&amp;Z$33,データシート1!$A:$BS,MATCH("aa_"&amp;$S46,データシート1!$A$1:$BS$1,0),0)</f>
        <v>29.943127040038778</v>
      </c>
      <c r="AA46" s="1019">
        <f>VLOOKUP(年度マスタ!$K$4&amp;"_"&amp;AA$33,データシート1!$A:$BS,MATCH("aa_"&amp;$S46,データシート1!$A$1:$BS$1,0),0)</f>
        <v>29.952818803999769</v>
      </c>
      <c r="AB46" s="1019">
        <f>VLOOKUP(年度マスタ!$K$4&amp;"_"&amp;AB$33,データシート1!$A:$BS,MATCH("aa_"&amp;$S46,データシート1!$A$1:$BS$1,0),0)</f>
        <v>32.289728442078172</v>
      </c>
      <c r="AC46" s="1019">
        <f>VLOOKUP(年度マスタ!$K$4&amp;"_"&amp;AC$33,データシート1!$A:$BS,MATCH("aa_"&amp;$S46,データシート1!$A$1:$BS$1,0),0)</f>
        <v>32.789057091591886</v>
      </c>
      <c r="AD46" s="1019">
        <f>VLOOKUP(年度マスタ!$K$4&amp;"_"&amp;AD$33,データシート1!$A:$BS,MATCH("aa_"&amp;$S46,データシート1!$A$1:$BS$1,0),0)</f>
        <v>31.954278287382063</v>
      </c>
      <c r="AE46" s="1019">
        <f>VLOOKUP(年度マスタ!$K$4&amp;"_"&amp;AE$33,データシート1!$A:$BS,MATCH("aa_"&amp;$S46,データシート1!$A$1:$BS$1,0),0)</f>
        <v>30.129671898543652</v>
      </c>
      <c r="AF46" s="1019">
        <f>VLOOKUP(年度マスタ!$K$4&amp;"_"&amp;AF$33,データシート1!$A:$BS,MATCH("aa_"&amp;$S46,データシート1!$A$1:$BS$1,0),0)</f>
        <v>29.830822988194097</v>
      </c>
      <c r="AG46" s="1019">
        <f>VLOOKUP(年度マスタ!$K$4&amp;"_"&amp;AG$33,データシート1!$A:$BS,MATCH("aa_"&amp;$S46,データシート1!$A$1:$BS$1,0),0)</f>
        <v>28.315294320242415</v>
      </c>
      <c r="AH46" s="1019">
        <f>VLOOKUP(年度マスタ!$K$4&amp;"_"&amp;AH$33,データシート1!$A:$BS,MATCH("aa_"&amp;$S46,データシート1!$A$1:$BS$1,0),0)</f>
        <v>28.077346472878233</v>
      </c>
      <c r="AI46" s="1019">
        <f>VLOOKUP(年度マスタ!$K$4&amp;"_"&amp;AI$33,データシート1!$A:$BS,MATCH("aa_"&amp;$S46,データシート1!$A$1:$BS$1,0),0)</f>
        <v>29.896806435969186</v>
      </c>
      <c r="AJ46" s="1019">
        <f>VLOOKUP(年度マスタ!$K$4&amp;"_"&amp;AJ$33,データシート1!$A:$BS,MATCH("aa_"&amp;$S46,データシート1!$A$1:$BS$1,0),0)</f>
        <v>29.682529167740586</v>
      </c>
      <c r="AK46" s="1020">
        <f>VLOOKUP(年度マスタ!$K$4&amp;"_"&amp;AK$33,データシート1!$A:$BS,MATCH("aa_"&amp;$S46,データシート1!$A$1:$BS$1,0),0)</f>
        <v>29.093211661471063</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5.9942205621374995</v>
      </c>
      <c r="Y47" s="1022">
        <f>VLOOKUP(年度マスタ!$K$4&amp;"_"&amp;Y$33,データシート1!$A:$BS,MATCH("aa_"&amp;$S47,データシート1!$A$1:$BS$1,0),0)</f>
        <v>4.7170773209000005</v>
      </c>
      <c r="Z47" s="1022">
        <f>VLOOKUP(年度マスタ!$K$4&amp;"_"&amp;Z$33,データシート1!$A:$BS,MATCH("aa_"&amp;$S47,データシート1!$A$1:$BS$1,0),0)</f>
        <v>5.2988414182399994</v>
      </c>
      <c r="AA47" s="1022">
        <f>VLOOKUP(年度マスタ!$K$4&amp;"_"&amp;AA$33,データシート1!$A:$BS,MATCH("aa_"&amp;$S47,データシート1!$A$1:$BS$1,0),0)</f>
        <v>4.0391369891600002</v>
      </c>
      <c r="AB47" s="1022">
        <f>VLOOKUP(年度マスタ!$K$4&amp;"_"&amp;AB$33,データシート1!$A:$BS,MATCH("aa_"&amp;$S47,データシート1!$A$1:$BS$1,0),0)</f>
        <v>6.0518755407199984</v>
      </c>
      <c r="AC47" s="1022">
        <f>VLOOKUP(年度マスタ!$K$4&amp;"_"&amp;AC$33,データシート1!$A:$BS,MATCH("aa_"&amp;$S47,データシート1!$A$1:$BS$1,0),0)</f>
        <v>3.9735932955799997</v>
      </c>
      <c r="AD47" s="1022">
        <f>VLOOKUP(年度マスタ!$K$4&amp;"_"&amp;AD$33,データシート1!$A:$BS,MATCH("aa_"&amp;$S47,データシート1!$A$1:$BS$1,0),0)</f>
        <v>5.3383013990399997</v>
      </c>
      <c r="AE47" s="1022">
        <f>VLOOKUP(年度マスタ!$K$4&amp;"_"&amp;AE$33,データシート1!$A:$BS,MATCH("aa_"&amp;$S47,データシート1!$A$1:$BS$1,0),0)</f>
        <v>4.655136177167309</v>
      </c>
      <c r="AF47" s="1022">
        <f>VLOOKUP(年度マスタ!$K$4&amp;"_"&amp;AF$33,データシート1!$A:$BS,MATCH("aa_"&amp;$S47,データシート1!$A$1:$BS$1,0),0)</f>
        <v>5.9891117761290662</v>
      </c>
      <c r="AG47" s="1022">
        <f>VLOOKUP(年度マスタ!$K$4&amp;"_"&amp;AG$33,データシート1!$A:$BS,MATCH("aa_"&amp;$S47,データシート1!$A$1:$BS$1,0),0)</f>
        <v>5.5309844245519022</v>
      </c>
      <c r="AH47" s="1022">
        <f>VLOOKUP(年度マスタ!$K$4&amp;"_"&amp;AH$33,データシート1!$A:$BS,MATCH("aa_"&amp;$S47,データシート1!$A$1:$BS$1,0),0)</f>
        <v>5.3056156902708613</v>
      </c>
      <c r="AI47" s="1022">
        <f>VLOOKUP(年度マスタ!$K$4&amp;"_"&amp;AI$33,データシート1!$A:$BS,MATCH("aa_"&amp;$S47,データシート1!$A$1:$BS$1,0),0)</f>
        <v>5.1024420454432402</v>
      </c>
      <c r="AJ47" s="1022">
        <f>VLOOKUP(年度マスタ!$K$4&amp;"_"&amp;AJ$33,データシート1!$A:$BS,MATCH("aa_"&amp;$S47,データシート1!$A$1:$BS$1,0),0)</f>
        <v>4.7284928285993209</v>
      </c>
      <c r="AK47" s="1023">
        <f>VLOOKUP(年度マスタ!$K$4&amp;"_"&amp;AK$33,データシート1!$A:$BS,MATCH("aa_"&amp;$S47,データシート1!$A$1:$BS$1,0),0)</f>
        <v>5.4814611615516284</v>
      </c>
      <c r="AL47" s="373"/>
      <c r="AW47" s="19" t="str">
        <f>年度マスタ!I4</f>
        <v>和歌山県</v>
      </c>
      <c r="AX47" s="408">
        <f>SUM(AY38:BA38)</f>
        <v>7487.3149532196967</v>
      </c>
      <c r="AY47" s="408">
        <f t="shared" si="17"/>
        <v>922.55962046763943</v>
      </c>
      <c r="AZ47" s="408">
        <f t="shared" si="17"/>
        <v>893.98315030229742</v>
      </c>
      <c r="BA47" s="408">
        <f>SUM(BD38:BG38)</f>
        <v>1733.391101734207</v>
      </c>
      <c r="BB47" s="408">
        <f>BH38</f>
        <v>138.84264519458782</v>
      </c>
      <c r="BC47" s="408">
        <f>SUM(AX47:BB47)</f>
        <v>11176.091470918427</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海南市</v>
      </c>
      <c r="AX48" s="408">
        <f>SUM(AY39:BA39)</f>
        <v>655.71692918318081</v>
      </c>
      <c r="AY48" s="408">
        <f>BB39</f>
        <v>45.169015777116144</v>
      </c>
      <c r="AZ48" s="408">
        <f>BC39</f>
        <v>44.6644117944968</v>
      </c>
      <c r="BA48" s="408">
        <f>SUM(BD39:BG39)</f>
        <v>112.93285390841818</v>
      </c>
      <c r="BB48" s="408">
        <f>BH39</f>
        <v>5.4814611615516284</v>
      </c>
      <c r="BC48" s="408">
        <f>SUM(AX48:BB48)</f>
        <v>863.96467182476351</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863.96467182476351</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655.71692918318081</v>
      </c>
      <c r="P52" s="501">
        <f t="shared" ref="P52:P64" si="18">O52/$O$51</f>
        <v>0.75896266429303572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650.90086608328841</v>
      </c>
      <c r="P53" s="502">
        <f t="shared" si="18"/>
        <v>0.75338828925554668</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2.025174881735742</v>
      </c>
      <c r="P54" s="502">
        <f t="shared" si="18"/>
        <v>2.3440482554204539E-3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2.7908882181566459</v>
      </c>
      <c r="P55" s="502">
        <f t="shared" si="18"/>
        <v>3.2303267820686043E-3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45.169015777116144</v>
      </c>
      <c r="P56" s="501">
        <f t="shared" si="18"/>
        <v>5.2281091172067855E-2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44.6644117944968</v>
      </c>
      <c r="P57" s="501">
        <f t="shared" si="18"/>
        <v>5.1697034903246605E-2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112.93285390841818</v>
      </c>
      <c r="P58" s="501">
        <f t="shared" si="18"/>
        <v>0.13071466645724625</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80.932661007836558</v>
      </c>
      <c r="P59" s="502">
        <f t="shared" si="18"/>
        <v>9.3675891673788245E-2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40.065941429017045</v>
      </c>
      <c r="P60" s="502">
        <f t="shared" si="18"/>
        <v>4.6374513606435463E-2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40.866719578819513</v>
      </c>
      <c r="P61" s="502">
        <f t="shared" si="18"/>
        <v>4.7301378067352781E-2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2.90698123911057</v>
      </c>
      <c r="P62" s="502">
        <f t="shared" si="18"/>
        <v>3.3646991988350514E-3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29.093211661471063</v>
      </c>
      <c r="P63" s="502">
        <f t="shared" si="18"/>
        <v>3.3674075584622966E-2</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5.4814611615516284</v>
      </c>
      <c r="P64" s="679">
        <f t="shared" si="18"/>
        <v>6.3445431744035751E-3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海南市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3618.9436000000001</v>
      </c>
      <c r="AI7" s="88">
        <f>VLOOKUP(年度マスタ!$K$4&amp;"_"&amp;$AG7,データシート1!$A:$BS,MATCH("ab_"&amp;AI$2,データシート1!$A$1:$BS$1,0),0)</f>
        <v>1371</v>
      </c>
      <c r="AJ7" s="88">
        <f>VLOOKUP(年度マスタ!$K$4&amp;"_"&amp;$AG7,データシート1!$A:$BS,MATCH("ab_"&amp;AJ$2,データシート1!$A$1:$BS$1,0),0)</f>
        <v>33</v>
      </c>
      <c r="AK7" s="88">
        <f>VLOOKUP(年度マスタ!$K$4&amp;"_"&amp;$AG7,データシート1!$A:$BS,MATCH("ab_"&amp;AK$2,データシート1!$A$1:$BS$1,0),0)</f>
        <v>16180</v>
      </c>
      <c r="AL7" s="88">
        <f>VLOOKUP(年度マスタ!$K$4&amp;"_"&amp;$AG7,データシート1!$A:$BS,MATCH("ab_"&amp;AL$2,データシート1!$A$1:$BS$1,0),0)</f>
        <v>22340</v>
      </c>
      <c r="AM7" s="88">
        <f>VLOOKUP(年度マスタ!$K$4&amp;"_"&amp;$AG7,データシート1!$A:$BS,MATCH("ab_"&amp;AM$2,データシート1!$A$1:$BS$1,0),0)</f>
        <v>28594</v>
      </c>
      <c r="AN7" s="88">
        <f>VLOOKUP(年度マスタ!$K$4&amp;"_"&amp;$AG7,データシート1!$A:$BS,MATCH("ab_"&amp;AN$2,データシート1!$A$1:$BS$1,0),0)</f>
        <v>10691</v>
      </c>
      <c r="AO7" s="88">
        <f>VLOOKUP(年度マスタ!$K$4&amp;"_"&amp;$AG7,データシート1!$A:$BS,MATCH("ab_"&amp;AO$2,データシート1!$A$1:$BS$1,0),0)</f>
        <v>57577</v>
      </c>
      <c r="AP7" s="88">
        <f>VLOOKUP(年度マスタ!$K$4&amp;"_"&amp;$AG7,データシート1!$A:$BS,MATCH("ab_"&amp;AP$2,データシート1!$A$1:$BS$1,0),0)</f>
        <v>5645050.666666667</v>
      </c>
      <c r="AQ7" s="1073">
        <f>VLOOKUP(年度マスタ!$K$4&amp;"_"&amp;$AG7,データシート1!$A:$BS,MATCH("ab_"&amp;AQ$2,データシート1!$A$1:$BS$1,0),0)</f>
        <v>5.9942205621374995</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2495.8719999999998</v>
      </c>
      <c r="AI8" s="88">
        <f>VLOOKUP(年度マスタ!$K$4&amp;"_"&amp;$AG8,データシート1!$A:$BS,MATCH("ab_"&amp;AI$2,データシート1!$A$1:$BS$1,0),0)</f>
        <v>1353</v>
      </c>
      <c r="AJ8" s="88">
        <f>VLOOKUP(年度マスタ!$K$4&amp;"_"&amp;$AG8,データシート1!$A:$BS,MATCH("ab_"&amp;AJ$2,データシート1!$A$1:$BS$1,0),0)</f>
        <v>34</v>
      </c>
      <c r="AK8" s="88">
        <f>VLOOKUP(年度マスタ!$K$4&amp;"_"&amp;$AG8,データシート1!$A:$BS,MATCH("ab_"&amp;AK$2,データシート1!$A$1:$BS$1,0),0)</f>
        <v>16510</v>
      </c>
      <c r="AL8" s="88">
        <f>VLOOKUP(年度マスタ!$K$4&amp;"_"&amp;$AG8,データシート1!$A:$BS,MATCH("ab_"&amp;AL$2,データシート1!$A$1:$BS$1,0),0)</f>
        <v>22402</v>
      </c>
      <c r="AM8" s="88">
        <f>VLOOKUP(年度マスタ!$K$4&amp;"_"&amp;$AG8,データシート1!$A:$BS,MATCH("ab_"&amp;AM$2,データシート1!$A$1:$BS$1,0),0)</f>
        <v>28693</v>
      </c>
      <c r="AN8" s="88">
        <f>VLOOKUP(年度マスタ!$K$4&amp;"_"&amp;$AG8,データシート1!$A:$BS,MATCH("ab_"&amp;AN$2,データシート1!$A$1:$BS$1,0),0)</f>
        <v>10383</v>
      </c>
      <c r="AO8" s="88">
        <f>VLOOKUP(年度マスタ!$K$4&amp;"_"&amp;$AG8,データシート1!$A:$BS,MATCH("ab_"&amp;AO$2,データシート1!$A$1:$BS$1,0),0)</f>
        <v>56936</v>
      </c>
      <c r="AP8" s="88">
        <f>VLOOKUP(年度マスタ!$K$4&amp;"_"&amp;$AG8,データシート1!$A:$BS,MATCH("ab_"&amp;AP$2,データシート1!$A$1:$BS$1,0),0)</f>
        <v>4881328</v>
      </c>
      <c r="AQ8" s="1073">
        <f>VLOOKUP(年度マスタ!$K$4&amp;"_"&amp;$AG8,データシート1!$A:$BS,MATCH("ab_"&amp;AQ$2,データシート1!$A$1:$BS$1,0),0)</f>
        <v>4.7170773209000005</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2618.2435999999998</v>
      </c>
      <c r="AI9" s="88">
        <f>VLOOKUP(年度マスタ!$K$4&amp;"_"&amp;$AG9,データシート1!$A:$BS,MATCH("ab_"&amp;AI$2,データシート1!$A$1:$BS$1,0),0)</f>
        <v>1353</v>
      </c>
      <c r="AJ9" s="88">
        <f>VLOOKUP(年度マスタ!$K$4&amp;"_"&amp;$AG9,データシート1!$A:$BS,MATCH("ab_"&amp;AJ$2,データシート1!$A$1:$BS$1,0),0)</f>
        <v>34</v>
      </c>
      <c r="AK9" s="88">
        <f>VLOOKUP(年度マスタ!$K$4&amp;"_"&amp;$AG9,データシート1!$A:$BS,MATCH("ab_"&amp;AK$2,データシート1!$A$1:$BS$1,0),0)</f>
        <v>16510</v>
      </c>
      <c r="AL9" s="88">
        <f>VLOOKUP(年度マスタ!$K$4&amp;"_"&amp;$AG9,データシート1!$A:$BS,MATCH("ab_"&amp;AL$2,データシート1!$A$1:$BS$1,0),0)</f>
        <v>22433</v>
      </c>
      <c r="AM9" s="88">
        <f>VLOOKUP(年度マスタ!$K$4&amp;"_"&amp;$AG9,データシート1!$A:$BS,MATCH("ab_"&amp;AM$2,データシート1!$A$1:$BS$1,0),0)</f>
        <v>28846</v>
      </c>
      <c r="AN9" s="88">
        <f>VLOOKUP(年度マスタ!$K$4&amp;"_"&amp;$AG9,データシート1!$A:$BS,MATCH("ab_"&amp;AN$2,データシート1!$A$1:$BS$1,0),0)</f>
        <v>10171</v>
      </c>
      <c r="AO9" s="88">
        <f>VLOOKUP(年度マスタ!$K$4&amp;"_"&amp;$AG9,データシート1!$A:$BS,MATCH("ab_"&amp;AO$2,データシート1!$A$1:$BS$1,0),0)</f>
        <v>56229</v>
      </c>
      <c r="AP9" s="88">
        <f>VLOOKUP(年度マスタ!$K$4&amp;"_"&amp;$AG9,データシート1!$A:$BS,MATCH("ab_"&amp;AP$2,データシート1!$A$1:$BS$1,0),0)</f>
        <v>5228925.333333333</v>
      </c>
      <c r="AQ9" s="1073">
        <f>VLOOKUP(年度マスタ!$K$4&amp;"_"&amp;$AG9,データシート1!$A:$BS,MATCH("ab_"&amp;AQ$2,データシート1!$A$1:$BS$1,0),0)</f>
        <v>5.2988414182399994</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2719.4607999999998</v>
      </c>
      <c r="AI10" s="88">
        <f>VLOOKUP(年度マスタ!$K$4&amp;"_"&amp;$AG10,データシート1!$A:$BS,MATCH("ab_"&amp;AI$2,データシート1!$A$1:$BS$1,0),0)</f>
        <v>1353</v>
      </c>
      <c r="AJ10" s="88">
        <f>VLOOKUP(年度マスタ!$K$4&amp;"_"&amp;$AG10,データシート1!$A:$BS,MATCH("ab_"&amp;AJ$2,データシート1!$A$1:$BS$1,0),0)</f>
        <v>34</v>
      </c>
      <c r="AK10" s="88">
        <f>VLOOKUP(年度マスタ!$K$4&amp;"_"&amp;$AG10,データシート1!$A:$BS,MATCH("ab_"&amp;AK$2,データシート1!$A$1:$BS$1,0),0)</f>
        <v>16510</v>
      </c>
      <c r="AL10" s="88">
        <f>VLOOKUP(年度マスタ!$K$4&amp;"_"&amp;$AG10,データシート1!$A:$BS,MATCH("ab_"&amp;AL$2,データシート1!$A$1:$BS$1,0),0)</f>
        <v>22469</v>
      </c>
      <c r="AM10" s="88">
        <f>VLOOKUP(年度マスタ!$K$4&amp;"_"&amp;$AG10,データシート1!$A:$BS,MATCH("ab_"&amp;AM$2,データシート1!$A$1:$BS$1,0),0)</f>
        <v>29096</v>
      </c>
      <c r="AN10" s="88">
        <f>VLOOKUP(年度マスタ!$K$4&amp;"_"&amp;$AG10,データシート1!$A:$BS,MATCH("ab_"&amp;AN$2,データシート1!$A$1:$BS$1,0),0)</f>
        <v>10163</v>
      </c>
      <c r="AO10" s="88">
        <f>VLOOKUP(年度マスタ!$K$4&amp;"_"&amp;$AG10,データシート1!$A:$BS,MATCH("ab_"&amp;AO$2,データシート1!$A$1:$BS$1,0),0)</f>
        <v>55577</v>
      </c>
      <c r="AP10" s="88">
        <f>VLOOKUP(年度マスタ!$K$4&amp;"_"&amp;$AG10,データシート1!$A:$BS,MATCH("ab_"&amp;AP$2,データシート1!$A$1:$BS$1,0),0)</f>
        <v>5221967</v>
      </c>
      <c r="AQ10" s="1073">
        <f>VLOOKUP(年度マスタ!$K$4&amp;"_"&amp;$AG10,データシート1!$A:$BS,MATCH("ab_"&amp;AQ$2,データシート1!$A$1:$BS$1,0),0)</f>
        <v>4.0391369891600002</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2811.5945000000002</v>
      </c>
      <c r="AI11" s="88">
        <f>VLOOKUP(年度マスタ!$K$4&amp;"_"&amp;$AG11,データシート1!$A:$BS,MATCH("ab_"&amp;AI$2,データシート1!$A$1:$BS$1,0),0)</f>
        <v>1353</v>
      </c>
      <c r="AJ11" s="88">
        <f>VLOOKUP(年度マスタ!$K$4&amp;"_"&amp;$AG11,データシート1!$A:$BS,MATCH("ab_"&amp;AJ$2,データシート1!$A$1:$BS$1,0),0)</f>
        <v>34</v>
      </c>
      <c r="AK11" s="88">
        <f>VLOOKUP(年度マスタ!$K$4&amp;"_"&amp;$AG11,データシート1!$A:$BS,MATCH("ab_"&amp;AK$2,データシート1!$A$1:$BS$1,0),0)</f>
        <v>16510</v>
      </c>
      <c r="AL11" s="88">
        <f>VLOOKUP(年度マスタ!$K$4&amp;"_"&amp;$AG11,データシート1!$A:$BS,MATCH("ab_"&amp;AL$2,データシート1!$A$1:$BS$1,0),0)</f>
        <v>22608</v>
      </c>
      <c r="AM11" s="88">
        <f>VLOOKUP(年度マスタ!$K$4&amp;"_"&amp;$AG11,データシート1!$A:$BS,MATCH("ab_"&amp;AM$2,データシート1!$A$1:$BS$1,0),0)</f>
        <v>29335</v>
      </c>
      <c r="AN11" s="88">
        <f>VLOOKUP(年度マスタ!$K$4&amp;"_"&amp;$AG11,データシート1!$A:$BS,MATCH("ab_"&amp;AN$2,データシート1!$A$1:$BS$1,0),0)</f>
        <v>9979</v>
      </c>
      <c r="AO11" s="88">
        <f>VLOOKUP(年度マスタ!$K$4&amp;"_"&amp;$AG11,データシート1!$A:$BS,MATCH("ab_"&amp;AO$2,データシート1!$A$1:$BS$1,0),0)</f>
        <v>55240</v>
      </c>
      <c r="AP11" s="88">
        <f>VLOOKUP(年度マスタ!$K$4&amp;"_"&amp;$AG11,データシート1!$A:$BS,MATCH("ab_"&amp;AP$2,データシート1!$A$1:$BS$1,0),0)</f>
        <v>5483577.666666667</v>
      </c>
      <c r="AQ11" s="1073">
        <f>VLOOKUP(年度マスタ!$K$4&amp;"_"&amp;$AG11,データシート1!$A:$BS,MATCH("ab_"&amp;AQ$2,データシート1!$A$1:$BS$1,0),0)</f>
        <v>6.0518755407199984</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2980.6228000000001</v>
      </c>
      <c r="AI12" s="88">
        <f>VLOOKUP(年度マスタ!$K$4&amp;"_"&amp;$AG12,データシート1!$A:$BS,MATCH("ab_"&amp;AI$2,データシート1!$A$1:$BS$1,0),0)</f>
        <v>1353</v>
      </c>
      <c r="AJ12" s="88">
        <f>VLOOKUP(年度マスタ!$K$4&amp;"_"&amp;$AG12,データシート1!$A:$BS,MATCH("ab_"&amp;AJ$2,データシート1!$A$1:$BS$1,0),0)</f>
        <v>34</v>
      </c>
      <c r="AK12" s="88">
        <f>VLOOKUP(年度マスタ!$K$4&amp;"_"&amp;$AG12,データシート1!$A:$BS,MATCH("ab_"&amp;AK$2,データシート1!$A$1:$BS$1,0),0)</f>
        <v>16510</v>
      </c>
      <c r="AL12" s="88">
        <f>VLOOKUP(年度マスタ!$K$4&amp;"_"&amp;$AG12,データシート1!$A:$BS,MATCH("ab_"&amp;AL$2,データシート1!$A$1:$BS$1,0),0)</f>
        <v>22623</v>
      </c>
      <c r="AM12" s="88">
        <f>VLOOKUP(年度マスタ!$K$4&amp;"_"&amp;$AG12,データシート1!$A:$BS,MATCH("ab_"&amp;AM$2,データシート1!$A$1:$BS$1,0),0)</f>
        <v>29499</v>
      </c>
      <c r="AN12" s="88">
        <f>VLOOKUP(年度マスタ!$K$4&amp;"_"&amp;$AG12,データシート1!$A:$BS,MATCH("ab_"&amp;AN$2,データシート1!$A$1:$BS$1,0),0)</f>
        <v>9802</v>
      </c>
      <c r="AO12" s="88">
        <f>VLOOKUP(年度マスタ!$K$4&amp;"_"&amp;$AG12,データシート1!$A:$BS,MATCH("ab_"&amp;AO$2,データシート1!$A$1:$BS$1,0),0)</f>
        <v>54838</v>
      </c>
      <c r="AP12" s="88">
        <f>VLOOKUP(年度マスタ!$K$4&amp;"_"&amp;$AG12,データシート1!$A:$BS,MATCH("ab_"&amp;AP$2,データシート1!$A$1:$BS$1,0),0)</f>
        <v>5435501.333333333</v>
      </c>
      <c r="AQ12" s="1073">
        <f>VLOOKUP(年度マスタ!$K$4&amp;"_"&amp;$AG12,データシート1!$A:$BS,MATCH("ab_"&amp;AQ$2,データシート1!$A$1:$BS$1,0),0)</f>
        <v>3.9735932955799997</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3299.19</v>
      </c>
      <c r="AI13" s="88">
        <f>VLOOKUP(年度マスタ!$K$4&amp;"_"&amp;$AG13,データシート1!$A:$BS,MATCH("ab_"&amp;AI$2,データシート1!$A$1:$BS$1,0),0)</f>
        <v>1228</v>
      </c>
      <c r="AJ13" s="88">
        <f>VLOOKUP(年度マスタ!$K$4&amp;"_"&amp;$AG13,データシート1!$A:$BS,MATCH("ab_"&amp;AJ$2,データシート1!$A$1:$BS$1,0),0)</f>
        <v>25</v>
      </c>
      <c r="AK13" s="88">
        <f>VLOOKUP(年度マスタ!$K$4&amp;"_"&amp;$AG13,データシート1!$A:$BS,MATCH("ab_"&amp;AK$2,データシート1!$A$1:$BS$1,0),0)</f>
        <v>16243</v>
      </c>
      <c r="AL13" s="88">
        <f>VLOOKUP(年度マスタ!$K$4&amp;"_"&amp;$AG13,データシート1!$A:$BS,MATCH("ab_"&amp;AL$2,データシート1!$A$1:$BS$1,0),0)</f>
        <v>22553</v>
      </c>
      <c r="AM13" s="88">
        <f>VLOOKUP(年度マスタ!$K$4&amp;"_"&amp;$AG13,データシート1!$A:$BS,MATCH("ab_"&amp;AM$2,データシート1!$A$1:$BS$1,0),0)</f>
        <v>29472</v>
      </c>
      <c r="AN13" s="88">
        <f>VLOOKUP(年度マスタ!$K$4&amp;"_"&amp;$AG13,データシート1!$A:$BS,MATCH("ab_"&amp;AN$2,データシート1!$A$1:$BS$1,0),0)</f>
        <v>9639</v>
      </c>
      <c r="AO13" s="88">
        <f>VLOOKUP(年度マスタ!$K$4&amp;"_"&amp;$AG13,データシート1!$A:$BS,MATCH("ab_"&amp;AO$2,データシート1!$A$1:$BS$1,0),0)</f>
        <v>54100</v>
      </c>
      <c r="AP13" s="88">
        <f>VLOOKUP(年度マスタ!$K$4&amp;"_"&amp;$AG13,データシート1!$A:$BS,MATCH("ab_"&amp;AP$2,データシート1!$A$1:$BS$1,0),0)</f>
        <v>5313774.666666667</v>
      </c>
      <c r="AQ13" s="1073">
        <f>VLOOKUP(年度マスタ!$K$4&amp;"_"&amp;$AG13,データシート1!$A:$BS,MATCH("ab_"&amp;AQ$2,データシート1!$A$1:$BS$1,0),0)</f>
        <v>5.3383013990399997</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2610.4358000000002</v>
      </c>
      <c r="AI14" s="88">
        <f>VLOOKUP(年度マスタ!$K$4&amp;"_"&amp;$AG14,データシート1!$A:$BS,MATCH("ab_"&amp;AI$2,データシート1!$A$1:$BS$1,0),0)</f>
        <v>1228</v>
      </c>
      <c r="AJ14" s="88">
        <f>VLOOKUP(年度マスタ!$K$4&amp;"_"&amp;$AG14,データシート1!$A:$BS,MATCH("ab_"&amp;AJ$2,データシート1!$A$1:$BS$1,0),0)</f>
        <v>25</v>
      </c>
      <c r="AK14" s="88">
        <f>VLOOKUP(年度マスタ!$K$4&amp;"_"&amp;$AG14,データシート1!$A:$BS,MATCH("ab_"&amp;AK$2,データシート1!$A$1:$BS$1,0),0)</f>
        <v>16243</v>
      </c>
      <c r="AL14" s="88">
        <f>VLOOKUP(年度マスタ!$K$4&amp;"_"&amp;$AG14,データシート1!$A:$BS,MATCH("ab_"&amp;AL$2,データシート1!$A$1:$BS$1,0),0)</f>
        <v>22514</v>
      </c>
      <c r="AM14" s="88">
        <f>VLOOKUP(年度マスタ!$K$4&amp;"_"&amp;$AG14,データシート1!$A:$BS,MATCH("ab_"&amp;AM$2,データシート1!$A$1:$BS$1,0),0)</f>
        <v>29503</v>
      </c>
      <c r="AN14" s="88">
        <f>VLOOKUP(年度マスタ!$K$4&amp;"_"&amp;$AG14,データシート1!$A:$BS,MATCH("ab_"&amp;AN$2,データシート1!$A$1:$BS$1,0),0)</f>
        <v>9417</v>
      </c>
      <c r="AO14" s="88">
        <f>VLOOKUP(年度マスタ!$K$4&amp;"_"&amp;$AG14,データシート1!$A:$BS,MATCH("ab_"&amp;AO$2,データシート1!$A$1:$BS$1,0),0)</f>
        <v>53323</v>
      </c>
      <c r="AP14" s="88">
        <f>VLOOKUP(年度マスタ!$K$4&amp;"_"&amp;$AG14,データシート1!$A:$BS,MATCH("ab_"&amp;AP$2,データシート1!$A$1:$BS$1,0),0)</f>
        <v>5161297</v>
      </c>
      <c r="AQ14" s="1073">
        <f>VLOOKUP(年度マスタ!$K$4&amp;"_"&amp;$AG14,データシート1!$A:$BS,MATCH("ab_"&amp;AQ$2,データシート1!$A$1:$BS$1,0),0)</f>
        <v>4.655136177167309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2355.2795999999998</v>
      </c>
      <c r="AI15" s="88">
        <f>VLOOKUP(年度マスタ!$K$4&amp;"_"&amp;$AG15,データシート1!$A:$BS,MATCH("ab_"&amp;AI$2,データシート1!$A$1:$BS$1,0),0)</f>
        <v>1228</v>
      </c>
      <c r="AJ15" s="88">
        <f>VLOOKUP(年度マスタ!$K$4&amp;"_"&amp;$AG15,データシート1!$A:$BS,MATCH("ab_"&amp;AJ$2,データシート1!$A$1:$BS$1,0),0)</f>
        <v>25</v>
      </c>
      <c r="AK15" s="88">
        <f>VLOOKUP(年度マスタ!$K$4&amp;"_"&amp;$AG15,データシート1!$A:$BS,MATCH("ab_"&amp;AK$2,データシート1!$A$1:$BS$1,0),0)</f>
        <v>16243</v>
      </c>
      <c r="AL15" s="88">
        <f>VLOOKUP(年度マスタ!$K$4&amp;"_"&amp;$AG15,データシート1!$A:$BS,MATCH("ab_"&amp;AL$2,データシート1!$A$1:$BS$1,0),0)</f>
        <v>22442</v>
      </c>
      <c r="AM15" s="88">
        <f>VLOOKUP(年度マスタ!$K$4&amp;"_"&amp;$AG15,データシート1!$A:$BS,MATCH("ab_"&amp;AM$2,データシート1!$A$1:$BS$1,0),0)</f>
        <v>29557</v>
      </c>
      <c r="AN15" s="88">
        <f>VLOOKUP(年度マスタ!$K$4&amp;"_"&amp;$AG15,データシート1!$A:$BS,MATCH("ab_"&amp;AN$2,データシート1!$A$1:$BS$1,0),0)</f>
        <v>9324</v>
      </c>
      <c r="AO15" s="88">
        <f>VLOOKUP(年度マスタ!$K$4&amp;"_"&amp;$AG15,データシート1!$A:$BS,MATCH("ab_"&amp;AO$2,データシート1!$A$1:$BS$1,0),0)</f>
        <v>52563</v>
      </c>
      <c r="AP15" s="88">
        <f>VLOOKUP(年度マスタ!$K$4&amp;"_"&amp;$AG15,データシート1!$A:$BS,MATCH("ab_"&amp;AP$2,データシート1!$A$1:$BS$1,0),0)</f>
        <v>5094810.92727267</v>
      </c>
      <c r="AQ15" s="1073">
        <f>VLOOKUP(年度マスタ!$K$4&amp;"_"&amp;$AG15,データシート1!$A:$BS,MATCH("ab_"&amp;AQ$2,データシート1!$A$1:$BS$1,0),0)</f>
        <v>5.9891117761290662</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2232.2741999999998</v>
      </c>
      <c r="AI16" s="88">
        <f>VLOOKUP(年度マスタ!$K$4&amp;"_"&amp;$AG16,データシート1!$A:$BS,MATCH("ab_"&amp;AI$2,データシート1!$A$1:$BS$1,0),0)</f>
        <v>1228</v>
      </c>
      <c r="AJ16" s="88">
        <f>VLOOKUP(年度マスタ!$K$4&amp;"_"&amp;$AG16,データシート1!$A:$BS,MATCH("ab_"&amp;AJ$2,データシート1!$A$1:$BS$1,0),0)</f>
        <v>25</v>
      </c>
      <c r="AK16" s="88">
        <f>VLOOKUP(年度マスタ!$K$4&amp;"_"&amp;$AG16,データシート1!$A:$BS,MATCH("ab_"&amp;AK$2,データシート1!$A$1:$BS$1,0),0)</f>
        <v>16243</v>
      </c>
      <c r="AL16" s="88">
        <f>VLOOKUP(年度マスタ!$K$4&amp;"_"&amp;$AG16,データシート1!$A:$BS,MATCH("ab_"&amp;AL$2,データシート1!$A$1:$BS$1,0),0)</f>
        <v>22342</v>
      </c>
      <c r="AM16" s="88">
        <f>VLOOKUP(年度マスタ!$K$4&amp;"_"&amp;$AG16,データシート1!$A:$BS,MATCH("ab_"&amp;AM$2,データシート1!$A$1:$BS$1,0),0)</f>
        <v>29611</v>
      </c>
      <c r="AN16" s="88">
        <f>VLOOKUP(年度マスタ!$K$4&amp;"_"&amp;$AG16,データシート1!$A:$BS,MATCH("ab_"&amp;AN$2,データシート1!$A$1:$BS$1,0),0)</f>
        <v>9250</v>
      </c>
      <c r="AO16" s="88">
        <f>VLOOKUP(年度マスタ!$K$4&amp;"_"&amp;$AG16,データシート1!$A:$BS,MATCH("ab_"&amp;AO$2,データシート1!$A$1:$BS$1,0),0)</f>
        <v>51802</v>
      </c>
      <c r="AP16" s="88">
        <f>VLOOKUP(年度マスタ!$K$4&amp;"_"&amp;$AG16,データシート1!$A:$BS,MATCH("ab_"&amp;AP$2,データシート1!$A$1:$BS$1,0),0)</f>
        <v>4931929.3333333312</v>
      </c>
      <c r="AQ16" s="1073">
        <f>VLOOKUP(年度マスタ!$K$4&amp;"_"&amp;$AG16,データシート1!$A:$BS,MATCH("ab_"&amp;AQ$2,データシート1!$A$1:$BS$1,0),0)</f>
        <v>5.5309844245519022</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2480.1383999999998</v>
      </c>
      <c r="AI17" s="187">
        <f>VLOOKUP(年度マスタ!$K$4&amp;"_"&amp;$AG17,データシート1!$A:$BS,MATCH("ab_"&amp;AI$2,データシート1!$A$1:$BS$1,0),0)</f>
        <v>1228</v>
      </c>
      <c r="AJ17" s="187">
        <f>VLOOKUP(年度マスタ!$K$4&amp;"_"&amp;$AG17,データシート1!$A:$BS,MATCH("ab_"&amp;AJ$2,データシート1!$A$1:$BS$1,0),0)</f>
        <v>25</v>
      </c>
      <c r="AK17" s="187">
        <f>VLOOKUP(年度マスタ!$K$4&amp;"_"&amp;$AG17,データシート1!$A:$BS,MATCH("ab_"&amp;AK$2,データシート1!$A$1:$BS$1,0),0)</f>
        <v>16243</v>
      </c>
      <c r="AL17" s="187">
        <f>VLOOKUP(年度マスタ!$K$4&amp;"_"&amp;$AG17,データシート1!$A:$BS,MATCH("ab_"&amp;AL$2,データシート1!$A$1:$BS$1,0),0)</f>
        <v>22304</v>
      </c>
      <c r="AM17" s="187">
        <f>VLOOKUP(年度マスタ!$K$4&amp;"_"&amp;$AG17,データシート1!$A:$BS,MATCH("ab_"&amp;AM$2,データシート1!$A$1:$BS$1,0),0)</f>
        <v>29598</v>
      </c>
      <c r="AN17" s="187">
        <f>VLOOKUP(年度マスタ!$K$4&amp;"_"&amp;$AG17,データシート1!$A:$BS,MATCH("ab_"&amp;AN$2,データシート1!$A$1:$BS$1,0),0)</f>
        <v>9135</v>
      </c>
      <c r="AO17" s="187">
        <f>VLOOKUP(年度マスタ!$K$4&amp;"_"&amp;$AG17,データシート1!$A:$BS,MATCH("ab_"&amp;AO$2,データシート1!$A$1:$BS$1,0),0)</f>
        <v>51079</v>
      </c>
      <c r="AP17" s="187">
        <f>VLOOKUP(年度マスタ!$K$4&amp;"_"&amp;$AG17,データシート1!$A:$BS,MATCH("ab_"&amp;AP$2,データシート1!$A$1:$BS$1,0),0)</f>
        <v>4871317.333333333</v>
      </c>
      <c r="AQ17" s="1074">
        <f>VLOOKUP(年度マスタ!$K$4&amp;"_"&amp;$AG17,データシート1!$A:$BS,MATCH("ab_"&amp;AQ$2,データシート1!$A$1:$BS$1,0),0)</f>
        <v>5.3056156902708613</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2419.7937999999999</v>
      </c>
      <c r="AI18" s="88">
        <f>VLOOKUP(年度マスタ!$K$4&amp;"_"&amp;$AG18,データシート1!$A:$BS,MATCH("ab_"&amp;AI$2,データシート1!$A$1:$BS$1,0),0)</f>
        <v>1228</v>
      </c>
      <c r="AJ18" s="88">
        <f>VLOOKUP(年度マスタ!$K$4&amp;"_"&amp;$AG18,データシート1!$A:$BS,MATCH("ab_"&amp;AJ$2,データシート1!$A$1:$BS$1,0),0)</f>
        <v>25</v>
      </c>
      <c r="AK18" s="88">
        <f>VLOOKUP(年度マスタ!$K$4&amp;"_"&amp;$AG18,データシート1!$A:$BS,MATCH("ab_"&amp;AK$2,データシート1!$A$1:$BS$1,0),0)</f>
        <v>16243</v>
      </c>
      <c r="AL18" s="88">
        <f>VLOOKUP(年度マスタ!$K$4&amp;"_"&amp;$AG18,データシート1!$A:$BS,MATCH("ab_"&amp;AL$2,データシート1!$A$1:$BS$1,0),0)</f>
        <v>22241</v>
      </c>
      <c r="AM18" s="88">
        <f>VLOOKUP(年度マスタ!$K$4&amp;"_"&amp;$AG18,データシート1!$A:$BS,MATCH("ab_"&amp;AM$2,データシート1!$A$1:$BS$1,0),0)</f>
        <v>29493</v>
      </c>
      <c r="AN18" s="88">
        <f>VLOOKUP(年度マスタ!$K$4&amp;"_"&amp;$AG18,データシート1!$A:$BS,MATCH("ab_"&amp;AN$2,データシート1!$A$1:$BS$1,0),0)</f>
        <v>9001</v>
      </c>
      <c r="AO18" s="88">
        <f>VLOOKUP(年度マスタ!$K$4&amp;"_"&amp;$AG18,データシート1!$A:$BS,MATCH("ab_"&amp;AO$2,データシート1!$A$1:$BS$1,0),0)</f>
        <v>50307</v>
      </c>
      <c r="AP18" s="88">
        <f>VLOOKUP(年度マスタ!$K$4&amp;"_"&amp;$AG18,データシート1!$A:$BS,MATCH("ab_"&amp;AP$2,データシート1!$A$1:$BS$1,0),0)</f>
        <v>5271943.666666666</v>
      </c>
      <c r="AQ18" s="1073">
        <f>VLOOKUP(年度マスタ!$K$4&amp;"_"&amp;$AG18,データシート1!$A:$BS,MATCH("ab_"&amp;AQ$2,データシート1!$A$1:$BS$1,0),0)</f>
        <v>5.1024420454432402</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2054.5848000000001</v>
      </c>
      <c r="AI19" s="88">
        <f>VLOOKUP(年度マスタ!$K$4&amp;"_"&amp;$AG19,データシート1!$A:$BS,MATCH("ab_"&amp;AI$2,データシート1!$A$1:$BS$1,0),0)</f>
        <v>994</v>
      </c>
      <c r="AJ19" s="88">
        <f>VLOOKUP(年度マスタ!$K$4&amp;"_"&amp;$AG19,データシート1!$A:$BS,MATCH("ab_"&amp;AJ$2,データシート1!$A$1:$BS$1,0),0)</f>
        <v>55</v>
      </c>
      <c r="AK19" s="88">
        <f>VLOOKUP(年度マスタ!$K$4&amp;"_"&amp;$AG19,データシート1!$A:$BS,MATCH("ab_"&amp;AK$2,データシート1!$A$1:$BS$1,0),0)</f>
        <v>16236</v>
      </c>
      <c r="AL19" s="88">
        <f>VLOOKUP(年度マスタ!$K$4&amp;"_"&amp;$AG19,データシート1!$A:$BS,MATCH("ab_"&amp;AL$2,データシート1!$A$1:$BS$1,0),0)</f>
        <v>22159</v>
      </c>
      <c r="AM19" s="88">
        <f>VLOOKUP(年度マスタ!$K$4&amp;"_"&amp;$AG19,データシート1!$A:$BS,MATCH("ab_"&amp;AM$2,データシート1!$A$1:$BS$1,0),0)</f>
        <v>29518</v>
      </c>
      <c r="AN19" s="88">
        <f>VLOOKUP(年度マスタ!$K$4&amp;"_"&amp;$AG19,データシート1!$A:$BS,MATCH("ab_"&amp;AN$2,データシート1!$A$1:$BS$1,0),0)</f>
        <v>9012</v>
      </c>
      <c r="AO19" s="88">
        <f>VLOOKUP(年度マスタ!$K$4&amp;"_"&amp;$AG19,データシート1!$A:$BS,MATCH("ab_"&amp;AO$2,データシート1!$A$1:$BS$1,0),0)</f>
        <v>49508</v>
      </c>
      <c r="AP19" s="88">
        <f>VLOOKUP(年度マスタ!$K$4&amp;"_"&amp;$AG19,データシート1!$A:$BS,MATCH("ab_"&amp;AP$2,データシート1!$A$1:$BS$1,0),0)</f>
        <v>5261464.666666667</v>
      </c>
      <c r="AQ19" s="1073">
        <f>VLOOKUP(年度マスタ!$K$4&amp;"_"&amp;$AG19,データシート1!$A:$BS,MATCH("ab_"&amp;AQ$2,データシート1!$A$1:$BS$1,0),0)</f>
        <v>4.7284928285993209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2157.9978000000001</v>
      </c>
      <c r="AI20" s="88">
        <f>VLOOKUP(年度マスタ!$K$4&amp;"_"&amp;$AG20,データシート1!$A:$BS,MATCH("ab_"&amp;AI$2,データシート1!$A$1:$BS$1,0),0)</f>
        <v>994</v>
      </c>
      <c r="AJ20" s="88">
        <f>VLOOKUP(年度マスタ!$K$4&amp;"_"&amp;$AG20,データシート1!$A:$BS,MATCH("ab_"&amp;AJ$2,データシート1!$A$1:$BS$1,0),0)</f>
        <v>55</v>
      </c>
      <c r="AK20" s="88">
        <f>VLOOKUP(年度マスタ!$K$4&amp;"_"&amp;$AG20,データシート1!$A:$BS,MATCH("ab_"&amp;AK$2,データシート1!$A$1:$BS$1,0),0)</f>
        <v>16236</v>
      </c>
      <c r="AL20" s="88">
        <f>VLOOKUP(年度マスタ!$K$4&amp;"_"&amp;$AG20,データシート1!$A:$BS,MATCH("ab_"&amp;AL$2,データシート1!$A$1:$BS$1,0),0)</f>
        <v>22110</v>
      </c>
      <c r="AM20" s="88">
        <f>VLOOKUP(年度マスタ!$K$4&amp;"_"&amp;$AG20,データシート1!$A:$BS,MATCH("ab_"&amp;AM$2,データシート1!$A$1:$BS$1,0),0)</f>
        <v>29480</v>
      </c>
      <c r="AN20" s="88">
        <f>VLOOKUP(年度マスタ!$K$4&amp;"_"&amp;$AG20,データシート1!$A:$BS,MATCH("ab_"&amp;AN$2,データシート1!$A$1:$BS$1,0),0)</f>
        <v>8991</v>
      </c>
      <c r="AO20" s="88">
        <f>VLOOKUP(年度マスタ!$K$4&amp;"_"&amp;$AG20,データシート1!$A:$BS,MATCH("ab_"&amp;AO$2,データシート1!$A$1:$BS$1,0),0)</f>
        <v>48717</v>
      </c>
      <c r="AP20" s="88">
        <f>VLOOKUP(年度マスタ!$K$4&amp;"_"&amp;$AG20,データシート1!$A:$BS,MATCH("ab_"&amp;AP$2,データシート1!$A$1:$BS$1,0),0)</f>
        <v>4998496.666666666</v>
      </c>
      <c r="AQ20" s="1073">
        <f>VLOOKUP(年度マスタ!$K$4&amp;"_"&amp;$AG20,データシート1!$A:$BS,MATCH("ab_"&amp;AQ$2,データシート1!$A$1:$BS$1,0),0)</f>
        <v>5.4814611615516284</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海南市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213.416</v>
      </c>
      <c r="BE13" s="80" t="str">
        <f>年度マスタ!K4</f>
        <v>30202</v>
      </c>
      <c r="BF13" s="80" t="str">
        <f>年度マスタ!K4</f>
        <v>30202</v>
      </c>
      <c r="BG13" s="80" t="str">
        <f>年度マスタ!K4</f>
        <v>30202</v>
      </c>
      <c r="BH13" s="318" t="s">
        <v>108</v>
      </c>
      <c r="BI13" s="318" t="s">
        <v>108</v>
      </c>
      <c r="BJ13" s="318" t="s">
        <v>108</v>
      </c>
      <c r="BK13" s="318" t="str">
        <f>年度マスタ!K4</f>
        <v>30202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213.416</v>
      </c>
      <c r="AY14" s="80"/>
      <c r="BE14" s="80" t="str">
        <f>AP2</f>
        <v>海南市</v>
      </c>
      <c r="BF14" s="80" t="str">
        <f>AP2</f>
        <v>海南市</v>
      </c>
      <c r="BG14" s="80" t="str">
        <f>AP2</f>
        <v>海南市</v>
      </c>
      <c r="BH14" s="80" t="s">
        <v>118</v>
      </c>
      <c r="BI14" s="80" t="s">
        <v>118</v>
      </c>
      <c r="BJ14" s="80" t="s">
        <v>118</v>
      </c>
      <c r="BK14" s="80" t="str">
        <f>AP2</f>
        <v>海南市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16：化学工業(N=1)</v>
      </c>
      <c r="BE17" s="961">
        <f>VLOOKUP(BE$13&amp;"_"&amp;$AV$8,データシート2!$A:$SI,MATCH($AV$5&amp;"_"&amp;$BA17&amp;$AV$6,データシート2!$A$1:$SI$1,0),0)</f>
        <v>1</v>
      </c>
      <c r="BF17" s="1071">
        <f>VLOOKUP(BF$13&amp;"_"&amp;$AW$8,データシート2!$A:$SI,MATCH($AW$5&amp;"_"&amp;$BA17&amp;$AW$6,データシート2!$A$1:$SI$1,0),0)</f>
        <v>26.469000000000001</v>
      </c>
      <c r="BG17" s="1071">
        <f t="shared" ref="BG17:BG38" si="2">BF17/BE17</f>
        <v>26.469000000000001</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0.45826799986119826</v>
      </c>
    </row>
    <row r="18" spans="2:63" ht="15.95" customHeight="1">
      <c r="B18" s="312"/>
      <c r="C18" s="297"/>
      <c r="D18" s="15"/>
      <c r="E18" s="202"/>
      <c r="F18" s="202"/>
      <c r="G18" s="15"/>
      <c r="H18" s="15"/>
      <c r="I18" s="15"/>
      <c r="N18" s="23"/>
      <c r="Z18" s="313"/>
      <c r="AB18" s="312"/>
      <c r="AD18" s="15"/>
      <c r="AQ18" s="313"/>
      <c r="AV18" s="316"/>
      <c r="AW18" s="317" t="s">
        <v>212</v>
      </c>
      <c r="AX18" s="201">
        <f t="shared" si="0"/>
        <v>222.727</v>
      </c>
      <c r="AY18" s="201">
        <f>AX18</f>
        <v>222.727</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22：鉄鋼業(N=1)</v>
      </c>
      <c r="BE20" s="961">
        <f>VLOOKUP(BE$13&amp;"_"&amp;$AV$8,データシート2!$A:$SI,MATCH($AV$5&amp;"_"&amp;$BA20&amp;$AV$6,データシート2!$A$1:$SI$1,0),0)</f>
        <v>1</v>
      </c>
      <c r="BF20" s="1071">
        <f>VLOOKUP(BF$13&amp;"_"&amp;$AW$8,データシート2!$A:$SI,MATCH($AW$5&amp;"_"&amp;$BA20&amp;$AW$6,データシート2!$A$1:$SI$1,0),0)</f>
        <v>157.196</v>
      </c>
      <c r="BG20" s="1071">
        <f t="shared" si="2"/>
        <v>157.196</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f t="shared" si="4"/>
        <v>0.4989376183554135</v>
      </c>
    </row>
    <row r="21" spans="2:63" ht="15.95" customHeight="1" thickTop="1" thickBot="1">
      <c r="B21" s="323"/>
      <c r="C21" s="455" t="s">
        <v>116</v>
      </c>
      <c r="D21" s="572"/>
      <c r="E21" s="572"/>
      <c r="F21" s="996">
        <f>SUM(F22,F26,F27,F28)</f>
        <v>576.5139999999999</v>
      </c>
      <c r="G21" s="996">
        <f t="shared" ref="G21:O21" si="5">SUM(G22,G26,G27,G28)</f>
        <v>652.74900000000002</v>
      </c>
      <c r="H21" s="996">
        <f t="shared" si="5"/>
        <v>618.45100000000002</v>
      </c>
      <c r="I21" s="996">
        <f t="shared" si="5"/>
        <v>814.77299999999991</v>
      </c>
      <c r="J21" s="996">
        <f t="shared" si="5"/>
        <v>724.01900000000001</v>
      </c>
      <c r="K21" s="996">
        <f t="shared" si="5"/>
        <v>679.83600000000001</v>
      </c>
      <c r="L21" s="996">
        <f t="shared" si="5"/>
        <v>610.43299999999999</v>
      </c>
      <c r="M21" s="996">
        <f t="shared" si="5"/>
        <v>538.99900000000002</v>
      </c>
      <c r="N21" s="996">
        <f t="shared" si="5"/>
        <v>510.05999999999995</v>
      </c>
      <c r="O21" s="996">
        <f t="shared" si="5"/>
        <v>479.74899999999997</v>
      </c>
      <c r="P21" s="997">
        <f>SUM(P22,P26,P27,P28)</f>
        <v>436.14300000000003</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269.11399999999998</v>
      </c>
      <c r="G22" s="998">
        <f t="shared" ref="G22:P22" si="6">SUM(G23:G25)</f>
        <v>265.74900000000002</v>
      </c>
      <c r="H22" s="998">
        <f t="shared" si="6"/>
        <v>166.45099999999999</v>
      </c>
      <c r="I22" s="998">
        <f t="shared" si="6"/>
        <v>316.07299999999998</v>
      </c>
      <c r="J22" s="998">
        <f t="shared" si="6"/>
        <v>312.81900000000002</v>
      </c>
      <c r="K22" s="998">
        <f t="shared" si="6"/>
        <v>274.363</v>
      </c>
      <c r="L22" s="998">
        <f t="shared" si="6"/>
        <v>276.93400000000003</v>
      </c>
      <c r="M22" s="998">
        <f t="shared" si="6"/>
        <v>280.18799999999999</v>
      </c>
      <c r="N22" s="998">
        <f t="shared" si="6"/>
        <v>282.22899999999998</v>
      </c>
      <c r="O22" s="998">
        <f t="shared" si="6"/>
        <v>260.10199999999998</v>
      </c>
      <c r="P22" s="999">
        <f t="shared" si="6"/>
        <v>213.416</v>
      </c>
      <c r="Z22" s="313"/>
      <c r="AB22" s="312"/>
      <c r="AC22" s="571" t="s">
        <v>1377</v>
      </c>
      <c r="AP22" s="18" t="s">
        <v>1387</v>
      </c>
      <c r="AQ22" s="313"/>
      <c r="AV22" s="80" t="str">
        <f>AW22</f>
        <v>エネルギー起源CO2</v>
      </c>
      <c r="AW22" s="80" t="str">
        <f>D56</f>
        <v>エネルギー起源CO2</v>
      </c>
      <c r="AX22" s="201">
        <f>P56</f>
        <v>436.14299999999997</v>
      </c>
      <c r="AY22" s="201">
        <f>AX22</f>
        <v>436.14299999999997</v>
      </c>
      <c r="BA22" s="80">
        <v>10</v>
      </c>
      <c r="BB22" s="80"/>
      <c r="BC22" s="80" t="s">
        <v>163</v>
      </c>
      <c r="BD22" s="80" t="str">
        <f t="shared" si="1"/>
        <v>10：飲料・たばこ・飼料製造業(N=2)</v>
      </c>
      <c r="BE22" s="961">
        <f>VLOOKUP(BE$13&amp;"_"&amp;$AV$8,データシート2!$A:$SI,MATCH($AV$5&amp;"_"&amp;$BA22&amp;$AV$6,データシート2!$A$1:$SI$1,0),0)</f>
        <v>2</v>
      </c>
      <c r="BF22" s="1071">
        <f>VLOOKUP(BF$13&amp;"_"&amp;$AW$8,データシート2!$A:$SI,MATCH($AW$5&amp;"_"&amp;$BA22&amp;$AW$6,データシート2!$A$1:$SI$1,0),0)</f>
        <v>29.751000000000001</v>
      </c>
      <c r="BG22" s="1071">
        <f t="shared" si="2"/>
        <v>14.875500000000001</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f t="shared" si="4"/>
        <v>1.3981774579917032</v>
      </c>
    </row>
    <row r="23" spans="2:63" ht="15.95" customHeight="1" thickBot="1">
      <c r="B23" s="325"/>
      <c r="C23" s="572"/>
      <c r="D23" s="458"/>
      <c r="E23" s="457" t="s">
        <v>98</v>
      </c>
      <c r="F23" s="1000">
        <f>IFERROR(VLOOKUP(年度マスタ!$K$4&amp;"_"&amp;F$20,データシート1!$A:$BT,MATCH("ba_"&amp;$E23,データシート1!$A$1:$BT$1,0),0),0)</f>
        <v>269.11399999999998</v>
      </c>
      <c r="G23" s="1000">
        <f>IFERROR(VLOOKUP(年度マスタ!$K$4&amp;"_"&amp;G$20,データシート1!$A:$BT,MATCH("ba_"&amp;$E23,データシート1!$A$1:$BT$1,0),0),0)</f>
        <v>265.74900000000002</v>
      </c>
      <c r="H23" s="1000">
        <f>IFERROR(VLOOKUP(年度マスタ!$K$4&amp;"_"&amp;H$20,データシート1!$A:$BT,MATCH("ba_"&amp;$E23,データシート1!$A$1:$BT$1,0),0),0)</f>
        <v>166.45099999999999</v>
      </c>
      <c r="I23" s="1000">
        <f>IFERROR(VLOOKUP(年度マスタ!$K$4&amp;"_"&amp;I$20,データシート1!$A:$BT,MATCH("ba_"&amp;$E23,データシート1!$A$1:$BT$1,0),0),0)</f>
        <v>316.07299999999998</v>
      </c>
      <c r="J23" s="1000">
        <f>IFERROR(VLOOKUP(年度マスタ!$K$4&amp;"_"&amp;J$20,データシート1!$A:$BT,MATCH("ba_"&amp;$E23,データシート1!$A$1:$BT$1,0),0),0)</f>
        <v>312.81900000000002</v>
      </c>
      <c r="K23" s="1000">
        <f>IFERROR(VLOOKUP(年度マスタ!$K$4&amp;"_"&amp;K$20,データシート1!$A:$BT,MATCH("ba_"&amp;$E23,データシート1!$A$1:$BT$1,0),0),0)</f>
        <v>274.363</v>
      </c>
      <c r="L23" s="1000">
        <f>IFERROR(VLOOKUP(年度マスタ!$K$4&amp;"_"&amp;L$20,データシート1!$A:$BT,MATCH("ba_"&amp;$E23,データシート1!$A$1:$BT$1,0),0),0)</f>
        <v>276.93400000000003</v>
      </c>
      <c r="M23" s="1000">
        <f>IFERROR(VLOOKUP(年度マスタ!$K$4&amp;"_"&amp;M$20,データシート1!$A:$BT,MATCH("ba_"&amp;$E23,データシート1!$A$1:$BT$1,0),0),0)</f>
        <v>280.18799999999999</v>
      </c>
      <c r="N23" s="1000">
        <f>IFERROR(VLOOKUP(年度マスタ!$K$4&amp;"_"&amp;N$20,データシート1!$A:$BT,MATCH("ba_"&amp;$E23,データシート1!$A$1:$BT$1,0),0),0)</f>
        <v>282.22899999999998</v>
      </c>
      <c r="O23" s="1000">
        <f>IFERROR(VLOOKUP(年度マスタ!$K$4&amp;"_"&amp;O$20,データシート1!$A:$BT,MATCH("ba_"&amp;$E23,データシート1!$A$1:$BT$1,0),0),0)</f>
        <v>260.10199999999998</v>
      </c>
      <c r="P23" s="1001">
        <f>IFERROR(VLOOKUP(年度マスタ!$K$4&amp;"_"&amp;P$20,データシート1!$A:$BT,MATCH("ba_"&amp;$E23,データシート1!$A$1:$BT$1,0),0),0)</f>
        <v>213.416</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1100.6118779416179</v>
      </c>
      <c r="AG24" s="996">
        <f t="shared" ref="AG24:AP24" si="7">AG25+AG29</f>
        <v>1109.6578078872963</v>
      </c>
      <c r="AH24" s="996">
        <f t="shared" si="7"/>
        <v>1127.9156856063373</v>
      </c>
      <c r="AI24" s="996">
        <f t="shared" si="7"/>
        <v>1255.2909285737289</v>
      </c>
      <c r="AJ24" s="996">
        <f t="shared" si="7"/>
        <v>1351.200480724181</v>
      </c>
      <c r="AK24" s="996">
        <f t="shared" si="7"/>
        <v>1095.3473317225325</v>
      </c>
      <c r="AL24" s="996">
        <f t="shared" si="7"/>
        <v>1072.7748977628855</v>
      </c>
      <c r="AM24" s="996">
        <f t="shared" si="7"/>
        <v>955.53000210605592</v>
      </c>
      <c r="AN24" s="996">
        <f t="shared" si="7"/>
        <v>979.24106936292492</v>
      </c>
      <c r="AO24" s="996">
        <f>AO25+AO29</f>
        <v>1049.3110218389954</v>
      </c>
      <c r="AP24" s="997">
        <f t="shared" si="7"/>
        <v>723.61369344092122</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1035.2555153192513</v>
      </c>
      <c r="AG25" s="998">
        <f>①CO2排出量の現状把握!AA35</f>
        <v>1023.8742165014017</v>
      </c>
      <c r="AH25" s="998">
        <f>①CO2排出量の現状把握!AB35</f>
        <v>1038.2402973862413</v>
      </c>
      <c r="AI25" s="998">
        <f>①CO2排出量の現状把握!AC35</f>
        <v>1163.063660702318</v>
      </c>
      <c r="AJ25" s="998">
        <f>①CO2排出量の現状把握!AD35</f>
        <v>1257.484374798106</v>
      </c>
      <c r="AK25" s="998">
        <f>①CO2排出量の現状把握!AE35</f>
        <v>1017.3995945033809</v>
      </c>
      <c r="AL25" s="998">
        <f>①CO2排出量の現状把握!AF35</f>
        <v>992.70833843696255</v>
      </c>
      <c r="AM25" s="998">
        <f>①CO2排出量の現状把握!AG35</f>
        <v>897.06539676046305</v>
      </c>
      <c r="AN25" s="998">
        <f>①CO2排出量の現状把握!AH35</f>
        <v>928.14946338249661</v>
      </c>
      <c r="AO25" s="998">
        <f>①CO2排出量の現状把握!AI35</f>
        <v>999.99837573876368</v>
      </c>
      <c r="AP25" s="999">
        <f>①CO2排出量の現状把握!AJ35</f>
        <v>677.00292703726996</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1030.6139188928175</v>
      </c>
      <c r="AG26" s="1000">
        <f>①CO2排出量の現状把握!AA36</f>
        <v>1019.5047689640616</v>
      </c>
      <c r="AH26" s="1000">
        <f>①CO2排出量の現状把握!AB36</f>
        <v>1033.9219156943436</v>
      </c>
      <c r="AI26" s="1000">
        <f>①CO2排出量の現状把握!AC36</f>
        <v>1159.0274804210912</v>
      </c>
      <c r="AJ26" s="1000">
        <f>①CO2排出量の現状把握!AD36</f>
        <v>1253.4554433088731</v>
      </c>
      <c r="AK26" s="1000">
        <f>①CO2排出量の現状把握!AE36</f>
        <v>1013.4543095281267</v>
      </c>
      <c r="AL26" s="1000">
        <f>①CO2排出量の現状把握!AF36</f>
        <v>988.17133703603395</v>
      </c>
      <c r="AM26" s="1000">
        <f>①CO2排出量の現状把握!AG36</f>
        <v>892.80455356160633</v>
      </c>
      <c r="AN26" s="1000">
        <f>①CO2排出量の現状把握!AH36</f>
        <v>924.3057687373954</v>
      </c>
      <c r="AO26" s="1000">
        <f>①CO2排出量の現状把握!AI36</f>
        <v>996.32321048582969</v>
      </c>
      <c r="AP26" s="1001">
        <f>①CO2排出量の現状把握!AJ36</f>
        <v>671.5565061027429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307.39999999999998</v>
      </c>
      <c r="G27" s="998">
        <f>IFERROR(VLOOKUP(年度マスタ!$K$4&amp;"_"&amp;G$20,データシート1!$A:$BT,MATCH("ba_"&amp;$D27,データシート1!$A$1:$BT$1,0),0),0)</f>
        <v>387</v>
      </c>
      <c r="H27" s="998">
        <f>IFERROR(VLOOKUP(年度マスタ!$K$4&amp;"_"&amp;H$20,データシート1!$A:$BT,MATCH("ba_"&amp;$D27,データシート1!$A$1:$BT$1,0),0),0)</f>
        <v>452</v>
      </c>
      <c r="I27" s="998">
        <f>IFERROR(VLOOKUP(年度マスタ!$K$4&amp;"_"&amp;I$20,データシート1!$A:$BT,MATCH("ba_"&amp;$D27,データシート1!$A$1:$BT$1,0),0),0)</f>
        <v>498.7</v>
      </c>
      <c r="J27" s="998">
        <f>IFERROR(VLOOKUP(年度マスタ!$K$4&amp;"_"&amp;J$20,データシート1!$A:$BT,MATCH("ba_"&amp;$D27,データシート1!$A$1:$BT$1,0),0),0)</f>
        <v>411.2</v>
      </c>
      <c r="K27" s="998">
        <f>IFERROR(VLOOKUP(年度マスタ!$K$4&amp;"_"&amp;K$20,データシート1!$A:$BT,MATCH("ba_"&amp;$D27,データシート1!$A$1:$BT$1,0),0),0)</f>
        <v>405.47300000000001</v>
      </c>
      <c r="L27" s="998">
        <f>IFERROR(VLOOKUP(年度マスタ!$K$4&amp;"_"&amp;L$20,データシート1!$A:$BT,MATCH("ba_"&amp;$D27,データシート1!$A$1:$BT$1,0),0),0)</f>
        <v>333.49900000000002</v>
      </c>
      <c r="M27" s="998">
        <f>IFERROR(VLOOKUP(年度マスタ!$K$4&amp;"_"&amp;M$20,データシート1!$A:$BT,MATCH("ba_"&amp;$D27,データシート1!$A$1:$BT$1,0),0),0)</f>
        <v>258.81099999999998</v>
      </c>
      <c r="N27" s="998">
        <f>IFERROR(VLOOKUP(年度マスタ!$K$4&amp;"_"&amp;N$20,データシート1!$A:$BT,MATCH("ba_"&amp;$D27,データシート1!$A$1:$BT$1,0),0),0)</f>
        <v>227.83099999999999</v>
      </c>
      <c r="O27" s="998">
        <f>IFERROR(VLOOKUP(年度マスタ!$K$4&amp;"_"&amp;O$20,データシート1!$A:$BT,MATCH("ba_"&amp;$D27,データシート1!$A$1:$BT$1,0),0),0)</f>
        <v>219.64699999999999</v>
      </c>
      <c r="P27" s="999">
        <f>IFERROR(VLOOKUP(年度マスタ!$K$4&amp;"_"&amp;P$20,データシート1!$A:$BT,MATCH("ba_"&amp;$D27,データシート1!$A$1:$BT$1,0),0),0)</f>
        <v>222.727</v>
      </c>
      <c r="Z27" s="313"/>
      <c r="AB27" s="312"/>
      <c r="AC27" s="572"/>
      <c r="AD27" s="458"/>
      <c r="AE27" s="457" t="s">
        <v>107</v>
      </c>
      <c r="AF27" s="1000">
        <f>①CO2排出量の現状把握!Z37</f>
        <v>2.0538085390945167</v>
      </c>
      <c r="AG27" s="1000">
        <f>①CO2排出量の現状把握!AA37</f>
        <v>2.9584723800690997</v>
      </c>
      <c r="AH27" s="1000">
        <f>①CO2排出量の現状把握!AB37</f>
        <v>2.8653105257290199</v>
      </c>
      <c r="AI27" s="1000">
        <f>①CO2排出量の現状把握!AC37</f>
        <v>2.7377492345066283</v>
      </c>
      <c r="AJ27" s="1000">
        <f>①CO2排出量の現状把握!AD37</f>
        <v>2.8053385451319306</v>
      </c>
      <c r="AK27" s="1000">
        <f>①CO2排出量の現状把握!AE37</f>
        <v>2.5381008292375502</v>
      </c>
      <c r="AL27" s="1000">
        <f>①CO2排出量の現状把握!AF37</f>
        <v>2.5761620844867172</v>
      </c>
      <c r="AM27" s="1000">
        <f>①CO2排出量の現状把握!AG37</f>
        <v>2.4440790664126992</v>
      </c>
      <c r="AN27" s="1000">
        <f>①CO2排出量の現状把握!AH37</f>
        <v>2.1955638192689064</v>
      </c>
      <c r="AO27" s="1000">
        <f>①CO2排出量の現状把握!AI37</f>
        <v>2.0116660162237836</v>
      </c>
      <c r="AP27" s="1001">
        <f>①CO2排出量の現状把握!AJ37</f>
        <v>1.9727653650116646</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2.5877878873393523</v>
      </c>
      <c r="AG28" s="1000">
        <f>①CO2排出量の現状把握!AA38</f>
        <v>1.4109751572711027</v>
      </c>
      <c r="AH28" s="1000">
        <f>①CO2排出量の現状把握!AB38</f>
        <v>1.4530711661687592</v>
      </c>
      <c r="AI28" s="1000">
        <f>①CO2排出量の現状把握!AC38</f>
        <v>1.2984310467199125</v>
      </c>
      <c r="AJ28" s="1000">
        <f>①CO2排出量の現状把握!AD38</f>
        <v>1.2235929441010795</v>
      </c>
      <c r="AK28" s="1000">
        <f>①CO2排出量の現状把握!AE38</f>
        <v>1.4071841460165351</v>
      </c>
      <c r="AL28" s="1000">
        <f>①CO2排出量の現状把握!AF38</f>
        <v>1.9608393164419846</v>
      </c>
      <c r="AM28" s="1000">
        <f>①CO2排出量の現状把握!AG38</f>
        <v>1.8167641324440582</v>
      </c>
      <c r="AN28" s="1000">
        <f>①CO2排出量の現状把握!AH38</f>
        <v>1.6481308258322687</v>
      </c>
      <c r="AO28" s="1000">
        <f>①CO2排出量の現状把握!AI38</f>
        <v>1.6634992367101693</v>
      </c>
      <c r="AP28" s="1001">
        <f>①CO2排出量の現状把握!AJ38</f>
        <v>3.473655569515306</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65.356362622366532</v>
      </c>
      <c r="AG29" s="1002">
        <f>①CO2排出量の現状把握!AA39</f>
        <v>85.783591385894482</v>
      </c>
      <c r="AH29" s="1002">
        <f>①CO2排出量の現状把握!AB39</f>
        <v>89.67538822009611</v>
      </c>
      <c r="AI29" s="1002">
        <f>①CO2排出量の現状把握!AC39</f>
        <v>92.227267871410987</v>
      </c>
      <c r="AJ29" s="1002">
        <f>①CO2排出量の現状把握!AD39</f>
        <v>93.716105926075102</v>
      </c>
      <c r="AK29" s="1002">
        <f>①CO2排出量の現状把握!AE39</f>
        <v>77.947737219151577</v>
      </c>
      <c r="AL29" s="1002">
        <f>①CO2排出量の現状把握!AF39</f>
        <v>80.066559325922967</v>
      </c>
      <c r="AM29" s="1002">
        <f>①CO2排出量の現状把握!AG39</f>
        <v>58.464605345592879</v>
      </c>
      <c r="AN29" s="1002">
        <f>①CO2排出量の現状把握!AH39</f>
        <v>51.091605980428355</v>
      </c>
      <c r="AO29" s="1002">
        <f>①CO2排出量の現状把握!AI39</f>
        <v>49.312646100231653</v>
      </c>
      <c r="AP29" s="1003">
        <f>①CO2排出量の現状把握!AJ39</f>
        <v>46.610766403651212</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0.2445130798545454</v>
      </c>
      <c r="AG32" s="509">
        <f t="shared" si="12"/>
        <v>0.23948734295482121</v>
      </c>
      <c r="AH32" s="509">
        <f t="shared" si="12"/>
        <v>0.14757397394515387</v>
      </c>
      <c r="AI32" s="509">
        <f t="shared" si="12"/>
        <v>0.25179262655799201</v>
      </c>
      <c r="AJ32" s="509">
        <f t="shared" si="12"/>
        <v>0.23151190697648619</v>
      </c>
      <c r="AK32" s="509">
        <f t="shared" si="12"/>
        <v>0.25048036550063019</v>
      </c>
      <c r="AL32" s="509">
        <f t="shared" si="12"/>
        <v>0.25814735279274825</v>
      </c>
      <c r="AM32" s="509">
        <f t="shared" si="12"/>
        <v>0.29322784149366921</v>
      </c>
      <c r="AN32" s="509">
        <f t="shared" si="12"/>
        <v>0.28821197234263535</v>
      </c>
      <c r="AO32" s="509">
        <f t="shared" si="12"/>
        <v>0.24787884105529734</v>
      </c>
      <c r="AP32" s="509">
        <f t="shared" si="12"/>
        <v>0.29493084768084776</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0.25994935165065097</v>
      </c>
      <c r="AG33" s="506">
        <f t="shared" ref="AG33:AP33" si="13">IFERROR(IF(G22/AG25&gt;1,1,G22/AG25),0)</f>
        <v>0.25955239004657188</v>
      </c>
      <c r="AH33" s="506">
        <f t="shared" si="13"/>
        <v>0.1603203039017447</v>
      </c>
      <c r="AI33" s="506">
        <f t="shared" si="13"/>
        <v>0.27175898506633656</v>
      </c>
      <c r="AJ33" s="506">
        <f t="shared" si="13"/>
        <v>0.24876571531970273</v>
      </c>
      <c r="AK33" s="506">
        <f t="shared" si="13"/>
        <v>0.26967083679045861</v>
      </c>
      <c r="AL33" s="506">
        <f t="shared" si="13"/>
        <v>0.2789681412730326</v>
      </c>
      <c r="AM33" s="506">
        <f t="shared" si="13"/>
        <v>0.31233843264028677</v>
      </c>
      <c r="AN33" s="506">
        <f t="shared" si="13"/>
        <v>0.3040771030254763</v>
      </c>
      <c r="AO33" s="506">
        <f t="shared" si="13"/>
        <v>0.26010242247428228</v>
      </c>
      <c r="AP33" s="506">
        <f t="shared" si="13"/>
        <v>0.31523645094705943</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0.26112009072137077</v>
      </c>
      <c r="AG34" s="507">
        <f t="shared" ref="AG34:AP36" si="14">IFERROR(IF(G23/AG26&gt;1,1,G23/AG26),0)</f>
        <v>0.26066479342713883</v>
      </c>
      <c r="AH34" s="507">
        <f t="shared" si="14"/>
        <v>0.16098991371917837</v>
      </c>
      <c r="AI34" s="507">
        <f t="shared" si="14"/>
        <v>0.27270535456602474</v>
      </c>
      <c r="AJ34" s="507">
        <f t="shared" si="14"/>
        <v>0.24956531296734416</v>
      </c>
      <c r="AK34" s="507">
        <f t="shared" si="14"/>
        <v>0.2707206407043114</v>
      </c>
      <c r="AL34" s="507">
        <f t="shared" si="14"/>
        <v>0.28024897061945597</v>
      </c>
      <c r="AM34" s="507">
        <f t="shared" si="14"/>
        <v>0.31382904453417548</v>
      </c>
      <c r="AN34" s="507">
        <f t="shared" si="14"/>
        <v>0.30534159749486978</v>
      </c>
      <c r="AO34" s="507">
        <f t="shared" si="14"/>
        <v>0.26106186954449084</v>
      </c>
      <c r="AP34" s="507">
        <f t="shared" si="14"/>
        <v>0.31779306441169231</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石油精製業・コークス製造業(N=1)</v>
      </c>
      <c r="BE53" s="961">
        <f>BE57+BE58</f>
        <v>1</v>
      </c>
      <c r="BF53" s="1071">
        <f>BF57+BF58</f>
        <v>222.727</v>
      </c>
      <c r="BG53" s="1071">
        <f t="shared" si="25"/>
        <v>222.727</v>
      </c>
      <c r="BH53" s="961">
        <f>BH57+BH58</f>
        <v>33</v>
      </c>
      <c r="BI53" s="961">
        <f>BI57+BI58</f>
        <v>26443.679</v>
      </c>
      <c r="BJ53" s="961">
        <f t="shared" si="26"/>
        <v>801.32360606060604</v>
      </c>
      <c r="BK53" s="319">
        <f t="shared" si="27"/>
        <v>0.27794888146993468</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576.51400000000001</v>
      </c>
      <c r="G55" s="1004">
        <f t="shared" ref="G55:P55" si="29">SUM(G56,G57,G60,G61,G62,G63,G64,G65,)</f>
        <v>652.74900000000002</v>
      </c>
      <c r="H55" s="1004">
        <f t="shared" si="29"/>
        <v>618.45100000000002</v>
      </c>
      <c r="I55" s="1004">
        <f t="shared" si="29"/>
        <v>814.77300000000002</v>
      </c>
      <c r="J55" s="1004">
        <f t="shared" si="29"/>
        <v>724.01900000000001</v>
      </c>
      <c r="K55" s="1004">
        <f t="shared" si="29"/>
        <v>679.83600000000001</v>
      </c>
      <c r="L55" s="1004">
        <f t="shared" si="29"/>
        <v>610.43299999999999</v>
      </c>
      <c r="M55" s="1004">
        <f t="shared" si="29"/>
        <v>538.99900000000002</v>
      </c>
      <c r="N55" s="1004">
        <f t="shared" si="29"/>
        <v>510.06</v>
      </c>
      <c r="O55" s="1004">
        <f t="shared" si="29"/>
        <v>479.74900000000002</v>
      </c>
      <c r="P55" s="1005">
        <f t="shared" si="29"/>
        <v>436.14299999999997</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576.51400000000001</v>
      </c>
      <c r="G56" s="1006">
        <f>IFERROR(VLOOKUP(年度マスタ!$K$4&amp;"_"&amp;G$54,データシート1!$A:$CD,MATCH("bc_"&amp;$C56,データシート1!$A$1:$CD$1,0),0),0)</f>
        <v>652.74900000000002</v>
      </c>
      <c r="H56" s="1006">
        <f>IFERROR(VLOOKUP(年度マスタ!$K$4&amp;"_"&amp;H$54,データシート1!$A:$CD,MATCH("bc_"&amp;$C56,データシート1!$A$1:$CD$1,0),0),0)</f>
        <v>618.45100000000002</v>
      </c>
      <c r="I56" s="1006">
        <f>IFERROR(VLOOKUP(年度マスタ!$K$4&amp;"_"&amp;I$54,データシート1!$A:$CD,MATCH("bc_"&amp;$C56,データシート1!$A$1:$CD$1,0),0),0)</f>
        <v>814.77300000000002</v>
      </c>
      <c r="J56" s="1006">
        <f>IFERROR(VLOOKUP(年度マスタ!$K$4&amp;"_"&amp;J$54,データシート1!$A:$CD,MATCH("bc_"&amp;$C56,データシート1!$A$1:$CD$1,0),0),0)</f>
        <v>724.01900000000001</v>
      </c>
      <c r="K56" s="1006">
        <f>IFERROR(VLOOKUP(年度マスタ!$K$4&amp;"_"&amp;K$54,データシート1!$A:$CD,MATCH("bc_"&amp;$C56,データシート1!$A$1:$CD$1,0),0),0)</f>
        <v>679.83600000000001</v>
      </c>
      <c r="L56" s="1006">
        <f>IFERROR(VLOOKUP(年度マスタ!$K$4&amp;"_"&amp;L$54,データシート1!$A:$CD,MATCH("bc_"&amp;$C56,データシート1!$A$1:$CD$1,0),0),0)</f>
        <v>610.43299999999999</v>
      </c>
      <c r="M56" s="1006">
        <f>IFERROR(VLOOKUP(年度マスタ!$K$4&amp;"_"&amp;M$54,データシート1!$A:$CD,MATCH("bc_"&amp;$C56,データシート1!$A$1:$CD$1,0),0),0)</f>
        <v>538.99900000000002</v>
      </c>
      <c r="N56" s="1006">
        <f>IFERROR(VLOOKUP(年度マスタ!$K$4&amp;"_"&amp;N$54,データシート1!$A:$CD,MATCH("bc_"&amp;$C56,データシート1!$A$1:$CD$1,0),0),0)</f>
        <v>510.06</v>
      </c>
      <c r="O56" s="1006">
        <f>IFERROR(VLOOKUP(年度マスタ!$K$4&amp;"_"&amp;O$54,データシート1!$A:$CD,MATCH("bc_"&amp;$C56,データシート1!$A$1:$CD$1,0),0),0)</f>
        <v>479.74900000000002</v>
      </c>
      <c r="P56" s="1007">
        <f>IFERROR(VLOOKUP(年度マスタ!$K$4&amp;"_"&amp;P$54,データシート1!$A:$CD,MATCH("bc_"&amp;$C56,データシート1!$A$1:$CD$1,0),0),0)</f>
        <v>436.14299999999997</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1</v>
      </c>
      <c r="BF57" s="1072">
        <f>VLOOKUP(BF$13&amp;"_"&amp;$AW$8,データシート2!$A:$SI,MATCH($AW$5&amp;"_"&amp;$BA57,データシート2!$A$1:$SI$1,0),0)</f>
        <v>222.727</v>
      </c>
      <c r="BG57" s="1072">
        <f t="shared" si="25"/>
        <v>222.727</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f t="shared" si="27"/>
        <v>0.26784840263289394</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海南市</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4233.8999999999996</v>
      </c>
      <c r="K6" s="688">
        <f>VLOOKUP(年度マスタ!$K$4&amp;"_"&amp;K$5,データシート1!$A:$BS,MATCH("cb_"&amp;$G6,データシート1!$A$1:$BS$1,0),0)</f>
        <v>4755.5</v>
      </c>
      <c r="L6" s="688">
        <f>VLOOKUP(年度マスタ!$K$4&amp;"_"&amp;L$5,データシート1!$A:$BS,MATCH("cb_"&amp;$G6,データシート1!$A$1:$BS$1,0),0)</f>
        <v>5234.2999999999993</v>
      </c>
      <c r="M6" s="688">
        <f>VLOOKUP(年度マスタ!$K$4&amp;"_"&amp;M$5,データシート1!$A:$BS,MATCH("cb_"&amp;$G6,データシート1!$A$1:$BS$1,0),0)</f>
        <v>5667.3</v>
      </c>
      <c r="N6" s="688">
        <f>VLOOKUP(年度マスタ!$K$4&amp;"_"&amp;N$5,データシート1!$A:$BS,MATCH("cb_"&amp;$G6,データシート1!$A$1:$BS$1,0),0)</f>
        <v>6006.9</v>
      </c>
      <c r="O6" s="688">
        <f>VLOOKUP(年度マスタ!$K$4&amp;"_"&amp;O$5,データシート1!$A:$BS,MATCH("cb_"&amp;$G6,データシート1!$A$1:$BS$1,0),0)</f>
        <v>6427.9000000000033</v>
      </c>
      <c r="P6" s="688">
        <f>VLOOKUP(年度マスタ!$K$4&amp;"_"&amp;P$5,データシート1!$A:$BS,MATCH("cb_"&amp;$G6,データシート1!$A$1:$BS$1,0),0)</f>
        <v>6834.800000000002</v>
      </c>
      <c r="Q6" s="688">
        <f>VLOOKUP(年度マスタ!$K$4&amp;"_"&amp;Q$5,データシート1!$A:$BS,MATCH("cb_"&amp;$G6,データシート1!$A$1:$BS$1,0),0)</f>
        <v>7343.9999999999982</v>
      </c>
      <c r="R6" s="704">
        <f>VLOOKUP(年度マスタ!$K$4&amp;"_"&amp;R$5,データシート1!$A:$BS,MATCH("cb_"&amp;$G6,データシート1!$A$1:$BS$1,0),0)</f>
        <v>7860.8999999999905</v>
      </c>
      <c r="S6" s="627"/>
      <c r="T6" s="226"/>
      <c r="U6" s="640"/>
      <c r="V6" s="231"/>
      <c r="W6" s="231"/>
      <c r="X6" s="231"/>
      <c r="Y6" s="232" t="s">
        <v>233</v>
      </c>
      <c r="Z6" s="734" t="s">
        <v>234</v>
      </c>
      <c r="AA6" s="734"/>
      <c r="AB6" s="734"/>
      <c r="AC6" s="735">
        <f>SUM(AC7:AC8)</f>
        <v>659006</v>
      </c>
      <c r="AD6" s="735">
        <f>SUM(AD7:AD8)</f>
        <v>893491.66599999997</v>
      </c>
      <c r="AE6" s="736">
        <f>$AD6*3600/100000000</f>
        <v>32.165699975999999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6835.8</v>
      </c>
      <c r="K7" s="684">
        <f>VLOOKUP(年度マスタ!$K$4&amp;"_"&amp;K$5,データシート1!$A:$BS,MATCH("cb_"&amp;$G7,データシート1!$A$1:$BS$1,0),0)</f>
        <v>8456.9</v>
      </c>
      <c r="L7" s="684">
        <f>VLOOKUP(年度マスタ!$K$4&amp;"_"&amp;L$5,データシート1!$A:$BS,MATCH("cb_"&amp;$G7,データシート1!$A$1:$BS$1,0),0)</f>
        <v>11082.7</v>
      </c>
      <c r="M7" s="684">
        <f>VLOOKUP(年度マスタ!$K$4&amp;"_"&amp;M$5,データシート1!$A:$BS,MATCH("cb_"&amp;$G7,データシート1!$A$1:$BS$1,0),0)</f>
        <v>12358.8</v>
      </c>
      <c r="N7" s="684">
        <f>VLOOKUP(年度マスタ!$K$4&amp;"_"&amp;N$5,データシート1!$A:$BS,MATCH("cb_"&amp;$G7,データシート1!$A$1:$BS$1,0),0)</f>
        <v>14171</v>
      </c>
      <c r="O7" s="684">
        <f>VLOOKUP(年度マスタ!$K$4&amp;"_"&amp;O$5,データシート1!$A:$BS,MATCH("cb_"&amp;$G7,データシート1!$A$1:$BS$1,0),0)</f>
        <v>15482</v>
      </c>
      <c r="P7" s="684">
        <f>VLOOKUP(年度マスタ!$K$4&amp;"_"&amp;P$5,データシート1!$A:$BS,MATCH("cb_"&amp;$G7,データシート1!$A$1:$BS$1,0),0)</f>
        <v>17569.099999999999</v>
      </c>
      <c r="Q7" s="684">
        <f>VLOOKUP(年度マスタ!$K$4&amp;"_"&amp;Q$5,データシート1!$A:$BS,MATCH("cb_"&amp;$G7,データシート1!$A$1:$BS$1,0),0)</f>
        <v>18499.099999999999</v>
      </c>
      <c r="R7" s="705">
        <f>VLOOKUP(年度マスタ!$K$4&amp;"_"&amp;R$5,データシート1!$A:$BS,MATCH("cb_"&amp;$G7,データシート1!$A$1:$BS$1,0),0)</f>
        <v>18638.7</v>
      </c>
      <c r="S7" s="627"/>
      <c r="T7" s="226"/>
      <c r="U7" s="640"/>
      <c r="V7" s="231"/>
      <c r="W7" s="231"/>
      <c r="X7" s="231"/>
      <c r="Y7" s="232" t="s">
        <v>236</v>
      </c>
      <c r="Z7" s="248" t="s">
        <v>1368</v>
      </c>
      <c r="AA7" s="248"/>
      <c r="AB7" s="248"/>
      <c r="AC7" s="671">
        <f>VLOOKUP(年度マスタ!$K$4&amp;"_令和4年度",データシート3!A:AB,MATCH("ea_"&amp;$Y7&amp;"_設備",データシート3!$A$1:$AB$1,0),0)</f>
        <v>283385</v>
      </c>
      <c r="AD7" s="671">
        <f>VLOOKUP(年度マスタ!$K$4&amp;"_令和4年度",データシート3!A:AB,MATCH("ea_"&amp;$Y7&amp;"_年間発電",データシート3!$A$1:$AB$1,0),0)/10^3</f>
        <v>384555.20899999997</v>
      </c>
      <c r="AE7" s="606">
        <f t="shared" ref="AE7:AE16" si="0">$AD7*3600/100000000</f>
        <v>13.843987523999999</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375621</v>
      </c>
      <c r="AD8" s="671">
        <f>VLOOKUP(年度マスタ!$K$4&amp;"_令和4年度",データシート3!A:AB,MATCH("ea_"&amp;$Y8&amp;"_年間発電",データシート3!$A$1:$AB$1,0),0)/10^3</f>
        <v>508936.45699999999</v>
      </c>
      <c r="AE8" s="606">
        <f t="shared" si="0"/>
        <v>18.321712452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20200</v>
      </c>
      <c r="AD9" s="737">
        <f>VLOOKUP(年度マスタ!$K$4&amp;"_令和4年度",データシート3!A:AB,MATCH("ea_"&amp;$Y9&amp;"_年間発電",データシート3!$A$1:$AB$1,0),0)/10^3</f>
        <v>45531.34199999999</v>
      </c>
      <c r="AE9" s="738">
        <f t="shared" si="0"/>
        <v>1.6391283119999995</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143.69338999999999</v>
      </c>
      <c r="AD10" s="737">
        <f>SUM(AD11:AD12)</f>
        <v>789.72347747000003</v>
      </c>
      <c r="AE10" s="738">
        <f t="shared" si="0"/>
        <v>2.8430045188919999E-2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11069.7</v>
      </c>
      <c r="K12" s="722">
        <f t="shared" ref="K12:Q12" si="1">SUM(K6:K11)</f>
        <v>13212.4</v>
      </c>
      <c r="L12" s="722">
        <f t="shared" si="1"/>
        <v>16317</v>
      </c>
      <c r="M12" s="722">
        <f t="shared" si="1"/>
        <v>18026.099999999999</v>
      </c>
      <c r="N12" s="722">
        <f t="shared" si="1"/>
        <v>20177.900000000001</v>
      </c>
      <c r="O12" s="722">
        <f t="shared" si="1"/>
        <v>21909.9</v>
      </c>
      <c r="P12" s="722">
        <f t="shared" si="1"/>
        <v>24403.9</v>
      </c>
      <c r="Q12" s="722">
        <f t="shared" si="1"/>
        <v>25843.1</v>
      </c>
      <c r="R12" s="723">
        <f t="shared" ref="R12" si="2">SUM(R6:R11)</f>
        <v>26499.599999999991</v>
      </c>
      <c r="S12" s="629"/>
      <c r="T12" s="194"/>
      <c r="U12" s="642"/>
      <c r="V12" s="214"/>
      <c r="W12" s="214"/>
      <c r="X12" s="214"/>
      <c r="Y12" s="232" t="s">
        <v>245</v>
      </c>
      <c r="Z12" s="222" t="s">
        <v>1371</v>
      </c>
      <c r="AA12" s="249"/>
      <c r="AB12" s="250"/>
      <c r="AC12" s="671">
        <f>VLOOKUP(年度マスタ!$K$4&amp;"_令和4年度",データシート3!A:AB,MATCH("ea_"&amp;$Y12&amp;"_設備",データシート3!$A$1:$AB$1,0),0)</f>
        <v>143.69338999999999</v>
      </c>
      <c r="AD12" s="671">
        <f>VLOOKUP(年度マスタ!$K$4&amp;"_令和4年度",データシート3!A:AB,MATCH("ea_"&amp;$Y12&amp;"_年間発電",データシート3!$A$1:$AB$1,0),0)/10^3</f>
        <v>789.72347747000003</v>
      </c>
      <c r="AE12" s="606">
        <f t="shared" si="0"/>
        <v>2.8430045188919999E-2</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8.0038794400000004</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31.420541589999999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5081.1880679999995</v>
      </c>
      <c r="K19" s="682">
        <f>K6*別紙!$C5/100*別紙!$E5/10^3</f>
        <v>5707.1706599999998</v>
      </c>
      <c r="L19" s="682">
        <f>L6*別紙!$C5/100*別紙!$E5/10^3</f>
        <v>6281.7881159999997</v>
      </c>
      <c r="M19" s="682">
        <f>M6*別紙!$C5/100*別紙!$E5/10^3</f>
        <v>6801.4400759999999</v>
      </c>
      <c r="N19" s="682">
        <f>N6*別紙!$C5/100*別紙!$E5/10^3</f>
        <v>7209.0008279999984</v>
      </c>
      <c r="O19" s="682">
        <f>O6*別紙!$C5/100*別紙!$E5/10^3</f>
        <v>7714.2513480000043</v>
      </c>
      <c r="P19" s="682">
        <f>P6*別紙!$C5/100*別紙!$E5/10^3</f>
        <v>8202.5801760000031</v>
      </c>
      <c r="Q19" s="682">
        <f>Q6*別紙!$C5/100*別紙!$E5/10^3</f>
        <v>8813.6812799999971</v>
      </c>
      <c r="R19" s="710">
        <f>R6*別紙!$C5/100*別紙!$E5/10^3</f>
        <v>9434.0233079999889</v>
      </c>
      <c r="S19" s="631"/>
      <c r="T19" s="227"/>
      <c r="U19" s="647"/>
      <c r="W19" s="237"/>
      <c r="X19" s="237"/>
      <c r="Y19" s="209"/>
      <c r="Z19" s="699" t="s">
        <v>229</v>
      </c>
      <c r="AA19" s="748"/>
      <c r="AB19" s="749"/>
      <c r="AC19" s="750">
        <f>SUM($AC$6,$AC$9,$AC$10,$AC$13)</f>
        <v>679349.69339000003</v>
      </c>
      <c r="AD19" s="750">
        <f>SUM($AD$6,$AD$9,$AD$10,$AD$13)</f>
        <v>939812.7314774699</v>
      </c>
      <c r="AE19" s="751">
        <f>SUM($AE$6,$AE$9,$AE$10,$AE$13,$AE$17,$AE$18)</f>
        <v>73.257679363188913</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9042.1228080000001</v>
      </c>
      <c r="K20" s="684">
        <f>K7*別紙!$C6/100*別紙!$E6/10^3</f>
        <v>11186.449043999999</v>
      </c>
      <c r="L20" s="684">
        <f>L7*別紙!$C6/100*別紙!$E6/10^3</f>
        <v>14659.752252</v>
      </c>
      <c r="M20" s="684">
        <f>M7*別紙!$C6/100*別紙!$E6/10^3</f>
        <v>16347.726287999996</v>
      </c>
      <c r="N20" s="684">
        <f>N7*別紙!$C6/100*別紙!$E6/10^3</f>
        <v>18744.83196</v>
      </c>
      <c r="O20" s="684">
        <f>O7*別紙!$C6/100*別紙!$E6/10^3</f>
        <v>20478.970319999997</v>
      </c>
      <c r="P20" s="684">
        <f>P7*別紙!$C6/100*別紙!$E6/10^3</f>
        <v>23239.702716</v>
      </c>
      <c r="Q20" s="684">
        <f>Q7*別紙!$C6/100*別紙!$E6/10^3</f>
        <v>24469.869515999999</v>
      </c>
      <c r="R20" s="705">
        <f>R7*別紙!$C6/100*別紙!$E6/10^3</f>
        <v>24654.526812</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14123.310876</v>
      </c>
      <c r="K25" s="728">
        <f t="shared" si="3"/>
        <v>16893.619703999997</v>
      </c>
      <c r="L25" s="728">
        <f t="shared" si="3"/>
        <v>20941.540368000002</v>
      </c>
      <c r="M25" s="728">
        <f t="shared" si="3"/>
        <v>23149.166363999997</v>
      </c>
      <c r="N25" s="728">
        <f t="shared" si="3"/>
        <v>25953.832788</v>
      </c>
      <c r="O25" s="728">
        <f t="shared" si="3"/>
        <v>28193.221668000002</v>
      </c>
      <c r="P25" s="728">
        <f t="shared" si="3"/>
        <v>31442.282892000003</v>
      </c>
      <c r="Q25" s="728">
        <f t="shared" si="3"/>
        <v>33283.550795999996</v>
      </c>
      <c r="R25" s="729">
        <f t="shared" ref="R25" si="4">SUM(R19:R24)</f>
        <v>34088.550119999985</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540851.08041547704</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478910.32888522459</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469820.50024128612</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437075.9529749038</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440985.13024796091</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431617.42544576578</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368795.04351333639</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378389.81658124493</v>
      </c>
      <c r="R26" s="726">
        <f>Q26</f>
        <v>378389.81658124493</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2.6113123163497419E-2</v>
      </c>
      <c r="K27" s="951">
        <f t="shared" ref="K27:P27" si="5">K25/K26</f>
        <v>3.5275120800430083E-2</v>
      </c>
      <c r="L27" s="951">
        <f t="shared" si="5"/>
        <v>4.4573492125705536E-2</v>
      </c>
      <c r="M27" s="951">
        <f t="shared" si="5"/>
        <v>5.2963715359854592E-2</v>
      </c>
      <c r="N27" s="951">
        <f t="shared" si="5"/>
        <v>5.8854213005791044E-2</v>
      </c>
      <c r="O27" s="951">
        <f t="shared" si="5"/>
        <v>6.5319933825383925E-2</v>
      </c>
      <c r="P27" s="951">
        <f t="shared" si="5"/>
        <v>8.5256793563341329E-2</v>
      </c>
      <c r="Q27" s="951">
        <f>Q25/Q26</f>
        <v>8.796101094029736E-2</v>
      </c>
      <c r="R27" s="952">
        <f>R25/R26</f>
        <v>9.0088444842385859E-2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9.0088444842385859E-2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2.4837157087595156</v>
      </c>
      <c r="AA52" s="209"/>
      <c r="AB52" s="755" t="s">
        <v>232</v>
      </c>
      <c r="AC52" s="756">
        <f>$AD6</f>
        <v>893491.66599999997</v>
      </c>
      <c r="AD52" s="757">
        <f>R19+R20</f>
        <v>34088.550119999985</v>
      </c>
      <c r="AE52" s="758">
        <f t="shared" ref="AE52:AE54" si="6">IFERROR(AD52/AC52,"-")</f>
        <v>3.8152062763616185E-2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561422.91489622497</v>
      </c>
      <c r="Z53" s="1142"/>
      <c r="AA53" s="209"/>
      <c r="AB53" s="755" t="s">
        <v>222</v>
      </c>
      <c r="AC53" s="756">
        <f>$AD9</f>
        <v>45531.34199999999</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789.72347747000003</v>
      </c>
      <c r="AD54" s="756">
        <f>R22</f>
        <v>0</v>
      </c>
      <c r="AE54" s="758">
        <f t="shared" si="6"/>
        <v>0</v>
      </c>
      <c r="AF54" s="523"/>
      <c r="AG54" s="47"/>
      <c r="AH54" s="468"/>
      <c r="AI54" s="490" t="s">
        <v>1284</v>
      </c>
      <c r="AJ54" s="491">
        <f>VLOOKUP(年度マスタ!$K$4&amp;"_"&amp;AJ$53,データシート1!$A$1:$BS$996,MATCH("ca_太陽光発電（10kW未満）",データシート1!$A$1:$BS$1,0),0)</f>
        <v>1007</v>
      </c>
      <c r="AK54" s="491">
        <f>VLOOKUP(年度マスタ!$K$4&amp;"_"&amp;AK$53,データシート1!$A$1:$BS$996,MATCH("ca_太陽光発電（10kW未満）",データシート1!$A$1:$BS$1,0),0)</f>
        <v>1114</v>
      </c>
      <c r="AL54" s="491">
        <f>VLOOKUP(年度マスタ!$K$4&amp;"_"&amp;AL$53,データシート1!$A$1:$BS$996,MATCH("ca_太陽光発電（10kW未満）",データシート1!$A$1:$BS$1,0),0)</f>
        <v>1206</v>
      </c>
      <c r="AM54" s="491">
        <f>VLOOKUP(年度マスタ!$K$4&amp;"_"&amp;AM$53,データシート1!$A$1:$BS$996,MATCH("ca_太陽光発電（10kW未満）",データシート1!$A$1:$BS$1,0),0)</f>
        <v>1290</v>
      </c>
      <c r="AN54" s="491">
        <f>VLOOKUP(年度マスタ!$K$4&amp;"_"&amp;AN$53,データシート1!$A$1:$BS$996,MATCH("ca_太陽光発電（10kW未満）",データシート1!$A$1:$BS$1,0),0)</f>
        <v>1365</v>
      </c>
      <c r="AO54" s="201">
        <f>VLOOKUP(年度マスタ!$K$4&amp;"_"&amp;AO$53,データシート1!$A$1:$BS$996,MATCH("ca_太陽光発電（10kW未満）",データシート1!$A$1:$BS$1,0),0)</f>
        <v>1446</v>
      </c>
      <c r="AP54" s="201">
        <f>VLOOKUP(年度マスタ!$K$4&amp;"_"&amp;AP$53,データシート1!$A$1:$BS$996,MATCH("ca_太陽光発電（10kW未満）",データシート1!$A$1:$BS$1,0),0)</f>
        <v>1527</v>
      </c>
      <c r="AQ54" s="201">
        <f>VLOOKUP(年度マスタ!$K$4&amp;"_"&amp;AQ$53,データシート1!$A$1:$BS$996,MATCH("ca_太陽光発電（10kW未満）",データシート1!$A$1:$BS$1,0),0)</f>
        <v>1604</v>
      </c>
      <c r="AR54" s="201">
        <f>VLOOKUP(年度マスタ!$K$4&amp;"_"&amp;AR$53,データシート1!$A$1:$BS$996,MATCH("ca_太陽光発電（10kW未満）",データシート1!$A$1:$BS$1,0),0)</f>
        <v>1690</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海南市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和歌山県</v>
      </c>
      <c r="AY12" s="25" t="str">
        <f>年度マスタ!$J4</f>
        <v>海南市</v>
      </c>
      <c r="AZ12" s="25" t="str">
        <f>年度マスタ!$K4</f>
        <v>30202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22220</v>
      </c>
      <c r="AY21" s="20" t="str">
        <f>IF(IFERROR(比較地域マスタ!$Z6,"")=0,"",IFERROR(比較地域マスタ!$Z6,""))</f>
        <v>裾野市</v>
      </c>
      <c r="BB21" s="122" t="str">
        <f t="shared" ref="BB21:BC68" si="0">AX21</f>
        <v>22220</v>
      </c>
      <c r="BC21" s="123" t="str">
        <f t="shared" si="0"/>
        <v>裾野市</v>
      </c>
      <c r="BD21" s="40">
        <f>SUM(BE21,BI21:BK21,BQ21)</f>
        <v>352.11870949449388</v>
      </c>
      <c r="BE21" s="40">
        <f>SUM(BF21:BH21)</f>
        <v>145.6672269672309</v>
      </c>
      <c r="BF21" s="40">
        <f>VLOOKUP($AX21&amp;"_"&amp;$BC$14,データシート1!$A:$BS,MATCH($BC$12&amp;"_"&amp;BF$20,データシート1!$A$1:$BS$1,0),0)</f>
        <v>136.47295633762491</v>
      </c>
      <c r="BG21" s="40">
        <f>VLOOKUP($AX21&amp;"_"&amp;$BC$14,データシート1!$A:$BS,MATCH($BC$12&amp;"_"&amp;BG$20,データシート1!$A$1:$BS$1,0),0)</f>
        <v>2.3859838808177098</v>
      </c>
      <c r="BH21" s="40">
        <f>VLOOKUP($AX21&amp;"_"&amp;$BC$14,データシート1!$A:$BS,MATCH($BC$12&amp;"_"&amp;BH$20,データシート1!$A$1:$BS$1,0),0)</f>
        <v>6.8082867487882837</v>
      </c>
      <c r="BI21" s="40">
        <f>VLOOKUP($AX21&amp;"_"&amp;$BC$14,データシート1!$A:$BS,MATCH($BC$12&amp;"_"&amp;BI$20,データシート1!$A$1:$BS$1,0),0)</f>
        <v>61.118906747825768</v>
      </c>
      <c r="BJ21" s="40">
        <f>VLOOKUP($AX21&amp;"_"&amp;$BC$14,データシート1!$A:$BS,MATCH($BC$12&amp;"_"&amp;BJ$20,データシート1!$A$1:$BS$1,0),0)</f>
        <v>58.862121516081771</v>
      </c>
      <c r="BK21" s="40">
        <f t="shared" ref="BK21:BK68" si="1">SUM(BL21,BO21:BP21)</f>
        <v>82.667757995075434</v>
      </c>
      <c r="BL21" s="40">
        <f t="shared" ref="BL21:BL67" si="2">SUM(BM21:BN21)</f>
        <v>79.655624401873894</v>
      </c>
      <c r="BM21" s="40">
        <f>VLOOKUP($AX21&amp;"_"&amp;$BC$14,データシート1!$A:$BS,MATCH($BC$12&amp;"_"&amp;BM$20,データシート1!$A$1:$BS$1,0),0)</f>
        <v>48.654117727234492</v>
      </c>
      <c r="BN21" s="40">
        <f>VLOOKUP($AX21&amp;"_"&amp;$BC$14,データシート1!$A:$BS,MATCH($BC$12&amp;"_"&amp;BN$20,データシート1!$A$1:$BS$1,0),0)</f>
        <v>31.001506674639401</v>
      </c>
      <c r="BO21" s="40">
        <f>VLOOKUP($AX21&amp;"_"&amp;$BC$14,データシート1!$A:$BS,MATCH($BC$12&amp;"_"&amp;BO$20,データシート1!$A$1:$BS$1,0),0)</f>
        <v>3.0121335932015372</v>
      </c>
      <c r="BP21" s="40">
        <f>VLOOKUP($AX21&amp;"_"&amp;$BC$14,データシート1!$A:$BS,MATCH($BC$12&amp;"_"&amp;BP$20,データシート1!$A$1:$BS$1,0),0)</f>
        <v>0</v>
      </c>
      <c r="BQ21" s="40">
        <f>VLOOKUP($AX21&amp;"_"&amp;$BC$14,データシート1!$A:$BS,MATCH($BC$12&amp;"_"&amp;BQ$20,データシート1!$A$1:$BS$1,0),0)</f>
        <v>3.8026962682800001</v>
      </c>
      <c r="BR21" s="41">
        <f t="shared" ref="BR21:BR68" si="3">BD21</f>
        <v>352.11870949449388</v>
      </c>
      <c r="BT21" s="124" t="str">
        <f t="shared" ref="BT21:BT68" si="4">AY21</f>
        <v>裾野市</v>
      </c>
      <c r="BU21" s="40">
        <f>BD21</f>
        <v>352.11870949449388</v>
      </c>
      <c r="BV21" s="70">
        <f>BE21/$BR21</f>
        <v>0.41368783606060761</v>
      </c>
      <c r="BW21" s="70">
        <f t="shared" ref="BW21:CH42" si="5">BF21/$BR21</f>
        <v>0.38757655488839893</v>
      </c>
      <c r="BX21" s="70">
        <f t="shared" si="5"/>
        <v>6.7760781136652999E-3</v>
      </c>
      <c r="BY21" s="70">
        <f t="shared" si="5"/>
        <v>1.9335203058543374E-2</v>
      </c>
      <c r="BZ21" s="70">
        <f t="shared" si="5"/>
        <v>0.17357472096716717</v>
      </c>
      <c r="CA21" s="70">
        <f t="shared" si="5"/>
        <v>0.16716556072974648</v>
      </c>
      <c r="CB21" s="70">
        <f t="shared" si="5"/>
        <v>0.23477240988913745</v>
      </c>
      <c r="CC21" s="70">
        <f t="shared" si="5"/>
        <v>0.22621809706229051</v>
      </c>
      <c r="CD21" s="70">
        <f t="shared" si="5"/>
        <v>0.13817532671604688</v>
      </c>
      <c r="CE21" s="70">
        <f t="shared" si="5"/>
        <v>8.8042770346243623E-2</v>
      </c>
      <c r="CF21" s="70">
        <f t="shared" si="5"/>
        <v>8.5543128268469309E-3</v>
      </c>
      <c r="CG21" s="70">
        <f t="shared" si="5"/>
        <v>0</v>
      </c>
      <c r="CH21" s="70">
        <f>BQ21/$BR21</f>
        <v>1.0799472353341291E-2</v>
      </c>
      <c r="CI21" s="125">
        <f t="shared" ref="CI21:CI68" si="6">BR21/$BR21</f>
        <v>1</v>
      </c>
      <c r="CK21" s="126" t="str">
        <f t="shared" ref="CK21:CK68" si="7">AY21</f>
        <v>裾野市</v>
      </c>
      <c r="CL21" s="127">
        <f>CN21+CP21+CR21</f>
        <v>145.6672269672309</v>
      </c>
      <c r="CM21" s="71">
        <f>IF(IF(CL21=0,0,CW21/CL21)&gt;1,1,IF(CL21=0,0,CW21/CL21))</f>
        <v>1</v>
      </c>
      <c r="CN21" s="72">
        <f>BF21</f>
        <v>136.47295633762491</v>
      </c>
      <c r="CO21" s="71">
        <f>IF(IF(CN21=0,0,CX21/CN21)&gt;1,1,IF(CN21=0,0,CX21/CN21))</f>
        <v>1</v>
      </c>
      <c r="CP21" s="72">
        <f t="shared" ref="CP21:CP68" si="8">BG21</f>
        <v>2.3859838808177098</v>
      </c>
      <c r="CQ21" s="71">
        <f>IF(IF(CP21=0,0,CY21/CP21)&gt;1,1,IF(CP21=0,0,CY21/CP21))</f>
        <v>0</v>
      </c>
      <c r="CR21" s="72">
        <f t="shared" ref="CR21:CR68" si="9">BH21</f>
        <v>6.8082867487882837</v>
      </c>
      <c r="CS21" s="71">
        <f>IF(IF(CR21=0,0,CZ21/CR21)&gt;1,1,IF(CR21=0,0,CZ21/CR21))</f>
        <v>0</v>
      </c>
      <c r="CT21" s="72">
        <f t="shared" ref="CT21:CT68" si="10">BI21</f>
        <v>61.118906747825768</v>
      </c>
      <c r="CU21" s="73">
        <f>IF(IF(CT21=0,0,DA21/CT21)&gt;1,1,IF(CT21=0,0,DA21/CT21))</f>
        <v>9.8921926482513189E-2</v>
      </c>
      <c r="CV21" s="18"/>
      <c r="CW21" s="1075">
        <f>SUM(CX21:CZ21)</f>
        <v>262.52600000000001</v>
      </c>
      <c r="CX21" s="1076">
        <f>VLOOKUP($AX21&amp;"_"&amp;$CW$14,データシート1!$A:$BS,MATCH($CW$12&amp;"_"&amp;CX$20,データシート1!$A$1:$BS$1,0),0)</f>
        <v>262.52600000000001</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6.0460000000000003</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268.572</v>
      </c>
      <c r="DE21" s="18"/>
      <c r="DF21" s="128">
        <f>VLOOKUP($AX21&amp;"_"&amp;$DF$14,データシート1!$A:$BS,MATCH($DF$12&amp;"_"&amp;DF$20,データシート1!$A$1:$BS$1,0),0)</f>
        <v>13</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14</v>
      </c>
      <c r="DM21" s="18"/>
      <c r="DN21" s="131">
        <f>IF($DD21=0,0,ROUND(CX21/$DD21,2))</f>
        <v>0.98</v>
      </c>
      <c r="DO21" s="132">
        <f>IF($DD21=0,0,ROUND(CY21/$DD21,2))</f>
        <v>0</v>
      </c>
      <c r="DP21" s="132">
        <f t="shared" ref="DP21:DR36" si="13">IF($DD21=0,0,ROUND(CZ21/$DD21,2))</f>
        <v>0</v>
      </c>
      <c r="DQ21" s="132">
        <f t="shared" si="13"/>
        <v>0.02</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20207</v>
      </c>
      <c r="AY22" s="20" t="str">
        <f>IF(IFERROR(比較地域マスタ!$Z7,"")=0,"",IFERROR(比較地域マスタ!$Z7,""))</f>
        <v>須坂市</v>
      </c>
      <c r="BB22" s="122" t="str">
        <f t="shared" si="0"/>
        <v>20207</v>
      </c>
      <c r="BC22" s="123" t="str">
        <f t="shared" si="0"/>
        <v>須坂市</v>
      </c>
      <c r="BD22" s="40">
        <f t="shared" ref="BD22:BD68" si="14">SUM(BE22,BI22:BK22,BQ22)</f>
        <v>281.83622641102318</v>
      </c>
      <c r="BE22" s="40">
        <f t="shared" ref="BE22:BE67" si="15">SUM(BF22:BH22)</f>
        <v>64.498137701593379</v>
      </c>
      <c r="BF22" s="40">
        <f>VLOOKUP($AX22&amp;"_"&amp;$BC$14,データシート1!$A:$BS,MATCH($BC$12&amp;"_"&amp;BF$20,データシート1!$A$1:$BS$1,0),0)</f>
        <v>56.63359388431568</v>
      </c>
      <c r="BG22" s="40">
        <f>VLOOKUP($AX22&amp;"_"&amp;$BC$14,データシート1!$A:$BS,MATCH($BC$12&amp;"_"&amp;BG$20,データシート1!$A$1:$BS$1,0),0)</f>
        <v>2.3712186192990186</v>
      </c>
      <c r="BH22" s="40">
        <f>VLOOKUP($AX22&amp;"_"&amp;$BC$14,データシート1!$A:$BS,MATCH($BC$12&amp;"_"&amp;BH$20,データシート1!$A$1:$BS$1,0),0)</f>
        <v>5.4933251979786775</v>
      </c>
      <c r="BI22" s="40">
        <f>VLOOKUP($AX22&amp;"_"&amp;$BC$14,データシート1!$A:$BS,MATCH($BC$12&amp;"_"&amp;BI$20,データシート1!$A$1:$BS$1,0),0)</f>
        <v>48.22652639436243</v>
      </c>
      <c r="BJ22" s="40">
        <f>VLOOKUP($AX22&amp;"_"&amp;$BC$14,データシート1!$A:$BS,MATCH($BC$12&amp;"_"&amp;BJ$20,データシート1!$A$1:$BS$1,0),0)</f>
        <v>70.924656024246161</v>
      </c>
      <c r="BK22" s="40">
        <f t="shared" si="1"/>
        <v>95.054958187591467</v>
      </c>
      <c r="BL22" s="40">
        <f t="shared" si="2"/>
        <v>92.08675215682382</v>
      </c>
      <c r="BM22" s="40">
        <f>VLOOKUP($AX22&amp;"_"&amp;$BC$14,データシート1!$A:$BS,MATCH($BC$12&amp;"_"&amp;BM$20,データシート1!$A$1:$BS$1,0),0)</f>
        <v>47.424015346176617</v>
      </c>
      <c r="BN22" s="40">
        <f>VLOOKUP($AX22&amp;"_"&amp;$BC$14,データシート1!$A:$BS,MATCH($BC$12&amp;"_"&amp;BN$20,データシート1!$A$1:$BS$1,0),0)</f>
        <v>44.66273681064721</v>
      </c>
      <c r="BO22" s="40">
        <f>VLOOKUP($AX22&amp;"_"&amp;$BC$14,データシート1!$A:$BS,MATCH($BC$12&amp;"_"&amp;BO$20,データシート1!$A$1:$BS$1,0),0)</f>
        <v>2.9682060307676497</v>
      </c>
      <c r="BP22" s="40">
        <f>VLOOKUP($AX22&amp;"_"&amp;$BC$14,データシート1!$A:$BS,MATCH($BC$12&amp;"_"&amp;BP$20,データシート1!$A$1:$BS$1,0),0)</f>
        <v>0</v>
      </c>
      <c r="BQ22" s="40">
        <f>VLOOKUP($AX22&amp;"_"&amp;$BC$14,データシート1!$A:$BS,MATCH($BC$12&amp;"_"&amp;BQ$20,データシート1!$A$1:$BS$1,0),0)</f>
        <v>3.1319481032297989</v>
      </c>
      <c r="BR22" s="41">
        <f t="shared" si="3"/>
        <v>281.83622641102318</v>
      </c>
      <c r="BT22" s="134" t="str">
        <f t="shared" si="4"/>
        <v>須坂市</v>
      </c>
      <c r="BU22" s="38">
        <f>BD22</f>
        <v>281.83622641102318</v>
      </c>
      <c r="BV22" s="69">
        <f t="shared" ref="BV22:BZ68" si="16">BE22/$BR22</f>
        <v>0.22884970652257758</v>
      </c>
      <c r="BW22" s="69">
        <f t="shared" si="5"/>
        <v>0.20094504743234323</v>
      </c>
      <c r="BX22" s="69">
        <f t="shared" si="5"/>
        <v>8.4134628450527518E-3</v>
      </c>
      <c r="BY22" s="69">
        <f t="shared" si="5"/>
        <v>1.9491196245181568E-2</v>
      </c>
      <c r="BZ22" s="69">
        <f t="shared" si="5"/>
        <v>0.17111542759598983</v>
      </c>
      <c r="CA22" s="69">
        <f t="shared" si="5"/>
        <v>0.25165202120188535</v>
      </c>
      <c r="CB22" s="69">
        <f t="shared" si="5"/>
        <v>0.3372701919765474</v>
      </c>
      <c r="CC22" s="69">
        <f t="shared" si="5"/>
        <v>0.32673852233079048</v>
      </c>
      <c r="CD22" s="69">
        <f t="shared" si="5"/>
        <v>0.16826799006673676</v>
      </c>
      <c r="CE22" s="69">
        <f t="shared" si="5"/>
        <v>0.15847053226405378</v>
      </c>
      <c r="CF22" s="69">
        <f t="shared" si="5"/>
        <v>1.0531669645756928E-2</v>
      </c>
      <c r="CG22" s="69">
        <f t="shared" si="5"/>
        <v>0</v>
      </c>
      <c r="CH22" s="69">
        <f t="shared" si="5"/>
        <v>1.1112652703000079E-2</v>
      </c>
      <c r="CI22" s="135">
        <f t="shared" si="6"/>
        <v>1</v>
      </c>
      <c r="CK22" s="136" t="str">
        <f t="shared" si="7"/>
        <v>須坂市</v>
      </c>
      <c r="CL22" s="137">
        <f t="shared" ref="CL22:CL68" si="17">CN22+CP22+CR22</f>
        <v>64.498137701593379</v>
      </c>
      <c r="CM22" s="75">
        <f t="shared" ref="CM22:CM68" si="18">IF(IF(CL22=0,0,CW22/CL22)&gt;1,1,IF(CL22=0,0,CW22/CL22))</f>
        <v>0.6712596912535419</v>
      </c>
      <c r="CN22" s="76">
        <f t="shared" ref="CN22:CN68" si="19">BF22</f>
        <v>56.63359388431568</v>
      </c>
      <c r="CO22" s="75">
        <f t="shared" ref="CO22:CO68" si="20">IF(IF(CN22=0,0,CX22/CN22)&gt;1,1,IF(CN22=0,0,CX22/CN22))</f>
        <v>0.7644755882601737</v>
      </c>
      <c r="CP22" s="76">
        <f t="shared" si="8"/>
        <v>2.3712186192990186</v>
      </c>
      <c r="CQ22" s="75">
        <f t="shared" ref="CQ22:CQ68" si="21">IF(IF(CP22=0,0,CY22/CP22)&gt;1,1,IF(CP22=0,0,CY22/CP22))</f>
        <v>0</v>
      </c>
      <c r="CR22" s="76">
        <f t="shared" si="9"/>
        <v>5.4933251979786775</v>
      </c>
      <c r="CS22" s="75">
        <f t="shared" ref="CS22:CS68" si="22">IF(IF(CR22=0,0,CZ22/CR22)&gt;1,1,IF(CR22=0,0,CZ22/CR22))</f>
        <v>0</v>
      </c>
      <c r="CT22" s="76">
        <f t="shared" si="10"/>
        <v>48.22652639436243</v>
      </c>
      <c r="CU22" s="77">
        <f t="shared" ref="CU22:CU68" si="23">IF(IF(CT22=0,0,DA22/CT22)&gt;1,1,IF(CT22=0,0,DA22/CT22))</f>
        <v>5.4202535314788303E-2</v>
      </c>
      <c r="CV22" s="18"/>
      <c r="CW22" s="1078">
        <f t="shared" ref="CW22:CW68" si="24">SUM(CX22:CZ22)</f>
        <v>43.295000000000002</v>
      </c>
      <c r="CX22" s="1079">
        <f>VLOOKUP($AX22&amp;"_"&amp;$CW$14,データシート1!$A:$BS,MATCH($CW$12&amp;"_"&amp;CX$20,データシート1!$A$1:$BS$1,0),0)</f>
        <v>43.295000000000002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2.6139999999999999</v>
      </c>
      <c r="DB22" s="1079">
        <f>VLOOKUP($AX22&amp;"_"&amp;$CW$14,データシート1!$A:$BS,MATCH($CW$12&amp;"_"&amp;DB$20,データシート1!$A$1:$BS$1,0),0)</f>
        <v>0</v>
      </c>
      <c r="DC22" s="1079">
        <f>VLOOKUP($AX22&amp;"_"&amp;$CW$14,データシート1!$A:$BS,MATCH($CW$12&amp;"_"&amp;DC$20,データシート1!$A$1:$BS$1,0),0)</f>
        <v>0</v>
      </c>
      <c r="DD22" s="1080">
        <f t="shared" si="11"/>
        <v>45.908999999999999</v>
      </c>
      <c r="DE22" s="18"/>
      <c r="DF22" s="138">
        <f>VLOOKUP($AX22&amp;"_"&amp;$DF$14,データシート1!$A:$BS,MATCH($DF$12&amp;"_"&amp;DF$20,データシート1!$A$1:$BS$1,0),0)</f>
        <v>8</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9</v>
      </c>
      <c r="DM22" s="18"/>
      <c r="DN22" s="139">
        <f>IF($DD22=0,0,ROUND(CX22/$DD22,2))</f>
        <v>0.94</v>
      </c>
      <c r="DO22" s="140">
        <f>IF($DD22=0,0,ROUND(CY22/$DD22,2))</f>
        <v>0</v>
      </c>
      <c r="DP22" s="140">
        <f t="shared" si="13"/>
        <v>0</v>
      </c>
      <c r="DQ22" s="140">
        <f t="shared" si="13"/>
        <v>0.06</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17211</v>
      </c>
      <c r="AY23" s="20" t="str">
        <f>IF(IFERROR(比較地域マスタ!$Z8,"")=0,"",IFERROR(比較地域マスタ!$Z8,""))</f>
        <v>能美市</v>
      </c>
      <c r="BB23" s="122" t="str">
        <f t="shared" si="0"/>
        <v>17211</v>
      </c>
      <c r="BC23" s="123" t="str">
        <f t="shared" si="0"/>
        <v>能美市</v>
      </c>
      <c r="BD23" s="40">
        <f t="shared" si="14"/>
        <v>402.75875196381833</v>
      </c>
      <c r="BE23" s="40">
        <f t="shared" si="15"/>
        <v>202.96044806438741</v>
      </c>
      <c r="BF23" s="40">
        <f>VLOOKUP($AX23&amp;"_"&amp;$BC$14,データシート1!$A:$BS,MATCH($BC$12&amp;"_"&amp;BF$20,データシート1!$A$1:$BS$1,0),0)</f>
        <v>192.00877869425619</v>
      </c>
      <c r="BG23" s="40">
        <f>VLOOKUP($AX23&amp;"_"&amp;$BC$14,データシート1!$A:$BS,MATCH($BC$12&amp;"_"&amp;BG$20,データシート1!$A$1:$BS$1,0),0)</f>
        <v>2.6120424876637118</v>
      </c>
      <c r="BH23" s="40">
        <f>VLOOKUP($AX23&amp;"_"&amp;$BC$14,データシート1!$A:$BS,MATCH($BC$12&amp;"_"&amp;BH$20,データシート1!$A$1:$BS$1,0),0)</f>
        <v>8.3396268824675239</v>
      </c>
      <c r="BI23" s="40">
        <f>VLOOKUP($AX23&amp;"_"&amp;$BC$14,データシート1!$A:$BS,MATCH($BC$12&amp;"_"&amp;BI$20,データシート1!$A$1:$BS$1,0),0)</f>
        <v>48.430740120095699</v>
      </c>
      <c r="BJ23" s="40">
        <f>VLOOKUP($AX23&amp;"_"&amp;$BC$14,データシート1!$A:$BS,MATCH($BC$12&amp;"_"&amp;BJ$20,データシート1!$A$1:$BS$1,0),0)</f>
        <v>69.087178220247807</v>
      </c>
      <c r="BK23" s="40">
        <f t="shared" si="1"/>
        <v>75.598199114707455</v>
      </c>
      <c r="BL23" s="40">
        <f t="shared" si="2"/>
        <v>72.655642063347514</v>
      </c>
      <c r="BM23" s="40">
        <f>VLOOKUP($AX23&amp;"_"&amp;$BC$14,データシート1!$A:$BS,MATCH($BC$12&amp;"_"&amp;BM$20,データシート1!$A$1:$BS$1,0),0)</f>
        <v>46.658525013481899</v>
      </c>
      <c r="BN23" s="40">
        <f>VLOOKUP($AX23&amp;"_"&amp;$BC$14,データシート1!$A:$BS,MATCH($BC$12&amp;"_"&amp;BN$20,データシート1!$A$1:$BS$1,0),0)</f>
        <v>25.997117049865611</v>
      </c>
      <c r="BO23" s="40">
        <f>VLOOKUP($AX23&amp;"_"&amp;$BC$14,データシート1!$A:$BS,MATCH($BC$12&amp;"_"&amp;BO$20,データシート1!$A$1:$BS$1,0),0)</f>
        <v>2.9425570513599437</v>
      </c>
      <c r="BP23" s="40">
        <f>VLOOKUP($AX23&amp;"_"&amp;$BC$14,データシート1!$A:$BS,MATCH($BC$12&amp;"_"&amp;BP$20,データシート1!$A$1:$BS$1,0),0)</f>
        <v>0</v>
      </c>
      <c r="BQ23" s="40">
        <f>VLOOKUP($AX23&amp;"_"&amp;$BC$14,データシート1!$A:$BS,MATCH($BC$12&amp;"_"&amp;BQ$20,データシート1!$A$1:$BS$1,0),0)</f>
        <v>6.6821864443800001</v>
      </c>
      <c r="BR23" s="41">
        <f t="shared" si="3"/>
        <v>402.75875196381833</v>
      </c>
      <c r="BT23" s="134" t="str">
        <f t="shared" si="4"/>
        <v>能美市</v>
      </c>
      <c r="BU23" s="38">
        <f t="shared" ref="BU23:BU68" si="25">BD23</f>
        <v>402.75875196381833</v>
      </c>
      <c r="BV23" s="69">
        <f t="shared" si="16"/>
        <v>0.503925605774596</v>
      </c>
      <c r="BW23" s="69">
        <f t="shared" si="5"/>
        <v>0.47673396979714849</v>
      </c>
      <c r="BX23" s="69">
        <f t="shared" si="5"/>
        <v>6.4853773504054447E-3</v>
      </c>
      <c r="BY23" s="69">
        <f t="shared" si="5"/>
        <v>2.0706258627042104E-2</v>
      </c>
      <c r="BZ23" s="69">
        <f t="shared" si="5"/>
        <v>0.12024751761184933</v>
      </c>
      <c r="CA23" s="69">
        <f t="shared" si="5"/>
        <v>0.17153489001389652</v>
      </c>
      <c r="CB23" s="69">
        <f t="shared" si="5"/>
        <v>0.18770094689711123</v>
      </c>
      <c r="CC23" s="69">
        <f t="shared" si="5"/>
        <v>0.18039494290089195</v>
      </c>
      <c r="CD23" s="69">
        <f t="shared" si="5"/>
        <v>0.11584732742858794</v>
      </c>
      <c r="CE23" s="69">
        <f t="shared" si="5"/>
        <v>6.4547615472304004E-2</v>
      </c>
      <c r="CF23" s="69">
        <f t="shared" si="5"/>
        <v>7.306003996219273E-3</v>
      </c>
      <c r="CG23" s="69">
        <f t="shared" si="5"/>
        <v>0</v>
      </c>
      <c r="CH23" s="69">
        <f t="shared" si="5"/>
        <v>1.6591039702547026E-2</v>
      </c>
      <c r="CI23" s="135">
        <f t="shared" si="6"/>
        <v>1</v>
      </c>
      <c r="CK23" s="136" t="str">
        <f t="shared" si="7"/>
        <v>能美市</v>
      </c>
      <c r="CL23" s="137">
        <f t="shared" si="17"/>
        <v>202.96044806438741</v>
      </c>
      <c r="CM23" s="75">
        <f t="shared" si="18"/>
        <v>1</v>
      </c>
      <c r="CN23" s="76">
        <f t="shared" si="19"/>
        <v>192.00877869425619</v>
      </c>
      <c r="CO23" s="75">
        <f t="shared" si="20"/>
        <v>1</v>
      </c>
      <c r="CP23" s="76">
        <f t="shared" si="8"/>
        <v>2.6120424876637118</v>
      </c>
      <c r="CQ23" s="75">
        <f t="shared" si="21"/>
        <v>0</v>
      </c>
      <c r="CR23" s="76">
        <f t="shared" si="9"/>
        <v>8.3396268824675239</v>
      </c>
      <c r="CS23" s="75">
        <f t="shared" si="22"/>
        <v>0</v>
      </c>
      <c r="CT23" s="76">
        <f t="shared" si="10"/>
        <v>48.430740120095699</v>
      </c>
      <c r="CU23" s="77">
        <f t="shared" si="23"/>
        <v>0.28583085795659829</v>
      </c>
      <c r="CV23" s="18"/>
      <c r="CW23" s="1078">
        <f t="shared" si="24"/>
        <v>404.101</v>
      </c>
      <c r="CX23" s="1081">
        <f>VLOOKUP($AX23&amp;"_"&amp;$CW$14,データシート1!$A:$BS,MATCH($CW$12&amp;"_"&amp;CX$20,データシート1!$A$1:$BS$1,0),0)</f>
        <v>404.101</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13.843</v>
      </c>
      <c r="DB23" s="1081">
        <f>VLOOKUP($AX23&amp;"_"&amp;$CW$14,データシート1!$A:$BS,MATCH($CW$12&amp;"_"&amp;DB$20,データシート1!$A$1:$BS$1,0),0)</f>
        <v>0</v>
      </c>
      <c r="DC23" s="1081">
        <f>VLOOKUP($AX23&amp;"_"&amp;$CW$14,データシート1!$A:$BS,MATCH($CW$12&amp;"_"&amp;DC$20,データシート1!$A$1:$BS$1,0),0)</f>
        <v>0</v>
      </c>
      <c r="DD23" s="1080">
        <f t="shared" si="11"/>
        <v>417.94400000000002</v>
      </c>
      <c r="DE23" s="18"/>
      <c r="DF23" s="138">
        <f>VLOOKUP($AX23&amp;"_"&amp;$DF$14,データシート1!$A:$BS,MATCH($DF$12&amp;"_"&amp;DF$20,データシート1!$A$1:$BS$1,0),0)</f>
        <v>18</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2</v>
      </c>
      <c r="DJ23" s="74">
        <f>VLOOKUP($AX23&amp;"_"&amp;$DF$14,データシート1!$A:$BS,MATCH($DF$12&amp;"_"&amp;DJ$20,データシート1!$A$1:$BS$1,0),0)</f>
        <v>0</v>
      </c>
      <c r="DK23" s="74">
        <f>VLOOKUP($AX23&amp;"_"&amp;$DF$14,データシート1!$A:$BS,MATCH($DF$12&amp;"_"&amp;DK$20,データシート1!$A$1:$BS$1,0),0)</f>
        <v>0</v>
      </c>
      <c r="DL23" s="78">
        <f t="shared" si="12"/>
        <v>20</v>
      </c>
      <c r="DM23" s="18"/>
      <c r="DN23" s="139">
        <f t="shared" ref="DN23:DN67" si="26">IF($DD23=0,0,ROUND(CX23/$DD23,2))</f>
        <v>0.97</v>
      </c>
      <c r="DO23" s="140">
        <f t="shared" ref="DO23:DO67" si="27">IF($DD23=0,0,ROUND(CY23/$DD23,2))</f>
        <v>0</v>
      </c>
      <c r="DP23" s="140">
        <f t="shared" si="13"/>
        <v>0</v>
      </c>
      <c r="DQ23" s="140">
        <f t="shared" si="13"/>
        <v>0.03</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34209</v>
      </c>
      <c r="AY24" s="20" t="str">
        <f>IF(IFERROR(比較地域マスタ!$Z9,"")=0,"",IFERROR(比較地域マスタ!$Z9,""))</f>
        <v>三次市</v>
      </c>
      <c r="BB24" s="122" t="str">
        <f t="shared" si="0"/>
        <v>34209</v>
      </c>
      <c r="BC24" s="123" t="str">
        <f t="shared" si="0"/>
        <v>三次市</v>
      </c>
      <c r="BD24" s="40">
        <f t="shared" si="14"/>
        <v>573.39992877500788</v>
      </c>
      <c r="BE24" s="40">
        <f t="shared" si="15"/>
        <v>308.45486910421238</v>
      </c>
      <c r="BF24" s="40">
        <f>VLOOKUP($AX24&amp;"_"&amp;$BC$14,データシート1!$A:$BS,MATCH($BC$12&amp;"_"&amp;BF$20,データシート1!$A$1:$BS$1,0),0)</f>
        <v>278.30335268211581</v>
      </c>
      <c r="BG24" s="40">
        <f>VLOOKUP($AX24&amp;"_"&amp;$BC$14,データシート1!$A:$BS,MATCH($BC$12&amp;"_"&amp;BG$20,データシート1!$A$1:$BS$1,0),0)</f>
        <v>3.3652311954961962</v>
      </c>
      <c r="BH24" s="40">
        <f>VLOOKUP($AX24&amp;"_"&amp;$BC$14,データシート1!$A:$BS,MATCH($BC$12&amp;"_"&amp;BH$20,データシート1!$A$1:$BS$1,0),0)</f>
        <v>26.786285226600334</v>
      </c>
      <c r="BI24" s="40">
        <f>VLOOKUP($AX24&amp;"_"&amp;$BC$14,データシート1!$A:$BS,MATCH($BC$12&amp;"_"&amp;BI$20,データシート1!$A$1:$BS$1,0),0)</f>
        <v>78.78183654132323</v>
      </c>
      <c r="BJ24" s="40">
        <f>VLOOKUP($AX24&amp;"_"&amp;$BC$14,データシート1!$A:$BS,MATCH($BC$12&amp;"_"&amp;BJ$20,データシート1!$A$1:$BS$1,0),0)</f>
        <v>68.50096671736577</v>
      </c>
      <c r="BK24" s="40">
        <f t="shared" si="1"/>
        <v>114.51240757934652</v>
      </c>
      <c r="BL24" s="40">
        <f t="shared" si="2"/>
        <v>111.49148847365819</v>
      </c>
      <c r="BM24" s="40">
        <f>VLOOKUP($AX24&amp;"_"&amp;$BC$14,データシート1!$A:$BS,MATCH($BC$12&amp;"_"&amp;BM$20,データシート1!$A$1:$BS$1,0),0)</f>
        <v>48.238485864692755</v>
      </c>
      <c r="BN24" s="40">
        <f>VLOOKUP($AX24&amp;"_"&amp;$BC$14,データシート1!$A:$BS,MATCH($BC$12&amp;"_"&amp;BN$20,データシート1!$A$1:$BS$1,0),0)</f>
        <v>63.253002608965438</v>
      </c>
      <c r="BO24" s="40">
        <f>VLOOKUP($AX24&amp;"_"&amp;$BC$14,データシート1!$A:$BS,MATCH($BC$12&amp;"_"&amp;BO$20,データシート1!$A$1:$BS$1,0),0)</f>
        <v>3.0209191056883147</v>
      </c>
      <c r="BP24" s="40">
        <f>VLOOKUP($AX24&amp;"_"&amp;$BC$14,データシート1!$A:$BS,MATCH($BC$12&amp;"_"&amp;BP$20,データシート1!$A$1:$BS$1,0),0)</f>
        <v>0</v>
      </c>
      <c r="BQ24" s="40">
        <f>VLOOKUP($AX24&amp;"_"&amp;$BC$14,データシート1!$A:$BS,MATCH($BC$12&amp;"_"&amp;BQ$20,データシート1!$A$1:$BS$1,0),0)</f>
        <v>3.1498488327600001</v>
      </c>
      <c r="BR24" s="41">
        <f t="shared" si="3"/>
        <v>573.39992877500788</v>
      </c>
      <c r="BT24" s="134" t="str">
        <f t="shared" si="4"/>
        <v>三次市</v>
      </c>
      <c r="BU24" s="38">
        <f t="shared" si="25"/>
        <v>573.39992877500788</v>
      </c>
      <c r="BV24" s="69">
        <f t="shared" si="16"/>
        <v>0.53794019431286799</v>
      </c>
      <c r="BW24" s="69">
        <f t="shared" si="5"/>
        <v>0.48535644794493371</v>
      </c>
      <c r="BX24" s="69">
        <f t="shared" si="5"/>
        <v>5.8689075924469713E-3</v>
      </c>
      <c r="BY24" s="69">
        <f t="shared" si="5"/>
        <v>4.6714838775487197E-2</v>
      </c>
      <c r="BZ24" s="69">
        <f t="shared" si="5"/>
        <v>0.13739422101015963</v>
      </c>
      <c r="CA24" s="69">
        <f t="shared" si="5"/>
        <v>0.1194645539348233</v>
      </c>
      <c r="CB24" s="69">
        <f t="shared" si="5"/>
        <v>0.19970774643098915</v>
      </c>
      <c r="CC24" s="69">
        <f t="shared" si="5"/>
        <v>0.19443931343319978</v>
      </c>
      <c r="CD24" s="69">
        <f t="shared" si="5"/>
        <v>8.4127122177618363E-2</v>
      </c>
      <c r="CE24" s="69">
        <f t="shared" si="5"/>
        <v>0.11031219125558143</v>
      </c>
      <c r="CF24" s="69">
        <f t="shared" si="5"/>
        <v>5.2684329977893503E-3</v>
      </c>
      <c r="CG24" s="69">
        <f t="shared" si="5"/>
        <v>0</v>
      </c>
      <c r="CH24" s="69">
        <f t="shared" si="5"/>
        <v>5.493284311159979E-3</v>
      </c>
      <c r="CI24" s="135">
        <f t="shared" si="6"/>
        <v>1</v>
      </c>
      <c r="CK24" s="136" t="str">
        <f t="shared" si="7"/>
        <v>三次市</v>
      </c>
      <c r="CL24" s="137">
        <f t="shared" si="17"/>
        <v>308.45486910421238</v>
      </c>
      <c r="CM24" s="75">
        <f t="shared" si="18"/>
        <v>0.24515417837172121</v>
      </c>
      <c r="CN24" s="76">
        <f t="shared" si="19"/>
        <v>278.30335268211581</v>
      </c>
      <c r="CO24" s="75">
        <f t="shared" si="20"/>
        <v>0.25746725402135118</v>
      </c>
      <c r="CP24" s="76">
        <f t="shared" si="8"/>
        <v>3.3652311954961962</v>
      </c>
      <c r="CQ24" s="75">
        <f t="shared" si="21"/>
        <v>0</v>
      </c>
      <c r="CR24" s="76">
        <f t="shared" si="9"/>
        <v>26.786285226600334</v>
      </c>
      <c r="CS24" s="75">
        <f t="shared" si="22"/>
        <v>0.14802351152680646</v>
      </c>
      <c r="CT24" s="76">
        <f t="shared" si="10"/>
        <v>78.78183654132323</v>
      </c>
      <c r="CU24" s="77">
        <f t="shared" si="23"/>
        <v>4.5213467423187492E-2</v>
      </c>
      <c r="CV24" s="18"/>
      <c r="CW24" s="1078">
        <f t="shared" si="24"/>
        <v>75.619</v>
      </c>
      <c r="CX24" s="1081">
        <f>VLOOKUP($AX24&amp;"_"&amp;$CW$14,データシート1!$A:$BS,MATCH($CW$12&amp;"_"&amp;CX$20,データシート1!$A$1:$BS$1,0),0)</f>
        <v>71.653999999999996</v>
      </c>
      <c r="CY24" s="1081">
        <f>VLOOKUP($AX24&amp;"_"&amp;$CW$14,データシート1!$A:$BS,MATCH($CW$12&amp;"_"&amp;CY$20,データシート1!$A$1:$BS$1,0),0)</f>
        <v>0</v>
      </c>
      <c r="CZ24" s="1081">
        <f>VLOOKUP($AX24&amp;"_"&amp;$CW$14,データシート1!$A:$BS,MATCH($CW$12&amp;"_"&amp;CZ$20,データシート1!$A$1:$BS$1,0),0)</f>
        <v>3.9649999999999999</v>
      </c>
      <c r="DA24" s="1081">
        <f>VLOOKUP($AX24&amp;"_"&amp;$CW$14,データシート1!$A:$BS,MATCH($CW$12&amp;"_"&amp;DA$20,データシート1!$A$1:$BS$1,0),0)</f>
        <v>3.5619999999999998</v>
      </c>
      <c r="DB24" s="1081">
        <f>VLOOKUP($AX24&amp;"_"&amp;$CW$14,データシート1!$A:$BS,MATCH($CW$12&amp;"_"&amp;DB$20,データシート1!$A$1:$BS$1,0),0)</f>
        <v>0</v>
      </c>
      <c r="DC24" s="1081">
        <f>VLOOKUP($AX24&amp;"_"&amp;$CW$14,データシート1!$A:$BS,MATCH($CW$12&amp;"_"&amp;DC$20,データシート1!$A$1:$BS$1,0),0)</f>
        <v>0</v>
      </c>
      <c r="DD24" s="1080">
        <f t="shared" si="11"/>
        <v>79.180999999999997</v>
      </c>
      <c r="DE24" s="18"/>
      <c r="DF24" s="138">
        <f>VLOOKUP($AX24&amp;"_"&amp;$DF$14,データシート1!$A:$BS,MATCH($DF$12&amp;"_"&amp;DF$20,データシート1!$A$1:$BS$1,0),0)</f>
        <v>7</v>
      </c>
      <c r="DG24" s="74">
        <f>VLOOKUP($AX24&amp;"_"&amp;$DF$14,データシート1!$A:$BS,MATCH($DF$12&amp;"_"&amp;DG$20,データシート1!$A$1:$BS$1,0),0)</f>
        <v>0</v>
      </c>
      <c r="DH24" s="74">
        <f>VLOOKUP($AX24&amp;"_"&amp;$DF$14,データシート1!$A:$BS,MATCH($DF$12&amp;"_"&amp;DH$20,データシート1!$A$1:$BS$1,0),0)</f>
        <v>1</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9</v>
      </c>
      <c r="DM24" s="18"/>
      <c r="DN24" s="139">
        <f t="shared" si="26"/>
        <v>0.9</v>
      </c>
      <c r="DO24" s="140">
        <f t="shared" si="27"/>
        <v>0</v>
      </c>
      <c r="DP24" s="140">
        <f t="shared" si="13"/>
        <v>0.05</v>
      </c>
      <c r="DQ24" s="140">
        <f t="shared" si="13"/>
        <v>0.04</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47207</v>
      </c>
      <c r="AY25" s="20" t="str">
        <f>IF(IFERROR(比較地域マスタ!$Z10,"")=0,"",IFERROR(比較地域マスタ!$Z10,""))</f>
        <v>石垣市</v>
      </c>
      <c r="BB25" s="122" t="str">
        <f t="shared" si="0"/>
        <v>47207</v>
      </c>
      <c r="BC25" s="123" t="str">
        <f t="shared" si="0"/>
        <v>石垣市</v>
      </c>
      <c r="BD25" s="40">
        <f t="shared" si="14"/>
        <v>325.5641323378432</v>
      </c>
      <c r="BE25" s="40">
        <f t="shared" si="15"/>
        <v>27.122223063457994</v>
      </c>
      <c r="BF25" s="40">
        <f>VLOOKUP($AX25&amp;"_"&amp;$BC$14,データシート1!$A:$BS,MATCH($BC$12&amp;"_"&amp;BF$20,データシート1!$A$1:$BS$1,0),0)</f>
        <v>11.69328376649646</v>
      </c>
      <c r="BG25" s="40">
        <f>VLOOKUP($AX25&amp;"_"&amp;$BC$14,データシート1!$A:$BS,MATCH($BC$12&amp;"_"&amp;BG$20,データシート1!$A$1:$BS$1,0),0)</f>
        <v>3.8787721266044048</v>
      </c>
      <c r="BH25" s="40">
        <f>VLOOKUP($AX25&amp;"_"&amp;$BC$14,データシート1!$A:$BS,MATCH($BC$12&amp;"_"&amp;BH$20,データシート1!$A$1:$BS$1,0),0)</f>
        <v>11.550167170357131</v>
      </c>
      <c r="BI25" s="40">
        <f>VLOOKUP($AX25&amp;"_"&amp;$BC$14,データシート1!$A:$BS,MATCH($BC$12&amp;"_"&amp;BI$20,データシート1!$A$1:$BS$1,0),0)</f>
        <v>101.5565182305599</v>
      </c>
      <c r="BJ25" s="40">
        <f>VLOOKUP($AX25&amp;"_"&amp;$BC$14,データシート1!$A:$BS,MATCH($BC$12&amp;"_"&amp;BJ$20,データシート1!$A$1:$BS$1,0),0)</f>
        <v>79.370520247847125</v>
      </c>
      <c r="BK25" s="40">
        <f t="shared" si="1"/>
        <v>114.00973396077819</v>
      </c>
      <c r="BL25" s="40">
        <f t="shared" si="2"/>
        <v>93.762130659280956</v>
      </c>
      <c r="BM25" s="40">
        <f>VLOOKUP($AX25&amp;"_"&amp;$BC$14,データシート1!$A:$BS,MATCH($BC$12&amp;"_"&amp;BM$20,データシート1!$A$1:$BS$1,0),0)</f>
        <v>39.112777529222448</v>
      </c>
      <c r="BN25" s="40">
        <f>VLOOKUP($AX25&amp;"_"&amp;$BC$14,データシート1!$A:$BS,MATCH($BC$12&amp;"_"&amp;BN$20,データシート1!$A$1:$BS$1,0),0)</f>
        <v>54.649353130058508</v>
      </c>
      <c r="BO25" s="40">
        <f>VLOOKUP($AX25&amp;"_"&amp;$BC$14,データシート1!$A:$BS,MATCH($BC$12&amp;"_"&amp;BO$20,データシート1!$A$1:$BS$1,0),0)</f>
        <v>2.939196150609968</v>
      </c>
      <c r="BP25" s="40">
        <f>VLOOKUP($AX25&amp;"_"&amp;$BC$14,データシート1!$A:$BS,MATCH($BC$12&amp;"_"&amp;BP$20,データシート1!$A$1:$BS$1,0),0)</f>
        <v>17.308407150887263</v>
      </c>
      <c r="BQ25" s="40">
        <f>VLOOKUP($AX25&amp;"_"&amp;$BC$14,データシート1!$A:$BS,MATCH($BC$12&amp;"_"&amp;BQ$20,データシート1!$A$1:$BS$1,0),0)</f>
        <v>3.5051368352000001</v>
      </c>
      <c r="BR25" s="41">
        <f t="shared" si="3"/>
        <v>325.5641323378432</v>
      </c>
      <c r="BT25" s="134" t="str">
        <f t="shared" si="4"/>
        <v>石垣市</v>
      </c>
      <c r="BU25" s="38">
        <f t="shared" si="25"/>
        <v>325.5641323378432</v>
      </c>
      <c r="BV25" s="69">
        <f t="shared" si="16"/>
        <v>8.3308388023877342E-2</v>
      </c>
      <c r="BW25" s="69">
        <f t="shared" si="5"/>
        <v>3.591699024867441E-2</v>
      </c>
      <c r="BX25" s="69">
        <f t="shared" si="5"/>
        <v>1.1914003237246479E-2</v>
      </c>
      <c r="BY25" s="69">
        <f t="shared" si="5"/>
        <v>3.5477394537956453E-2</v>
      </c>
      <c r="BZ25" s="69">
        <f t="shared" si="5"/>
        <v>0.31194013143061178</v>
      </c>
      <c r="CA25" s="69">
        <f t="shared" si="5"/>
        <v>0.24379381007943174</v>
      </c>
      <c r="CB25" s="69">
        <f t="shared" si="5"/>
        <v>0.35019132218922827</v>
      </c>
      <c r="CC25" s="69">
        <f t="shared" si="5"/>
        <v>0.28799895733594655</v>
      </c>
      <c r="CD25" s="69">
        <f t="shared" si="5"/>
        <v>0.12013847240590521</v>
      </c>
      <c r="CE25" s="69">
        <f t="shared" si="5"/>
        <v>0.16786048493004133</v>
      </c>
      <c r="CF25" s="69">
        <f t="shared" si="5"/>
        <v>9.0280097180973125E-3</v>
      </c>
      <c r="CG25" s="69">
        <f t="shared" si="5"/>
        <v>5.3164355135184381E-2</v>
      </c>
      <c r="CH25" s="69">
        <f t="shared" si="5"/>
        <v>1.076634827685091E-2</v>
      </c>
      <c r="CI25" s="135">
        <f t="shared" si="6"/>
        <v>1</v>
      </c>
      <c r="CK25" s="136" t="str">
        <f t="shared" si="7"/>
        <v>石垣市</v>
      </c>
      <c r="CL25" s="137">
        <f t="shared" si="17"/>
        <v>27.122223063457994</v>
      </c>
      <c r="CM25" s="75">
        <f t="shared" si="18"/>
        <v>0</v>
      </c>
      <c r="CN25" s="76">
        <f t="shared" si="19"/>
        <v>11.69328376649646</v>
      </c>
      <c r="CO25" s="75">
        <f t="shared" si="20"/>
        <v>0</v>
      </c>
      <c r="CP25" s="76">
        <f t="shared" si="8"/>
        <v>3.8787721266044048</v>
      </c>
      <c r="CQ25" s="75">
        <f t="shared" si="21"/>
        <v>0</v>
      </c>
      <c r="CR25" s="76">
        <f t="shared" si="9"/>
        <v>11.550167170357131</v>
      </c>
      <c r="CS25" s="75">
        <f t="shared" si="22"/>
        <v>0</v>
      </c>
      <c r="CT25" s="76">
        <f t="shared" si="10"/>
        <v>101.5565182305599</v>
      </c>
      <c r="CU25" s="77">
        <f t="shared" si="23"/>
        <v>0.12639267497196899</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12.836</v>
      </c>
      <c r="DB25" s="1081">
        <f>VLOOKUP($AX25&amp;"_"&amp;$CW$14,データシート1!$A:$BS,MATCH($CW$12&amp;"_"&amp;DB$20,データシート1!$A$1:$BS$1,0),0)</f>
        <v>8.1769999999999996</v>
      </c>
      <c r="DC25" s="1081">
        <f>VLOOKUP($AX25&amp;"_"&amp;$CW$14,データシート1!$A:$BS,MATCH($CW$12&amp;"_"&amp;DC$20,データシート1!$A$1:$BS$1,0),0)</f>
        <v>0</v>
      </c>
      <c r="DD25" s="1080">
        <f t="shared" si="11"/>
        <v>21.012999999999998</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v>
      </c>
      <c r="DJ25" s="74">
        <f>VLOOKUP($AX25&amp;"_"&amp;$DF$14,データシート1!$A:$BS,MATCH($DF$12&amp;"_"&amp;DJ$20,データシート1!$A$1:$BS$1,0),0)</f>
        <v>1</v>
      </c>
      <c r="DK25" s="74">
        <f>VLOOKUP($AX25&amp;"_"&amp;$DF$14,データシート1!$A:$BS,MATCH($DF$12&amp;"_"&amp;DK$20,データシート1!$A$1:$BS$1,0),0)</f>
        <v>0</v>
      </c>
      <c r="DL25" s="78">
        <f t="shared" si="12"/>
        <v>3</v>
      </c>
      <c r="DM25" s="18"/>
      <c r="DN25" s="139">
        <f t="shared" si="26"/>
        <v>0</v>
      </c>
      <c r="DO25" s="140">
        <f t="shared" si="27"/>
        <v>0</v>
      </c>
      <c r="DP25" s="140">
        <f t="shared" si="13"/>
        <v>0</v>
      </c>
      <c r="DQ25" s="140">
        <f t="shared" si="13"/>
        <v>0.61</v>
      </c>
      <c r="DR25" s="140">
        <f t="shared" si="13"/>
        <v>0.39</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24210</v>
      </c>
      <c r="AY26" s="20" t="str">
        <f>IF(IFERROR(比較地域マスタ!$Z11,"")=0,"",IFERROR(比較地域マスタ!$Z11,""))</f>
        <v>亀山市</v>
      </c>
      <c r="BB26" s="122" t="str">
        <f t="shared" si="0"/>
        <v>24210</v>
      </c>
      <c r="BC26" s="123" t="str">
        <f t="shared" si="0"/>
        <v>亀山市</v>
      </c>
      <c r="BD26" s="40">
        <f t="shared" si="14"/>
        <v>1344.1368931299014</v>
      </c>
      <c r="BE26" s="40">
        <f t="shared" si="15"/>
        <v>1132.1716423311573</v>
      </c>
      <c r="BF26" s="40">
        <f>VLOOKUP($AX26&amp;"_"&amp;$BC$14,データシート1!$A:$BS,MATCH($BC$12&amp;"_"&amp;BF$20,データシート1!$A$1:$BS$1,0),0)</f>
        <v>1125.96669970637</v>
      </c>
      <c r="BG26" s="40">
        <f>VLOOKUP($AX26&amp;"_"&amp;$BC$14,データシート1!$A:$BS,MATCH($BC$12&amp;"_"&amp;BG$20,データシート1!$A$1:$BS$1,0),0)</f>
        <v>1.9458940500858188</v>
      </c>
      <c r="BH26" s="40">
        <f>VLOOKUP($AX26&amp;"_"&amp;$BC$14,データシート1!$A:$BS,MATCH($BC$12&amp;"_"&amp;BH$20,データシート1!$A$1:$BS$1,0),0)</f>
        <v>4.2590485747013238</v>
      </c>
      <c r="BI26" s="40">
        <f>VLOOKUP($AX26&amp;"_"&amp;$BC$14,データシート1!$A:$BS,MATCH($BC$12&amp;"_"&amp;BI$20,データシート1!$A$1:$BS$1,0),0)</f>
        <v>46.633080969769175</v>
      </c>
      <c r="BJ26" s="40">
        <f>VLOOKUP($AX26&amp;"_"&amp;$BC$14,データシート1!$A:$BS,MATCH($BC$12&amp;"_"&amp;BJ$20,データシート1!$A$1:$BS$1,0),0)</f>
        <v>61.678351884506704</v>
      </c>
      <c r="BK26" s="40">
        <f t="shared" si="1"/>
        <v>96.24373146150819</v>
      </c>
      <c r="BL26" s="40">
        <f t="shared" si="2"/>
        <v>93.321280851477042</v>
      </c>
      <c r="BM26" s="40">
        <f>VLOOKUP($AX26&amp;"_"&amp;$BC$14,データシート1!$A:$BS,MATCH($BC$12&amp;"_"&amp;BM$20,データシート1!$A$1:$BS$1,0),0)</f>
        <v>48.680706970966121</v>
      </c>
      <c r="BN26" s="40">
        <f>VLOOKUP($AX26&amp;"_"&amp;$BC$14,データシート1!$A:$BS,MATCH($BC$12&amp;"_"&amp;BN$20,データシート1!$A$1:$BS$1,0),0)</f>
        <v>44.640573880510928</v>
      </c>
      <c r="BO26" s="40">
        <f>VLOOKUP($AX26&amp;"_"&amp;$BC$14,データシート1!$A:$BS,MATCH($BC$12&amp;"_"&amp;BO$20,データシート1!$A$1:$BS$1,0),0)</f>
        <v>2.9224506100311443</v>
      </c>
      <c r="BP26" s="40">
        <f>VLOOKUP($AX26&amp;"_"&amp;$BC$14,データシート1!$A:$BS,MATCH($BC$12&amp;"_"&amp;BP$20,データシート1!$A$1:$BS$1,0),0)</f>
        <v>0</v>
      </c>
      <c r="BQ26" s="40">
        <f>VLOOKUP($AX26&amp;"_"&amp;$BC$14,データシート1!$A:$BS,MATCH($BC$12&amp;"_"&amp;BQ$20,データシート1!$A$1:$BS$1,0),0)</f>
        <v>7.4100864829599997</v>
      </c>
      <c r="BR26" s="41">
        <f t="shared" si="3"/>
        <v>1344.1368931299014</v>
      </c>
      <c r="BT26" s="134" t="str">
        <f t="shared" si="4"/>
        <v>亀山市</v>
      </c>
      <c r="BU26" s="38">
        <f t="shared" si="25"/>
        <v>1344.1368931299014</v>
      </c>
      <c r="BV26" s="69">
        <f t="shared" si="16"/>
        <v>0.84230382196773823</v>
      </c>
      <c r="BW26" s="69">
        <f t="shared" si="5"/>
        <v>0.83768751937497277</v>
      </c>
      <c r="BX26" s="69">
        <f t="shared" si="5"/>
        <v>1.447690380370924E-3</v>
      </c>
      <c r="BY26" s="69">
        <f t="shared" si="5"/>
        <v>3.1686122123944383E-3</v>
      </c>
      <c r="BZ26" s="69">
        <f t="shared" si="5"/>
        <v>3.4693699137430353E-2</v>
      </c>
      <c r="CA26" s="69">
        <f t="shared" si="5"/>
        <v>4.5886957050100048E-2</v>
      </c>
      <c r="CB26" s="69">
        <f t="shared" si="5"/>
        <v>7.1602626156178947E-2</v>
      </c>
      <c r="CC26" s="69">
        <f t="shared" si="5"/>
        <v>6.9428405193293199E-2</v>
      </c>
      <c r="CD26" s="69">
        <f t="shared" si="5"/>
        <v>3.621707522483833E-2</v>
      </c>
      <c r="CE26" s="69">
        <f t="shared" si="5"/>
        <v>3.3211329968454877E-2</v>
      </c>
      <c r="CF26" s="69">
        <f t="shared" si="5"/>
        <v>2.1742209628857422E-3</v>
      </c>
      <c r="CG26" s="69">
        <f t="shared" si="5"/>
        <v>0</v>
      </c>
      <c r="CH26" s="69">
        <f t="shared" si="5"/>
        <v>5.5128956885523613E-3</v>
      </c>
      <c r="CI26" s="135">
        <f t="shared" si="6"/>
        <v>1</v>
      </c>
      <c r="CK26" s="136" t="str">
        <f t="shared" si="7"/>
        <v>亀山市</v>
      </c>
      <c r="CL26" s="137">
        <f t="shared" si="17"/>
        <v>1132.1716423311573</v>
      </c>
      <c r="CM26" s="75">
        <f t="shared" si="18"/>
        <v>0.52342681784522516</v>
      </c>
      <c r="CN26" s="76">
        <f t="shared" si="19"/>
        <v>1125.96669970637</v>
      </c>
      <c r="CO26" s="75">
        <f t="shared" si="20"/>
        <v>0.52631130223881473</v>
      </c>
      <c r="CP26" s="76">
        <f t="shared" si="8"/>
        <v>1.9458940500858188</v>
      </c>
      <c r="CQ26" s="75">
        <f t="shared" si="21"/>
        <v>0</v>
      </c>
      <c r="CR26" s="76">
        <f t="shared" si="9"/>
        <v>4.2590485747013238</v>
      </c>
      <c r="CS26" s="75">
        <f t="shared" si="22"/>
        <v>0</v>
      </c>
      <c r="CT26" s="76">
        <f t="shared" si="10"/>
        <v>46.633080969769175</v>
      </c>
      <c r="CU26" s="77">
        <f t="shared" si="23"/>
        <v>0.20654865172310052</v>
      </c>
      <c r="CV26" s="18"/>
      <c r="CW26" s="1078">
        <f t="shared" si="24"/>
        <v>592.60900000000004</v>
      </c>
      <c r="CX26" s="1081">
        <f>VLOOKUP($AX26&amp;"_"&amp;$CW$14,データシート1!$A:$BS,MATCH($CW$12&amp;"_"&amp;CX$20,データシート1!$A$1:$BS$1,0),0)</f>
        <v>592.60900000000004</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9.6319999999999997</v>
      </c>
      <c r="DB26" s="1081">
        <f>VLOOKUP($AX26&amp;"_"&amp;$CW$14,データシート1!$A:$BS,MATCH($CW$12&amp;"_"&amp;DB$20,データシート1!$A$1:$BS$1,0),0)</f>
        <v>86.025000000000006</v>
      </c>
      <c r="DC26" s="1081">
        <f>VLOOKUP($AX26&amp;"_"&amp;$CW$14,データシート1!$A:$BS,MATCH($CW$12&amp;"_"&amp;DC$20,データシート1!$A$1:$BS$1,0),0)</f>
        <v>0</v>
      </c>
      <c r="DD26" s="1080">
        <f t="shared" si="11"/>
        <v>688.26599999999996</v>
      </c>
      <c r="DE26" s="18"/>
      <c r="DF26" s="138">
        <f>VLOOKUP($AX26&amp;"_"&amp;$DF$14,データシート1!$A:$BS,MATCH($DF$12&amp;"_"&amp;DF$20,データシート1!$A$1:$BS$1,0),0)</f>
        <v>19</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1</v>
      </c>
      <c r="DK26" s="74">
        <f>VLOOKUP($AX26&amp;"_"&amp;$DF$14,データシート1!$A:$BS,MATCH($DF$12&amp;"_"&amp;DK$20,データシート1!$A$1:$BS$1,0),0)</f>
        <v>0</v>
      </c>
      <c r="DL26" s="78">
        <f t="shared" si="12"/>
        <v>21</v>
      </c>
      <c r="DM26" s="18"/>
      <c r="DN26" s="139">
        <f t="shared" si="26"/>
        <v>0.86</v>
      </c>
      <c r="DO26" s="140">
        <f t="shared" si="27"/>
        <v>0</v>
      </c>
      <c r="DP26" s="140">
        <f t="shared" si="13"/>
        <v>0</v>
      </c>
      <c r="DQ26" s="140">
        <f t="shared" si="13"/>
        <v>0.01</v>
      </c>
      <c r="DR26" s="140">
        <f t="shared" si="13"/>
        <v>0.12</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35210</v>
      </c>
      <c r="AY27" s="20" t="str">
        <f>IF(IFERROR(比較地域マスタ!$Z12,"")=0,"",IFERROR(比較地域マスタ!$Z12,""))</f>
        <v>光市</v>
      </c>
      <c r="BB27" s="122" t="str">
        <f t="shared" si="0"/>
        <v>35210</v>
      </c>
      <c r="BC27" s="123" t="str">
        <f t="shared" si="0"/>
        <v>光市</v>
      </c>
      <c r="BD27" s="40">
        <f t="shared" si="14"/>
        <v>2037.1030680393887</v>
      </c>
      <c r="BE27" s="40">
        <f t="shared" si="15"/>
        <v>1796.2580264907538</v>
      </c>
      <c r="BF27" s="40">
        <f>VLOOKUP($AX27&amp;"_"&amp;$BC$14,データシート1!$A:$BS,MATCH($BC$12&amp;"_"&amp;BF$20,データシート1!$A$1:$BS$1,0),0)</f>
        <v>1787.575260592359</v>
      </c>
      <c r="BG27" s="40">
        <f>VLOOKUP($AX27&amp;"_"&amp;$BC$14,データシート1!$A:$BS,MATCH($BC$12&amp;"_"&amp;BG$20,データシート1!$A$1:$BS$1,0),0)</f>
        <v>3.9746154396280984</v>
      </c>
      <c r="BH27" s="40">
        <f>VLOOKUP($AX27&amp;"_"&amp;$BC$14,データシート1!$A:$BS,MATCH($BC$12&amp;"_"&amp;BH$20,データシート1!$A$1:$BS$1,0),0)</f>
        <v>4.7081504587668634</v>
      </c>
      <c r="BI27" s="40">
        <f>VLOOKUP($AX27&amp;"_"&amp;$BC$14,データシート1!$A:$BS,MATCH($BC$12&amp;"_"&amp;BI$20,データシート1!$A$1:$BS$1,0),0)</f>
        <v>50.657532481721631</v>
      </c>
      <c r="BJ27" s="40">
        <f>VLOOKUP($AX27&amp;"_"&amp;$BC$14,データシート1!$A:$BS,MATCH($BC$12&amp;"_"&amp;BJ$20,データシート1!$A$1:$BS$1,0),0)</f>
        <v>76.020918934442079</v>
      </c>
      <c r="BK27" s="40">
        <f t="shared" si="1"/>
        <v>111.04887454487432</v>
      </c>
      <c r="BL27" s="40">
        <f t="shared" si="2"/>
        <v>72.108820944647633</v>
      </c>
      <c r="BM27" s="40">
        <f>VLOOKUP($AX27&amp;"_"&amp;$BC$14,データシート1!$A:$BS,MATCH($BC$12&amp;"_"&amp;BM$20,データシート1!$A$1:$BS$1,0),0)</f>
        <v>44.595759473459935</v>
      </c>
      <c r="BN27" s="40">
        <f>VLOOKUP($AX27&amp;"_"&amp;$BC$14,データシート1!$A:$BS,MATCH($BC$12&amp;"_"&amp;BN$20,データシート1!$A$1:$BS$1,0),0)</f>
        <v>27.513061471187697</v>
      </c>
      <c r="BO27" s="40">
        <f>VLOOKUP($AX27&amp;"_"&amp;$BC$14,データシート1!$A:$BS,MATCH($BC$12&amp;"_"&amp;BO$20,データシート1!$A$1:$BS$1,0),0)</f>
        <v>2.9735716793333999</v>
      </c>
      <c r="BP27" s="40">
        <f>VLOOKUP($AX27&amp;"_"&amp;$BC$14,データシート1!$A:$BS,MATCH($BC$12&amp;"_"&amp;BP$20,データシート1!$A$1:$BS$1,0),0)</f>
        <v>35.966481920893287</v>
      </c>
      <c r="BQ27" s="40">
        <f>VLOOKUP($AX27&amp;"_"&amp;$BC$14,データシート1!$A:$BS,MATCH($BC$12&amp;"_"&amp;BQ$20,データシート1!$A$1:$BS$1,0),0)</f>
        <v>3.117715587597095</v>
      </c>
      <c r="BR27" s="41">
        <f t="shared" si="3"/>
        <v>2037.1030680393887</v>
      </c>
      <c r="BT27" s="134" t="str">
        <f t="shared" si="4"/>
        <v>光市</v>
      </c>
      <c r="BU27" s="38">
        <f t="shared" si="25"/>
        <v>2037.1030680393887</v>
      </c>
      <c r="BV27" s="69">
        <f t="shared" si="16"/>
        <v>0.88177081202845742</v>
      </c>
      <c r="BW27" s="69">
        <f t="shared" si="5"/>
        <v>0.87750850147843129</v>
      </c>
      <c r="BX27" s="69">
        <f t="shared" si="5"/>
        <v>1.9511116064703932E-3</v>
      </c>
      <c r="BY27" s="69">
        <f t="shared" si="5"/>
        <v>2.3111989435557752E-3</v>
      </c>
      <c r="BZ27" s="69">
        <f t="shared" si="5"/>
        <v>2.4867437134870652E-2</v>
      </c>
      <c r="CA27" s="69">
        <f t="shared" si="5"/>
        <v>3.7318150528146063E-2</v>
      </c>
      <c r="CB27" s="69">
        <f t="shared" si="5"/>
        <v>5.4513134994074397E-2</v>
      </c>
      <c r="CC27" s="69">
        <f t="shared" si="5"/>
        <v>3.5397728311336162E-2</v>
      </c>
      <c r="CD27" s="69">
        <f t="shared" si="5"/>
        <v>2.1891754115505386E-2</v>
      </c>
      <c r="CE27" s="69">
        <f t="shared" si="5"/>
        <v>1.3505974195830779E-2</v>
      </c>
      <c r="CF27" s="69">
        <f t="shared" si="5"/>
        <v>1.4597060531626983E-3</v>
      </c>
      <c r="CG27" s="69">
        <f t="shared" si="5"/>
        <v>1.7655700629575534E-2</v>
      </c>
      <c r="CH27" s="69">
        <f t="shared" si="5"/>
        <v>1.5304653144515375E-3</v>
      </c>
      <c r="CI27" s="135">
        <f t="shared" si="6"/>
        <v>1</v>
      </c>
      <c r="CK27" s="136" t="str">
        <f t="shared" si="7"/>
        <v>光市</v>
      </c>
      <c r="CL27" s="137">
        <f t="shared" si="17"/>
        <v>1796.2580264907538</v>
      </c>
      <c r="CM27" s="75">
        <f t="shared" si="18"/>
        <v>0.46598928865207145</v>
      </c>
      <c r="CN27" s="76">
        <f t="shared" si="19"/>
        <v>1787.575260592359</v>
      </c>
      <c r="CO27" s="75">
        <f t="shared" si="20"/>
        <v>0.46825273231999548</v>
      </c>
      <c r="CP27" s="76">
        <f t="shared" si="8"/>
        <v>3.9746154396280984</v>
      </c>
      <c r="CQ27" s="75">
        <f t="shared" si="21"/>
        <v>0</v>
      </c>
      <c r="CR27" s="76">
        <f t="shared" si="9"/>
        <v>4.7081504587668634</v>
      </c>
      <c r="CS27" s="75">
        <f t="shared" si="22"/>
        <v>0</v>
      </c>
      <c r="CT27" s="76">
        <f t="shared" si="10"/>
        <v>50.657532481721631</v>
      </c>
      <c r="CU27" s="77">
        <f t="shared" si="23"/>
        <v>0</v>
      </c>
      <c r="CV27" s="18"/>
      <c r="CW27" s="1078">
        <f t="shared" si="24"/>
        <v>837.03700000000003</v>
      </c>
      <c r="CX27" s="1081">
        <f>VLOOKUP($AX27&amp;"_"&amp;$CW$14,データシート1!$A:$BS,MATCH($CW$12&amp;"_"&amp;CX$20,データシート1!$A$1:$BS$1,0),0)</f>
        <v>837.03700000000003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837.03700000000003</v>
      </c>
      <c r="DE27" s="18"/>
      <c r="DF27" s="138">
        <f>VLOOKUP($AX27&amp;"_"&amp;$DF$14,データシート1!$A:$BS,MATCH($DF$12&amp;"_"&amp;DF$20,データシート1!$A$1:$BS$1,0),0)</f>
        <v>8</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8</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10212</v>
      </c>
      <c r="AY28" s="20" t="str">
        <f>IF(IFERROR(比較地域マスタ!$Z13,"")=0,"",IFERROR(比較地域マスタ!$Z13,""))</f>
        <v>みどり市</v>
      </c>
      <c r="BB28" s="122" t="str">
        <f t="shared" si="0"/>
        <v>10212</v>
      </c>
      <c r="BC28" s="123" t="str">
        <f t="shared" si="0"/>
        <v>みどり市</v>
      </c>
      <c r="BD28" s="40">
        <f t="shared" si="14"/>
        <v>243.25477506473391</v>
      </c>
      <c r="BE28" s="40">
        <f t="shared" si="15"/>
        <v>41.708070995551267</v>
      </c>
      <c r="BF28" s="40">
        <f>VLOOKUP($AX28&amp;"_"&amp;$BC$14,データシート1!$A:$BS,MATCH($BC$12&amp;"_"&amp;BF$20,データシート1!$A$1:$BS$1,0),0)</f>
        <v>36.708636880294158</v>
      </c>
      <c r="BG28" s="40">
        <f>VLOOKUP($AX28&amp;"_"&amp;$BC$14,データシート1!$A:$BS,MATCH($BC$12&amp;"_"&amp;BG$20,データシート1!$A$1:$BS$1,0),0)</f>
        <v>2.2303758661604931</v>
      </c>
      <c r="BH28" s="40">
        <f>VLOOKUP($AX28&amp;"_"&amp;$BC$14,データシート1!$A:$BS,MATCH($BC$12&amp;"_"&amp;BH$20,データシート1!$A$1:$BS$1,0),0)</f>
        <v>2.7690582490966169</v>
      </c>
      <c r="BI28" s="40">
        <f>VLOOKUP($AX28&amp;"_"&amp;$BC$14,データシート1!$A:$BS,MATCH($BC$12&amp;"_"&amp;BI$20,データシート1!$A$1:$BS$1,0),0)</f>
        <v>51.910425760120276</v>
      </c>
      <c r="BJ28" s="40">
        <f>VLOOKUP($AX28&amp;"_"&amp;$BC$14,データシート1!$A:$BS,MATCH($BC$12&amp;"_"&amp;BJ$20,データシート1!$A$1:$BS$1,0),0)</f>
        <v>54.992652331095265</v>
      </c>
      <c r="BK28" s="40">
        <f t="shared" si="1"/>
        <v>94.643625977967105</v>
      </c>
      <c r="BL28" s="40">
        <f t="shared" si="2"/>
        <v>91.684500275541495</v>
      </c>
      <c r="BM28" s="40">
        <f>VLOOKUP($AX28&amp;"_"&amp;$BC$14,データシート1!$A:$BS,MATCH($BC$12&amp;"_"&amp;BM$20,データシート1!$A$1:$BS$1,0),0)</f>
        <v>52.59352410115703</v>
      </c>
      <c r="BN28" s="40">
        <f>VLOOKUP($AX28&amp;"_"&amp;$BC$14,データシート1!$A:$BS,MATCH($BC$12&amp;"_"&amp;BN$20,データシート1!$A$1:$BS$1,0),0)</f>
        <v>39.090976174384458</v>
      </c>
      <c r="BO28" s="40">
        <f>VLOOKUP($AX28&amp;"_"&amp;$BC$14,データシート1!$A:$BS,MATCH($BC$12&amp;"_"&amp;BO$20,データシート1!$A$1:$BS$1,0),0)</f>
        <v>2.9591257024256112</v>
      </c>
      <c r="BP28" s="40">
        <f>VLOOKUP($AX28&amp;"_"&amp;$BC$14,データシート1!$A:$BS,MATCH($BC$12&amp;"_"&amp;BP$20,データシート1!$A$1:$BS$1,0),0)</f>
        <v>0</v>
      </c>
      <c r="BQ28" s="40">
        <f>VLOOKUP($AX28&amp;"_"&amp;$BC$14,データシート1!$A:$BS,MATCH($BC$12&amp;"_"&amp;BQ$20,データシート1!$A$1:$BS$1,0),0)</f>
        <v>0</v>
      </c>
      <c r="BR28" s="41">
        <f t="shared" si="3"/>
        <v>243.25477506473391</v>
      </c>
      <c r="BT28" s="134" t="str">
        <f t="shared" si="4"/>
        <v>みどり市</v>
      </c>
      <c r="BU28" s="38">
        <f t="shared" si="25"/>
        <v>243.25477506473391</v>
      </c>
      <c r="BV28" s="69">
        <f t="shared" si="16"/>
        <v>0.17145838549089981</v>
      </c>
      <c r="BW28" s="69">
        <f t="shared" si="5"/>
        <v>0.15090613070401357</v>
      </c>
      <c r="BX28" s="69">
        <f t="shared" si="5"/>
        <v>9.1688883211725452E-3</v>
      </c>
      <c r="BY28" s="69">
        <f t="shared" si="5"/>
        <v>1.1383366465713684E-2</v>
      </c>
      <c r="BZ28" s="69">
        <f t="shared" si="5"/>
        <v>0.21339941115772998</v>
      </c>
      <c r="CA28" s="69">
        <f t="shared" si="5"/>
        <v>0.22607018635692089</v>
      </c>
      <c r="CB28" s="69">
        <f t="shared" si="5"/>
        <v>0.38907201699444938</v>
      </c>
      <c r="CC28" s="69">
        <f t="shared" si="5"/>
        <v>0.37690729915226873</v>
      </c>
      <c r="CD28" s="69">
        <f t="shared" si="5"/>
        <v>0.21620757120661277</v>
      </c>
      <c r="CE28" s="69">
        <f t="shared" si="5"/>
        <v>0.1606997279456559</v>
      </c>
      <c r="CF28" s="69">
        <f t="shared" si="5"/>
        <v>1.2164717842180659E-2</v>
      </c>
      <c r="CG28" s="69">
        <f t="shared" si="5"/>
        <v>0</v>
      </c>
      <c r="CH28" s="69">
        <f t="shared" si="5"/>
        <v>0</v>
      </c>
      <c r="CI28" s="135">
        <f t="shared" si="6"/>
        <v>1</v>
      </c>
      <c r="CK28" s="136" t="str">
        <f t="shared" si="7"/>
        <v>みどり市</v>
      </c>
      <c r="CL28" s="137">
        <f t="shared" si="17"/>
        <v>41.708070995551267</v>
      </c>
      <c r="CM28" s="75">
        <f t="shared" si="18"/>
        <v>0.11544528157424461</v>
      </c>
      <c r="CN28" s="76">
        <f t="shared" si="19"/>
        <v>36.708636880294158</v>
      </c>
      <c r="CO28" s="75">
        <f t="shared" si="20"/>
        <v>0.13116804134410059</v>
      </c>
      <c r="CP28" s="76">
        <f t="shared" si="8"/>
        <v>2.2303758661604931</v>
      </c>
      <c r="CQ28" s="75">
        <f t="shared" si="21"/>
        <v>0</v>
      </c>
      <c r="CR28" s="76">
        <f t="shared" si="9"/>
        <v>2.7690582490966169</v>
      </c>
      <c r="CS28" s="75">
        <f t="shared" si="22"/>
        <v>0</v>
      </c>
      <c r="CT28" s="76">
        <f t="shared" si="10"/>
        <v>51.910425760120276</v>
      </c>
      <c r="CU28" s="77">
        <f t="shared" si="23"/>
        <v>5.5229753137616286E-2</v>
      </c>
      <c r="CV28" s="18"/>
      <c r="CW28" s="1078">
        <f t="shared" si="24"/>
        <v>4.8150000000000004</v>
      </c>
      <c r="CX28" s="1081">
        <f>VLOOKUP($AX28&amp;"_"&amp;$CW$14,データシート1!$A:$BS,MATCH($CW$12&amp;"_"&amp;CX$20,データシート1!$A$1:$BS$1,0),0)</f>
        <v>4.8150000000000004</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2.867</v>
      </c>
      <c r="DB28" s="1081">
        <f>VLOOKUP($AX28&amp;"_"&amp;$CW$14,データシート1!$A:$BS,MATCH($CW$12&amp;"_"&amp;DB$20,データシート1!$A$1:$BS$1,0),0)</f>
        <v>0</v>
      </c>
      <c r="DC28" s="1081">
        <f>VLOOKUP($AX28&amp;"_"&amp;$CW$14,データシート1!$A:$BS,MATCH($CW$12&amp;"_"&amp;DC$20,データシート1!$A$1:$BS$1,0),0)</f>
        <v>0</v>
      </c>
      <c r="DD28" s="1080">
        <f t="shared" si="11"/>
        <v>7.6820000000000004</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2</v>
      </c>
      <c r="DM28" s="18"/>
      <c r="DN28" s="139">
        <f t="shared" si="26"/>
        <v>0.63</v>
      </c>
      <c r="DO28" s="140">
        <f t="shared" si="27"/>
        <v>0</v>
      </c>
      <c r="DP28" s="140">
        <f t="shared" si="13"/>
        <v>0</v>
      </c>
      <c r="DQ28" s="140">
        <f t="shared" si="13"/>
        <v>0.37</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11240</v>
      </c>
      <c r="AY29" s="20" t="str">
        <f>IF(IFERROR(比較地域マスタ!$Z14,"")=0,"",IFERROR(比較地域マスタ!$Z14,""))</f>
        <v>幸手市</v>
      </c>
      <c r="BB29" s="122" t="str">
        <f t="shared" si="0"/>
        <v>11240</v>
      </c>
      <c r="BC29" s="123" t="str">
        <f t="shared" si="0"/>
        <v>幸手市</v>
      </c>
      <c r="BD29" s="40">
        <f t="shared" si="14"/>
        <v>244.27202882633881</v>
      </c>
      <c r="BE29" s="40">
        <f t="shared" si="15"/>
        <v>70.148588429473776</v>
      </c>
      <c r="BF29" s="40">
        <f>VLOOKUP($AX29&amp;"_"&amp;$BC$14,データシート1!$A:$BS,MATCH($BC$12&amp;"_"&amp;BF$20,データシート1!$A$1:$BS$1,0),0)</f>
        <v>62.241037030563518</v>
      </c>
      <c r="BG29" s="40">
        <f>VLOOKUP($AX29&amp;"_"&amp;$BC$14,データシート1!$A:$BS,MATCH($BC$12&amp;"_"&amp;BG$20,データシート1!$A$1:$BS$1,0),0)</f>
        <v>2.0751080205628587</v>
      </c>
      <c r="BH29" s="40">
        <f>VLOOKUP($AX29&amp;"_"&amp;$BC$14,データシート1!$A:$BS,MATCH($BC$12&amp;"_"&amp;BH$20,データシート1!$A$1:$BS$1,0),0)</f>
        <v>5.832443378347393</v>
      </c>
      <c r="BI29" s="40">
        <f>VLOOKUP($AX29&amp;"_"&amp;$BC$14,データシート1!$A:$BS,MATCH($BC$12&amp;"_"&amp;BI$20,データシート1!$A$1:$BS$1,0),0)</f>
        <v>48.06699357742049</v>
      </c>
      <c r="BJ29" s="40">
        <f>VLOOKUP($AX29&amp;"_"&amp;$BC$14,データシート1!$A:$BS,MATCH($BC$12&amp;"_"&amp;BJ$20,データシート1!$A$1:$BS$1,0),0)</f>
        <v>57.739479590325963</v>
      </c>
      <c r="BK29" s="40">
        <f t="shared" si="1"/>
        <v>68.316967229118575</v>
      </c>
      <c r="BL29" s="40">
        <f t="shared" si="2"/>
        <v>65.353714104719316</v>
      </c>
      <c r="BM29" s="40">
        <f>VLOOKUP($AX29&amp;"_"&amp;$BC$14,データシート1!$A:$BS,MATCH($BC$12&amp;"_"&amp;BM$20,データシート1!$A$1:$BS$1,0),0)</f>
        <v>39.986024270724279</v>
      </c>
      <c r="BN29" s="40">
        <f>VLOOKUP($AX29&amp;"_"&amp;$BC$14,データシート1!$A:$BS,MATCH($BC$12&amp;"_"&amp;BN$20,データシート1!$A$1:$BS$1,0),0)</f>
        <v>25.367689833995041</v>
      </c>
      <c r="BO29" s="40">
        <f>VLOOKUP($AX29&amp;"_"&amp;$BC$14,データシート1!$A:$BS,MATCH($BC$12&amp;"_"&amp;BO$20,データシート1!$A$1:$BS$1,0),0)</f>
        <v>2.963253124399265</v>
      </c>
      <c r="BP29" s="40">
        <f>VLOOKUP($AX29&amp;"_"&amp;$BC$14,データシート1!$A:$BS,MATCH($BC$12&amp;"_"&amp;BP$20,データシート1!$A$1:$BS$1,0),0)</f>
        <v>0</v>
      </c>
      <c r="BQ29" s="40">
        <f>VLOOKUP($AX29&amp;"_"&amp;$BC$14,データシート1!$A:$BS,MATCH($BC$12&amp;"_"&amp;BQ$20,データシート1!$A$1:$BS$1,0),0)</f>
        <v>0</v>
      </c>
      <c r="BR29" s="41">
        <f t="shared" si="3"/>
        <v>244.27202882633881</v>
      </c>
      <c r="BT29" s="134" t="str">
        <f t="shared" si="4"/>
        <v>幸手市</v>
      </c>
      <c r="BU29" s="38">
        <f t="shared" si="25"/>
        <v>244.27202882633881</v>
      </c>
      <c r="BV29" s="69">
        <f t="shared" si="16"/>
        <v>0.28717405249597677</v>
      </c>
      <c r="BW29" s="69">
        <f t="shared" si="5"/>
        <v>0.25480214549989577</v>
      </c>
      <c r="BX29" s="69">
        <f t="shared" si="5"/>
        <v>8.4950701500011803E-3</v>
      </c>
      <c r="BY29" s="69">
        <f t="shared" si="5"/>
        <v>2.3876836846079798E-2</v>
      </c>
      <c r="BZ29" s="69">
        <f t="shared" si="5"/>
        <v>0.19677649466608774</v>
      </c>
      <c r="CA29" s="69">
        <f t="shared" si="5"/>
        <v>0.2363736849763298</v>
      </c>
      <c r="CB29" s="69">
        <f t="shared" si="5"/>
        <v>0.27967576786160564</v>
      </c>
      <c r="CC29" s="69">
        <f t="shared" si="5"/>
        <v>0.267544812309155</v>
      </c>
      <c r="CD29" s="69">
        <f t="shared" si="5"/>
        <v>0.16369465002950331</v>
      </c>
      <c r="CE29" s="69">
        <f t="shared" si="5"/>
        <v>0.10385016227965169</v>
      </c>
      <c r="CF29" s="69">
        <f t="shared" si="5"/>
        <v>1.2130955552450671E-2</v>
      </c>
      <c r="CG29" s="69">
        <f t="shared" si="5"/>
        <v>0</v>
      </c>
      <c r="CH29" s="69">
        <f t="shared" si="5"/>
        <v>0</v>
      </c>
      <c r="CI29" s="135">
        <f t="shared" si="6"/>
        <v>1</v>
      </c>
      <c r="CK29" s="136" t="str">
        <f t="shared" si="7"/>
        <v>幸手市</v>
      </c>
      <c r="CL29" s="137">
        <f t="shared" si="17"/>
        <v>70.148588429473776</v>
      </c>
      <c r="CM29" s="75">
        <f t="shared" si="18"/>
        <v>1</v>
      </c>
      <c r="CN29" s="76">
        <f t="shared" si="19"/>
        <v>62.241037030563518</v>
      </c>
      <c r="CO29" s="75">
        <f t="shared" si="20"/>
        <v>1</v>
      </c>
      <c r="CP29" s="76">
        <f t="shared" si="8"/>
        <v>2.0751080205628587</v>
      </c>
      <c r="CQ29" s="75">
        <f t="shared" si="21"/>
        <v>0</v>
      </c>
      <c r="CR29" s="76">
        <f t="shared" si="9"/>
        <v>5.832443378347393</v>
      </c>
      <c r="CS29" s="75">
        <f t="shared" si="22"/>
        <v>0</v>
      </c>
      <c r="CT29" s="76">
        <f t="shared" si="10"/>
        <v>48.06699357742049</v>
      </c>
      <c r="CU29" s="77">
        <f t="shared" si="23"/>
        <v>0</v>
      </c>
      <c r="CV29" s="18"/>
      <c r="CW29" s="1078">
        <f t="shared" si="24"/>
        <v>77.284000000000006</v>
      </c>
      <c r="CX29" s="1081">
        <f>VLOOKUP($AX29&amp;"_"&amp;$CW$14,データシート1!$A:$BS,MATCH($CW$12&amp;"_"&amp;CX$20,データシート1!$A$1:$BS$1,0),0)</f>
        <v>77.284000000000006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77.284000000000006</v>
      </c>
      <c r="DE29" s="18"/>
      <c r="DF29" s="138">
        <f>VLOOKUP($AX29&amp;"_"&amp;$DF$14,データシート1!$A:$BS,MATCH($DF$12&amp;"_"&amp;DF$20,データシート1!$A$1:$BS$1,0),0)</f>
        <v>7</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7</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12233</v>
      </c>
      <c r="AY30" s="20" t="str">
        <f>IF(IFERROR(比較地域マスタ!$Z15,"")=0,"",IFERROR(比較地域マスタ!$Z15,""))</f>
        <v>富里市</v>
      </c>
      <c r="BB30" s="122" t="str">
        <f t="shared" si="0"/>
        <v>12233</v>
      </c>
      <c r="BC30" s="123" t="str">
        <f t="shared" si="0"/>
        <v>富里市</v>
      </c>
      <c r="BD30" s="40">
        <f t="shared" si="14"/>
        <v>353.22882035726388</v>
      </c>
      <c r="BE30" s="40">
        <f t="shared" si="15"/>
        <v>138.69400633644346</v>
      </c>
      <c r="BF30" s="40">
        <f>VLOOKUP($AX30&amp;"_"&amp;$BC$14,データシート1!$A:$BS,MATCH($BC$12&amp;"_"&amp;BF$20,データシート1!$A$1:$BS$1,0),0)</f>
        <v>122.38469015620861</v>
      </c>
      <c r="BG30" s="40">
        <f>VLOOKUP($AX30&amp;"_"&amp;$BC$14,データシート1!$A:$BS,MATCH($BC$12&amp;"_"&amp;BG$20,データシート1!$A$1:$BS$1,0),0)</f>
        <v>2.6899965962544372</v>
      </c>
      <c r="BH30" s="40">
        <f>VLOOKUP($AX30&amp;"_"&amp;$BC$14,データシート1!$A:$BS,MATCH($BC$12&amp;"_"&amp;BH$20,データシート1!$A$1:$BS$1,0),0)</f>
        <v>13.619319583980429</v>
      </c>
      <c r="BI30" s="40">
        <f>VLOOKUP($AX30&amp;"_"&amp;$BC$14,データシート1!$A:$BS,MATCH($BC$12&amp;"_"&amp;BI$20,データシート1!$A$1:$BS$1,0),0)</f>
        <v>62.221495759176619</v>
      </c>
      <c r="BJ30" s="40">
        <f>VLOOKUP($AX30&amp;"_"&amp;$BC$14,データシート1!$A:$BS,MATCH($BC$12&amp;"_"&amp;BJ$20,データシート1!$A$1:$BS$1,0),0)</f>
        <v>56.144622400891549</v>
      </c>
      <c r="BK30" s="40">
        <f t="shared" si="1"/>
        <v>96.16869586075228</v>
      </c>
      <c r="BL30" s="40">
        <f t="shared" si="2"/>
        <v>93.215997143971364</v>
      </c>
      <c r="BM30" s="40">
        <f>VLOOKUP($AX30&amp;"_"&amp;$BC$14,データシート1!$A:$BS,MATCH($BC$12&amp;"_"&amp;BM$20,データシート1!$A$1:$BS$1,0),0)</f>
        <v>49.958390103964796</v>
      </c>
      <c r="BN30" s="40">
        <f>VLOOKUP($AX30&amp;"_"&amp;$BC$14,データシート1!$A:$BS,MATCH($BC$12&amp;"_"&amp;BN$20,データシート1!$A$1:$BS$1,0),0)</f>
        <v>43.257607040006569</v>
      </c>
      <c r="BO30" s="40">
        <f>VLOOKUP($AX30&amp;"_"&amp;$BC$14,データシート1!$A:$BS,MATCH($BC$12&amp;"_"&amp;BO$20,データシート1!$A$1:$BS$1,0),0)</f>
        <v>2.9526987167809216</v>
      </c>
      <c r="BP30" s="40">
        <f>VLOOKUP($AX30&amp;"_"&amp;$BC$14,データシート1!$A:$BS,MATCH($BC$12&amp;"_"&amp;BP$20,データシート1!$A$1:$BS$1,0),0)</f>
        <v>0</v>
      </c>
      <c r="BQ30" s="40">
        <f>VLOOKUP($AX30&amp;"_"&amp;$BC$14,データシート1!$A:$BS,MATCH($BC$12&amp;"_"&amp;BQ$20,データシート1!$A$1:$BS$1,0),0)</f>
        <v>0</v>
      </c>
      <c r="BR30" s="41">
        <f t="shared" si="3"/>
        <v>353.22882035726388</v>
      </c>
      <c r="BT30" s="134" t="str">
        <f t="shared" si="4"/>
        <v>富里市</v>
      </c>
      <c r="BU30" s="38">
        <f t="shared" si="25"/>
        <v>353.22882035726388</v>
      </c>
      <c r="BV30" s="69">
        <f t="shared" si="16"/>
        <v>0.39264634804194376</v>
      </c>
      <c r="BW30" s="69">
        <f t="shared" si="5"/>
        <v>0.3464742487105833</v>
      </c>
      <c r="BX30" s="69">
        <f t="shared" si="5"/>
        <v>7.615450499009995E-3</v>
      </c>
      <c r="BY30" s="69">
        <f t="shared" si="5"/>
        <v>3.8556648832350458E-2</v>
      </c>
      <c r="BZ30" s="69">
        <f t="shared" si="5"/>
        <v>0.17615067676596816</v>
      </c>
      <c r="CA30" s="69">
        <f t="shared" si="5"/>
        <v>0.15894688984920757</v>
      </c>
      <c r="CB30" s="69">
        <f t="shared" si="5"/>
        <v>0.27225608534288059</v>
      </c>
      <c r="CC30" s="69">
        <f t="shared" si="5"/>
        <v>0.26389691829135153</v>
      </c>
      <c r="CD30" s="69">
        <f t="shared" si="5"/>
        <v>0.1414335049258883</v>
      </c>
      <c r="CE30" s="69">
        <f t="shared" si="5"/>
        <v>0.12246341336546325</v>
      </c>
      <c r="CF30" s="69">
        <f t="shared" si="5"/>
        <v>8.3591670515290716E-3</v>
      </c>
      <c r="CG30" s="69">
        <f t="shared" si="5"/>
        <v>0</v>
      </c>
      <c r="CH30" s="69">
        <f t="shared" si="5"/>
        <v>0</v>
      </c>
      <c r="CI30" s="135">
        <f t="shared" si="6"/>
        <v>1</v>
      </c>
      <c r="CK30" s="136" t="str">
        <f t="shared" si="7"/>
        <v>富里市</v>
      </c>
      <c r="CL30" s="137">
        <f t="shared" si="17"/>
        <v>138.69400633644346</v>
      </c>
      <c r="CM30" s="75">
        <f t="shared" si="18"/>
        <v>0.21254703630443797</v>
      </c>
      <c r="CN30" s="76">
        <f t="shared" si="19"/>
        <v>122.38469015620861</v>
      </c>
      <c r="CO30" s="75">
        <f t="shared" si="20"/>
        <v>0.24087163159357414</v>
      </c>
      <c r="CP30" s="76">
        <f t="shared" si="8"/>
        <v>2.6899965962544372</v>
      </c>
      <c r="CQ30" s="75">
        <f t="shared" si="21"/>
        <v>0</v>
      </c>
      <c r="CR30" s="76">
        <f t="shared" si="9"/>
        <v>13.619319583980429</v>
      </c>
      <c r="CS30" s="75">
        <f t="shared" si="22"/>
        <v>0</v>
      </c>
      <c r="CT30" s="76">
        <f t="shared" si="10"/>
        <v>62.221495759176619</v>
      </c>
      <c r="CU30" s="77">
        <f t="shared" si="23"/>
        <v>6.4656112022293766E-2</v>
      </c>
      <c r="CV30" s="18"/>
      <c r="CW30" s="1078">
        <f t="shared" si="24"/>
        <v>29.478999999999999</v>
      </c>
      <c r="CX30" s="1081">
        <f>VLOOKUP($AX30&amp;"_"&amp;$CW$14,データシート1!$A:$BS,MATCH($CW$12&amp;"_"&amp;CX$20,データシート1!$A$1:$BS$1,0),0)</f>
        <v>29.478999999999999</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4.0229999999999997</v>
      </c>
      <c r="DB30" s="1081">
        <f>VLOOKUP($AX30&amp;"_"&amp;$CW$14,データシート1!$A:$BS,MATCH($CW$12&amp;"_"&amp;DB$20,データシート1!$A$1:$BS$1,0),0)</f>
        <v>0</v>
      </c>
      <c r="DC30" s="1081">
        <f>VLOOKUP($AX30&amp;"_"&amp;$CW$14,データシート1!$A:$BS,MATCH($CW$12&amp;"_"&amp;DC$20,データシート1!$A$1:$BS$1,0),0)</f>
        <v>0</v>
      </c>
      <c r="DD30" s="1080">
        <f t="shared" si="11"/>
        <v>33.501999999999995</v>
      </c>
      <c r="DE30" s="18"/>
      <c r="DF30" s="138">
        <f>VLOOKUP($AX30&amp;"_"&amp;$DF$14,データシート1!$A:$BS,MATCH($DF$12&amp;"_"&amp;DF$20,データシート1!$A$1:$BS$1,0),0)</f>
        <v>4</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5</v>
      </c>
      <c r="DM30" s="18"/>
      <c r="DN30" s="139">
        <f t="shared" si="26"/>
        <v>0.88</v>
      </c>
      <c r="DO30" s="140">
        <f t="shared" si="27"/>
        <v>0</v>
      </c>
      <c r="DP30" s="140">
        <f t="shared" si="13"/>
        <v>0</v>
      </c>
      <c r="DQ30" s="140">
        <f t="shared" si="13"/>
        <v>0.12</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40211</v>
      </c>
      <c r="AY31" s="20" t="str">
        <f>IF(IFERROR(比較地域マスタ!$Z16,"")=0,"",IFERROR(比較地域マスタ!$Z16,""))</f>
        <v>筑後市</v>
      </c>
      <c r="BB31" s="122" t="str">
        <f t="shared" si="0"/>
        <v>40211</v>
      </c>
      <c r="BC31" s="123" t="str">
        <f t="shared" si="0"/>
        <v>筑後市</v>
      </c>
      <c r="BD31" s="40">
        <f t="shared" si="14"/>
        <v>536.66764215420994</v>
      </c>
      <c r="BE31" s="40">
        <f t="shared" si="15"/>
        <v>356.94857132370089</v>
      </c>
      <c r="BF31" s="40">
        <f>VLOOKUP($AX31&amp;"_"&amp;$BC$14,データシート1!$A:$BS,MATCH($BC$12&amp;"_"&amp;BF$20,データシート1!$A$1:$BS$1,0),0)</f>
        <v>345.19336550474509</v>
      </c>
      <c r="BG31" s="40">
        <f>VLOOKUP($AX31&amp;"_"&amp;$BC$14,データシート1!$A:$BS,MATCH($BC$12&amp;"_"&amp;BG$20,データシート1!$A$1:$BS$1,0),0)</f>
        <v>2.0025658553120227</v>
      </c>
      <c r="BH31" s="40">
        <f>VLOOKUP($AX31&amp;"_"&amp;$BC$14,データシート1!$A:$BS,MATCH($BC$12&amp;"_"&amp;BH$20,データシート1!$A$1:$BS$1,0),0)</f>
        <v>9.7526399636437748</v>
      </c>
      <c r="BI31" s="40">
        <f>VLOOKUP($AX31&amp;"_"&amp;$BC$14,データシート1!$A:$BS,MATCH($BC$12&amp;"_"&amp;BI$20,データシート1!$A$1:$BS$1,0),0)</f>
        <v>51.212126083294294</v>
      </c>
      <c r="BJ31" s="40">
        <f>VLOOKUP($AX31&amp;"_"&amp;$BC$14,データシート1!$A:$BS,MATCH($BC$12&amp;"_"&amp;BJ$20,データシート1!$A$1:$BS$1,0),0)</f>
        <v>38.049742041241309</v>
      </c>
      <c r="BK31" s="40">
        <f t="shared" si="1"/>
        <v>84.381122571561917</v>
      </c>
      <c r="BL31" s="40">
        <f t="shared" si="2"/>
        <v>81.460558783004444</v>
      </c>
      <c r="BM31" s="40">
        <f>VLOOKUP($AX31&amp;"_"&amp;$BC$14,データシート1!$A:$BS,MATCH($BC$12&amp;"_"&amp;BM$20,データシート1!$A$1:$BS$1,0),0)</f>
        <v>44.958212848538416</v>
      </c>
      <c r="BN31" s="40">
        <f>VLOOKUP($AX31&amp;"_"&amp;$BC$14,データシート1!$A:$BS,MATCH($BC$12&amp;"_"&amp;BN$20,データシート1!$A$1:$BS$1,0),0)</f>
        <v>36.502345934466035</v>
      </c>
      <c r="BO31" s="40">
        <f>VLOOKUP($AX31&amp;"_"&amp;$BC$14,データシート1!$A:$BS,MATCH($BC$12&amp;"_"&amp;BO$20,データシート1!$A$1:$BS$1,0),0)</f>
        <v>2.9205637885574736</v>
      </c>
      <c r="BP31" s="40">
        <f>VLOOKUP($AX31&amp;"_"&amp;$BC$14,データシート1!$A:$BS,MATCH($BC$12&amp;"_"&amp;BP$20,データシート1!$A$1:$BS$1,0),0)</f>
        <v>0</v>
      </c>
      <c r="BQ31" s="40">
        <f>VLOOKUP($AX31&amp;"_"&amp;$BC$14,データシート1!$A:$BS,MATCH($BC$12&amp;"_"&amp;BQ$20,データシート1!$A$1:$BS$1,0),0)</f>
        <v>6.0760801344114874</v>
      </c>
      <c r="BR31" s="41">
        <f t="shared" si="3"/>
        <v>536.66764215420994</v>
      </c>
      <c r="BT31" s="134" t="str">
        <f t="shared" si="4"/>
        <v>筑後市</v>
      </c>
      <c r="BU31" s="38">
        <f t="shared" si="25"/>
        <v>536.66764215420994</v>
      </c>
      <c r="BV31" s="69">
        <f t="shared" si="16"/>
        <v>0.66512035249766877</v>
      </c>
      <c r="BW31" s="69">
        <f t="shared" si="5"/>
        <v>0.64321628209057313</v>
      </c>
      <c r="BX31" s="69">
        <f t="shared" si="5"/>
        <v>3.7314823887529837E-3</v>
      </c>
      <c r="BY31" s="69">
        <f t="shared" si="5"/>
        <v>1.8172588018342609E-2</v>
      </c>
      <c r="BZ31" s="69">
        <f t="shared" si="5"/>
        <v>9.5426148440264327E-2</v>
      </c>
      <c r="CA31" s="69">
        <f t="shared" si="5"/>
        <v>7.0900011576080488E-2</v>
      </c>
      <c r="CB31" s="69">
        <f t="shared" si="5"/>
        <v>0.1572316196162899</v>
      </c>
      <c r="CC31" s="69">
        <f t="shared" si="5"/>
        <v>0.15178958518165508</v>
      </c>
      <c r="CD31" s="69">
        <f t="shared" si="5"/>
        <v>8.377291514739732E-2</v>
      </c>
      <c r="CE31" s="69">
        <f t="shared" si="5"/>
        <v>6.8016670034257792E-2</v>
      </c>
      <c r="CF31" s="69">
        <f t="shared" si="5"/>
        <v>5.4420344346347935E-3</v>
      </c>
      <c r="CG31" s="69">
        <f t="shared" si="5"/>
        <v>0</v>
      </c>
      <c r="CH31" s="69">
        <f t="shared" si="5"/>
        <v>1.1321867869696424E-2</v>
      </c>
      <c r="CI31" s="135">
        <f t="shared" si="6"/>
        <v>1</v>
      </c>
      <c r="CK31" s="136" t="str">
        <f t="shared" si="7"/>
        <v>筑後市</v>
      </c>
      <c r="CL31" s="137">
        <f t="shared" si="17"/>
        <v>356.94857132370089</v>
      </c>
      <c r="CM31" s="75">
        <f t="shared" si="18"/>
        <v>0.24922357769944986</v>
      </c>
      <c r="CN31" s="76">
        <f t="shared" si="19"/>
        <v>345.19336550474509</v>
      </c>
      <c r="CO31" s="75">
        <f t="shared" si="20"/>
        <v>0.25771063088052637</v>
      </c>
      <c r="CP31" s="76">
        <f t="shared" si="8"/>
        <v>2.0025658553120227</v>
      </c>
      <c r="CQ31" s="75">
        <f t="shared" si="21"/>
        <v>0</v>
      </c>
      <c r="CR31" s="76">
        <f t="shared" si="9"/>
        <v>9.7526399636437748</v>
      </c>
      <c r="CS31" s="75">
        <f t="shared" si="22"/>
        <v>0</v>
      </c>
      <c r="CT31" s="76">
        <f t="shared" si="10"/>
        <v>51.212126083294294</v>
      </c>
      <c r="CU31" s="77">
        <f t="shared" si="23"/>
        <v>0</v>
      </c>
      <c r="CV31" s="18"/>
      <c r="CW31" s="1078">
        <f t="shared" si="24"/>
        <v>88.96</v>
      </c>
      <c r="CX31" s="1081">
        <f>VLOOKUP($AX31&amp;"_"&amp;$CW$14,データシート1!$A:$BS,MATCH($CW$12&amp;"_"&amp;CX$20,データシート1!$A$1:$BS$1,0),0)</f>
        <v>88.96</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88.96</v>
      </c>
      <c r="DE31" s="18"/>
      <c r="DF31" s="138">
        <f>VLOOKUP($AX31&amp;"_"&amp;$DF$14,データシート1!$A:$BS,MATCH($DF$12&amp;"_"&amp;DF$20,データシート1!$A$1:$BS$1,0),0)</f>
        <v>8</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8</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43208</v>
      </c>
      <c r="AY32" s="20" t="str">
        <f>IF(IFERROR(比較地域マスタ!$Z17,"")=0,"",IFERROR(比較地域マスタ!$Z17,""))</f>
        <v>山鹿市</v>
      </c>
      <c r="AZ32" s="18"/>
      <c r="BA32" s="18"/>
      <c r="BB32" s="122" t="str">
        <f t="shared" si="0"/>
        <v>43208</v>
      </c>
      <c r="BC32" s="123" t="str">
        <f t="shared" si="0"/>
        <v>山鹿市</v>
      </c>
      <c r="BD32" s="40">
        <f t="shared" si="14"/>
        <v>283.58243864235516</v>
      </c>
      <c r="BE32" s="40">
        <f t="shared" si="15"/>
        <v>72.720766153275335</v>
      </c>
      <c r="BF32" s="40">
        <f>VLOOKUP($AX32&amp;"_"&amp;$BC$14,データシート1!$A:$BS,MATCH($BC$12&amp;"_"&amp;BF$20,データシート1!$A$1:$BS$1,0),0)</f>
        <v>55.654841188804731</v>
      </c>
      <c r="BG32" s="40">
        <f>VLOOKUP($AX32&amp;"_"&amp;$BC$14,データシート1!$A:$BS,MATCH($BC$12&amp;"_"&amp;BG$20,データシート1!$A$1:$BS$1,0),0)</f>
        <v>2.6032396553521631</v>
      </c>
      <c r="BH32" s="40">
        <f>VLOOKUP($AX32&amp;"_"&amp;$BC$14,データシート1!$A:$BS,MATCH($BC$12&amp;"_"&amp;BH$20,データシート1!$A$1:$BS$1,0),0)</f>
        <v>14.462685309118443</v>
      </c>
      <c r="BI32" s="40">
        <f>VLOOKUP($AX32&amp;"_"&amp;$BC$14,データシート1!$A:$BS,MATCH($BC$12&amp;"_"&amp;BI$20,データシート1!$A$1:$BS$1,0),0)</f>
        <v>46.962326154452654</v>
      </c>
      <c r="BJ32" s="40">
        <f>VLOOKUP($AX32&amp;"_"&amp;$BC$14,データシート1!$A:$BS,MATCH($BC$12&amp;"_"&amp;BJ$20,データシート1!$A$1:$BS$1,0),0)</f>
        <v>49.198255169387608</v>
      </c>
      <c r="BK32" s="40">
        <f t="shared" si="1"/>
        <v>109.00946946614458</v>
      </c>
      <c r="BL32" s="40">
        <f t="shared" si="2"/>
        <v>106.01414037669292</v>
      </c>
      <c r="BM32" s="40">
        <f>VLOOKUP($AX32&amp;"_"&amp;$BC$14,データシート1!$A:$BS,MATCH($BC$12&amp;"_"&amp;BM$20,データシート1!$A$1:$BS$1,0),0)</f>
        <v>47.552763263192908</v>
      </c>
      <c r="BN32" s="40">
        <f>VLOOKUP($AX32&amp;"_"&amp;$BC$14,データシート1!$A:$BS,MATCH($BC$12&amp;"_"&amp;BN$20,データシート1!$A$1:$BS$1,0),0)</f>
        <v>58.461377113500014</v>
      </c>
      <c r="BO32" s="40">
        <f>VLOOKUP($AX32&amp;"_"&amp;$BC$14,データシート1!$A:$BS,MATCH($BC$12&amp;"_"&amp;BO$20,データシート1!$A$1:$BS$1,0),0)</f>
        <v>2.9953290894516607</v>
      </c>
      <c r="BP32" s="40">
        <f>VLOOKUP($AX32&amp;"_"&amp;$BC$14,データシート1!$A:$BS,MATCH($BC$12&amp;"_"&amp;BP$20,データシート1!$A$1:$BS$1,0),0)</f>
        <v>0</v>
      </c>
      <c r="BQ32" s="40">
        <f>VLOOKUP($AX32&amp;"_"&amp;$BC$14,データシート1!$A:$BS,MATCH($BC$12&amp;"_"&amp;BQ$20,データシート1!$A$1:$BS$1,0),0)</f>
        <v>5.691621699095001</v>
      </c>
      <c r="BR32" s="41">
        <f t="shared" si="3"/>
        <v>283.58243864235516</v>
      </c>
      <c r="BS32" s="23"/>
      <c r="BT32" s="134" t="str">
        <f t="shared" si="4"/>
        <v>山鹿市</v>
      </c>
      <c r="BU32" s="38">
        <f t="shared" si="25"/>
        <v>283.58243864235516</v>
      </c>
      <c r="BV32" s="69">
        <f t="shared" si="16"/>
        <v>0.25643607023560572</v>
      </c>
      <c r="BW32" s="69">
        <f t="shared" si="5"/>
        <v>0.19625630365283228</v>
      </c>
      <c r="BX32" s="69">
        <f t="shared" si="5"/>
        <v>9.1798338000586965E-3</v>
      </c>
      <c r="BY32" s="69">
        <f t="shared" si="5"/>
        <v>5.0999932782714752E-2</v>
      </c>
      <c r="BZ32" s="69">
        <f t="shared" si="5"/>
        <v>0.16560378837026646</v>
      </c>
      <c r="CA32" s="69">
        <f t="shared" si="5"/>
        <v>0.17348837045383769</v>
      </c>
      <c r="CB32" s="69">
        <f t="shared" si="5"/>
        <v>0.38440134018180067</v>
      </c>
      <c r="CC32" s="69">
        <f t="shared" si="5"/>
        <v>0.37383887692141071</v>
      </c>
      <c r="CD32" s="69">
        <f t="shared" si="5"/>
        <v>0.16768585350648207</v>
      </c>
      <c r="CE32" s="69">
        <f t="shared" si="5"/>
        <v>0.20615302341492867</v>
      </c>
      <c r="CF32" s="69">
        <f t="shared" si="5"/>
        <v>1.056246326038994E-2</v>
      </c>
      <c r="CG32" s="69">
        <f t="shared" si="5"/>
        <v>0</v>
      </c>
      <c r="CH32" s="69">
        <f t="shared" si="5"/>
        <v>2.0070430758489553E-2</v>
      </c>
      <c r="CI32" s="135">
        <f t="shared" si="6"/>
        <v>1</v>
      </c>
      <c r="CJ32" s="18"/>
      <c r="CK32" s="136" t="str">
        <f t="shared" si="7"/>
        <v>山鹿市</v>
      </c>
      <c r="CL32" s="137">
        <f t="shared" si="17"/>
        <v>72.720766153275335</v>
      </c>
      <c r="CM32" s="75">
        <f t="shared" si="18"/>
        <v>0.12710262128589656</v>
      </c>
      <c r="CN32" s="76">
        <f t="shared" si="19"/>
        <v>55.654841188804731</v>
      </c>
      <c r="CO32" s="75">
        <f t="shared" si="20"/>
        <v>0.16607719656667136</v>
      </c>
      <c r="CP32" s="76">
        <f t="shared" si="8"/>
        <v>2.6032396553521631</v>
      </c>
      <c r="CQ32" s="75">
        <f t="shared" si="21"/>
        <v>0</v>
      </c>
      <c r="CR32" s="76">
        <f t="shared" si="9"/>
        <v>14.462685309118443</v>
      </c>
      <c r="CS32" s="75">
        <f t="shared" si="22"/>
        <v>0</v>
      </c>
      <c r="CT32" s="76">
        <f t="shared" si="10"/>
        <v>46.962326154452654</v>
      </c>
      <c r="CU32" s="77">
        <f t="shared" si="23"/>
        <v>0</v>
      </c>
      <c r="CV32" s="18"/>
      <c r="CW32" s="1078">
        <f t="shared" si="24"/>
        <v>9.2430000000000003</v>
      </c>
      <c r="CX32" s="1081">
        <f>VLOOKUP($AX32&amp;"_"&amp;$CW$14,データシート1!$A:$BS,MATCH($CW$12&amp;"_"&amp;CX$20,データシート1!$A$1:$BS$1,0),0)</f>
        <v>9.2430000000000003</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9.2430000000000003</v>
      </c>
      <c r="DE32" s="18"/>
      <c r="DF32" s="138">
        <f>VLOOKUP($AX32&amp;"_"&amp;$DF$14,データシート1!$A:$BS,MATCH($DF$12&amp;"_"&amp;DF$20,データシート1!$A$1:$BS$1,0),0)</f>
        <v>2</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05202</v>
      </c>
      <c r="AY33" s="20" t="str">
        <f>IF(IFERROR(比較地域マスタ!$Z18,"")=0,"",IFERROR(比較地域マスタ!$Z18,""))</f>
        <v>能代市</v>
      </c>
      <c r="BB33" s="122" t="str">
        <f t="shared" si="0"/>
        <v>05202</v>
      </c>
      <c r="BC33" s="123" t="str">
        <f t="shared" si="0"/>
        <v>能代市</v>
      </c>
      <c r="BD33" s="40">
        <f t="shared" si="14"/>
        <v>346.33127563139908</v>
      </c>
      <c r="BE33" s="40">
        <f t="shared" si="15"/>
        <v>72.672825589025038</v>
      </c>
      <c r="BF33" s="40">
        <f>VLOOKUP($AX33&amp;"_"&amp;$BC$14,データシート1!$A:$BS,MATCH($BC$12&amp;"_"&amp;BF$20,データシート1!$A$1:$BS$1,0),0)</f>
        <v>48.957104966604767</v>
      </c>
      <c r="BG33" s="40">
        <f>VLOOKUP($AX33&amp;"_"&amp;$BC$14,データシート1!$A:$BS,MATCH($BC$12&amp;"_"&amp;BG$20,データシート1!$A$1:$BS$1,0),0)</f>
        <v>6.654988649933844</v>
      </c>
      <c r="BH33" s="40">
        <f>VLOOKUP($AX33&amp;"_"&amp;$BC$14,データシート1!$A:$BS,MATCH($BC$12&amp;"_"&amp;BH$20,データシート1!$A$1:$BS$1,0),0)</f>
        <v>17.060731972486433</v>
      </c>
      <c r="BI33" s="40">
        <f>VLOOKUP($AX33&amp;"_"&amp;$BC$14,データシート1!$A:$BS,MATCH($BC$12&amp;"_"&amp;BI$20,データシート1!$A$1:$BS$1,0),0)</f>
        <v>71.93460615257149</v>
      </c>
      <c r="BJ33" s="40">
        <f>VLOOKUP($AX33&amp;"_"&amp;$BC$14,データシート1!$A:$BS,MATCH($BC$12&amp;"_"&amp;BJ$20,データシート1!$A$1:$BS$1,0),0)</f>
        <v>98.771315769712814</v>
      </c>
      <c r="BK33" s="40">
        <f t="shared" si="1"/>
        <v>97.217354218668149</v>
      </c>
      <c r="BL33" s="40">
        <f t="shared" si="2"/>
        <v>92.475304844381583</v>
      </c>
      <c r="BM33" s="40">
        <f>VLOOKUP($AX33&amp;"_"&amp;$BC$14,データシート1!$A:$BS,MATCH($BC$12&amp;"_"&amp;BM$20,データシート1!$A$1:$BS$1,0),0)</f>
        <v>43.956218190020287</v>
      </c>
      <c r="BN33" s="40">
        <f>VLOOKUP($AX33&amp;"_"&amp;$BC$14,データシート1!$A:$BS,MATCH($BC$12&amp;"_"&amp;BN$20,データシート1!$A$1:$BS$1,0),0)</f>
        <v>48.519086654361296</v>
      </c>
      <c r="BO33" s="40">
        <f>VLOOKUP($AX33&amp;"_"&amp;$BC$14,データシート1!$A:$BS,MATCH($BC$12&amp;"_"&amp;BO$20,データシート1!$A$1:$BS$1,0),0)</f>
        <v>3.0312376606224491</v>
      </c>
      <c r="BP33" s="40">
        <f>VLOOKUP($AX33&amp;"_"&amp;$BC$14,データシート1!$A:$BS,MATCH($BC$12&amp;"_"&amp;BP$20,データシート1!$A$1:$BS$1,0),0)</f>
        <v>1.7108117136641112</v>
      </c>
      <c r="BQ33" s="40">
        <f>VLOOKUP($AX33&amp;"_"&amp;$BC$14,データシート1!$A:$BS,MATCH($BC$12&amp;"_"&amp;BQ$20,データシート1!$A$1:$BS$1,0),0)</f>
        <v>5.7351739014215557</v>
      </c>
      <c r="BR33" s="41">
        <f t="shared" si="3"/>
        <v>346.33127563139908</v>
      </c>
      <c r="BT33" s="134" t="str">
        <f t="shared" si="4"/>
        <v>能代市</v>
      </c>
      <c r="BU33" s="38">
        <f t="shared" si="25"/>
        <v>346.33127563139908</v>
      </c>
      <c r="BV33" s="69">
        <f t="shared" si="16"/>
        <v>0.20983616179778936</v>
      </c>
      <c r="BW33" s="69">
        <f t="shared" si="5"/>
        <v>0.14135917952356658</v>
      </c>
      <c r="BX33" s="69">
        <f t="shared" si="5"/>
        <v>1.9215673311054813E-2</v>
      </c>
      <c r="BY33" s="69">
        <f t="shared" si="5"/>
        <v>4.9261308963167959E-2</v>
      </c>
      <c r="BZ33" s="69">
        <f t="shared" si="5"/>
        <v>0.20770462044303387</v>
      </c>
      <c r="CA33" s="69">
        <f t="shared" si="5"/>
        <v>0.28519317404887012</v>
      </c>
      <c r="CB33" s="69">
        <f t="shared" si="5"/>
        <v>0.28070625167025554</v>
      </c>
      <c r="CC33" s="69">
        <f t="shared" si="5"/>
        <v>0.26701401620685045</v>
      </c>
      <c r="CD33" s="69">
        <f t="shared" si="5"/>
        <v>0.12691957464679846</v>
      </c>
      <c r="CE33" s="69">
        <f t="shared" si="5"/>
        <v>0.14009444156005199</v>
      </c>
      <c r="CF33" s="69">
        <f t="shared" si="5"/>
        <v>8.7524225327215328E-3</v>
      </c>
      <c r="CG33" s="69">
        <f t="shared" si="5"/>
        <v>4.9398129306835424E-3</v>
      </c>
      <c r="CH33" s="69">
        <f t="shared" si="5"/>
        <v>1.6559792040051011E-2</v>
      </c>
      <c r="CI33" s="135">
        <f t="shared" si="6"/>
        <v>1</v>
      </c>
      <c r="CK33" s="136" t="str">
        <f t="shared" si="7"/>
        <v>能代市</v>
      </c>
      <c r="CL33" s="137">
        <f t="shared" si="17"/>
        <v>72.672825589025038</v>
      </c>
      <c r="CM33" s="75">
        <f t="shared" si="18"/>
        <v>0.17050389742753133</v>
      </c>
      <c r="CN33" s="76">
        <f t="shared" si="19"/>
        <v>48.957104966604767</v>
      </c>
      <c r="CO33" s="75">
        <f t="shared" si="20"/>
        <v>0.25309911622536307</v>
      </c>
      <c r="CP33" s="76">
        <f t="shared" si="8"/>
        <v>6.654988649933844</v>
      </c>
      <c r="CQ33" s="75">
        <f t="shared" si="21"/>
        <v>0</v>
      </c>
      <c r="CR33" s="76">
        <f t="shared" si="9"/>
        <v>17.060731972486433</v>
      </c>
      <c r="CS33" s="75">
        <f t="shared" si="22"/>
        <v>0</v>
      </c>
      <c r="CT33" s="76">
        <f t="shared" si="10"/>
        <v>71.93460615257149</v>
      </c>
      <c r="CU33" s="77">
        <f t="shared" si="23"/>
        <v>6.1138862575711508E-2</v>
      </c>
      <c r="CV33" s="18"/>
      <c r="CW33" s="1078">
        <f t="shared" si="24"/>
        <v>12.391</v>
      </c>
      <c r="CX33" s="1081">
        <f>VLOOKUP($AX33&amp;"_"&amp;$CW$14,データシート1!$A:$BS,MATCH($CW$12&amp;"_"&amp;CX$20,データシート1!$A$1:$BS$1,0),0)</f>
        <v>12.391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4.3979999999999997</v>
      </c>
      <c r="DB33" s="1081">
        <f>VLOOKUP($AX33&amp;"_"&amp;$CW$14,データシート1!$A:$BS,MATCH($CW$12&amp;"_"&amp;DB$20,データシート1!$A$1:$BS$1,0),0)</f>
        <v>538.65200000000004</v>
      </c>
      <c r="DC33" s="1081">
        <f>VLOOKUP($AX33&amp;"_"&amp;$CW$14,データシート1!$A:$BS,MATCH($CW$12&amp;"_"&amp;DC$20,データシート1!$A$1:$BS$1,0),0)</f>
        <v>0</v>
      </c>
      <c r="DD33" s="1080">
        <f t="shared" si="11"/>
        <v>555.44100000000003</v>
      </c>
      <c r="DE33" s="18"/>
      <c r="DF33" s="138">
        <f>VLOOKUP($AX33&amp;"_"&amp;$DF$14,データシート1!$A:$BS,MATCH($DF$12&amp;"_"&amp;DF$20,データシート1!$A$1:$BS$1,0),0)</f>
        <v>2</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1</v>
      </c>
      <c r="DK33" s="74">
        <f>VLOOKUP($AX33&amp;"_"&amp;$DF$14,データシート1!$A:$BS,MATCH($DF$12&amp;"_"&amp;DK$20,データシート1!$A$1:$BS$1,0),0)</f>
        <v>0</v>
      </c>
      <c r="DL33" s="78">
        <f t="shared" si="12"/>
        <v>4</v>
      </c>
      <c r="DM33" s="18"/>
      <c r="DN33" s="139">
        <f t="shared" si="26"/>
        <v>0.02</v>
      </c>
      <c r="DO33" s="140">
        <f t="shared" si="27"/>
        <v>0</v>
      </c>
      <c r="DP33" s="140">
        <f t="shared" si="13"/>
        <v>0</v>
      </c>
      <c r="DQ33" s="140">
        <f t="shared" si="13"/>
        <v>0.01</v>
      </c>
      <c r="DR33" s="140">
        <f t="shared" si="13"/>
        <v>0.97</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17202</v>
      </c>
      <c r="AY34" s="20" t="str">
        <f>IF(IFERROR(比較地域マスタ!$Z19,"")=0,"",IFERROR(比較地域マスタ!$Z19,""))</f>
        <v>七尾市</v>
      </c>
      <c r="BB34" s="122" t="str">
        <f t="shared" si="0"/>
        <v>17202</v>
      </c>
      <c r="BC34" s="123" t="str">
        <f t="shared" si="0"/>
        <v>七尾市</v>
      </c>
      <c r="BD34" s="40">
        <f t="shared" si="14"/>
        <v>339.75456160068961</v>
      </c>
      <c r="BE34" s="40">
        <f t="shared" si="15"/>
        <v>75.977024425274891</v>
      </c>
      <c r="BF34" s="40">
        <f>VLOOKUP($AX34&amp;"_"&amp;$BC$14,データシート1!$A:$BS,MATCH($BC$12&amp;"_"&amp;BF$20,データシート1!$A$1:$BS$1,0),0)</f>
        <v>43.062681605078048</v>
      </c>
      <c r="BG34" s="40">
        <f>VLOOKUP($AX34&amp;"_"&amp;$BC$14,データシート1!$A:$BS,MATCH($BC$12&amp;"_"&amp;BG$20,データシート1!$A$1:$BS$1,0),0)</f>
        <v>3.5798510587901076</v>
      </c>
      <c r="BH34" s="40">
        <f>VLOOKUP($AX34&amp;"_"&amp;$BC$14,データシート1!$A:$BS,MATCH($BC$12&amp;"_"&amp;BH$20,データシート1!$A$1:$BS$1,0),0)</f>
        <v>29.334491761406746</v>
      </c>
      <c r="BI34" s="40">
        <f>VLOOKUP($AX34&amp;"_"&amp;$BC$14,データシート1!$A:$BS,MATCH($BC$12&amp;"_"&amp;BI$20,データシート1!$A$1:$BS$1,0),0)</f>
        <v>80.606716738684142</v>
      </c>
      <c r="BJ34" s="40">
        <f>VLOOKUP($AX34&amp;"_"&amp;$BC$14,データシート1!$A:$BS,MATCH($BC$12&amp;"_"&amp;BJ$20,データシート1!$A$1:$BS$1,0),0)</f>
        <v>78.714519973170326</v>
      </c>
      <c r="BK34" s="40">
        <f t="shared" si="1"/>
        <v>98.682974563759061</v>
      </c>
      <c r="BL34" s="40">
        <f t="shared" si="2"/>
        <v>92.786389419137919</v>
      </c>
      <c r="BM34" s="40">
        <f>VLOOKUP($AX34&amp;"_"&amp;$BC$14,データシート1!$A:$BS,MATCH($BC$12&amp;"_"&amp;BM$20,データシート1!$A$1:$BS$1,0),0)</f>
        <v>46.483595778405409</v>
      </c>
      <c r="BN34" s="40">
        <f>VLOOKUP($AX34&amp;"_"&amp;$BC$14,データシート1!$A:$BS,MATCH($BC$12&amp;"_"&amp;BN$20,データシート1!$A$1:$BS$1,0),0)</f>
        <v>46.302793640732517</v>
      </c>
      <c r="BO34" s="40">
        <f>VLOOKUP($AX34&amp;"_"&amp;$BC$14,データシート1!$A:$BS,MATCH($BC$12&amp;"_"&amp;BO$20,データシート1!$A$1:$BS$1,0),0)</f>
        <v>3.0176171681093913</v>
      </c>
      <c r="BP34" s="40">
        <f>VLOOKUP($AX34&amp;"_"&amp;$BC$14,データシート1!$A:$BS,MATCH($BC$12&amp;"_"&amp;BP$20,データシート1!$A$1:$BS$1,0),0)</f>
        <v>2.8789679765117451</v>
      </c>
      <c r="BQ34" s="40">
        <f>VLOOKUP($AX34&amp;"_"&amp;$BC$14,データシート1!$A:$BS,MATCH($BC$12&amp;"_"&amp;BQ$20,データシート1!$A$1:$BS$1,0),0)</f>
        <v>5.7733258998012049</v>
      </c>
      <c r="BR34" s="41">
        <f t="shared" si="3"/>
        <v>339.75456160068961</v>
      </c>
      <c r="BT34" s="134" t="str">
        <f t="shared" si="4"/>
        <v>七尾市</v>
      </c>
      <c r="BU34" s="38">
        <f t="shared" si="25"/>
        <v>339.75456160068961</v>
      </c>
      <c r="BV34" s="69">
        <f t="shared" si="16"/>
        <v>0.22362326518096903</v>
      </c>
      <c r="BW34" s="69">
        <f t="shared" si="5"/>
        <v>0.12674644131986437</v>
      </c>
      <c r="BX34" s="69">
        <f t="shared" si="5"/>
        <v>1.0536579823753693E-2</v>
      </c>
      <c r="BY34" s="69">
        <f t="shared" si="5"/>
        <v>8.6340244037351008E-2</v>
      </c>
      <c r="BZ34" s="69">
        <f t="shared" si="5"/>
        <v>0.23724984400186058</v>
      </c>
      <c r="CA34" s="69">
        <f t="shared" si="5"/>
        <v>0.23168053904065833</v>
      </c>
      <c r="CB34" s="69">
        <f t="shared" si="5"/>
        <v>0.29045371487827215</v>
      </c>
      <c r="CC34" s="69">
        <f t="shared" si="5"/>
        <v>0.27309828890005872</v>
      </c>
      <c r="CD34" s="69">
        <f t="shared" si="5"/>
        <v>0.13681522202205823</v>
      </c>
      <c r="CE34" s="69">
        <f t="shared" si="5"/>
        <v>0.13628306687800049</v>
      </c>
      <c r="CF34" s="69">
        <f t="shared" si="5"/>
        <v>8.8817561533021255E-3</v>
      </c>
      <c r="CG34" s="69">
        <f t="shared" si="5"/>
        <v>8.473669824911342E-3</v>
      </c>
      <c r="CH34" s="69">
        <f t="shared" si="5"/>
        <v>1.6992636898239915E-2</v>
      </c>
      <c r="CI34" s="135">
        <f t="shared" si="6"/>
        <v>1</v>
      </c>
      <c r="CK34" s="136" t="str">
        <f t="shared" si="7"/>
        <v>七尾市</v>
      </c>
      <c r="CL34" s="137">
        <f t="shared" si="17"/>
        <v>75.977024425274891</v>
      </c>
      <c r="CM34" s="75">
        <f t="shared" si="18"/>
        <v>0.4963342574318455</v>
      </c>
      <c r="CN34" s="76">
        <f t="shared" si="19"/>
        <v>43.062681605078048</v>
      </c>
      <c r="CO34" s="75">
        <f t="shared" si="20"/>
        <v>0.80575567304912876</v>
      </c>
      <c r="CP34" s="76">
        <f t="shared" si="8"/>
        <v>3.5798510587901076</v>
      </c>
      <c r="CQ34" s="75">
        <f t="shared" si="21"/>
        <v>0</v>
      </c>
      <c r="CR34" s="76">
        <f t="shared" si="9"/>
        <v>29.334491761406746</v>
      </c>
      <c r="CS34" s="75">
        <f t="shared" si="22"/>
        <v>0.10267776324533665</v>
      </c>
      <c r="CT34" s="76">
        <f t="shared" si="10"/>
        <v>80.606716738684142</v>
      </c>
      <c r="CU34" s="77">
        <f t="shared" si="23"/>
        <v>0.2827928108509648</v>
      </c>
      <c r="CV34" s="18"/>
      <c r="CW34" s="1078">
        <f t="shared" si="24"/>
        <v>37.71</v>
      </c>
      <c r="CX34" s="1081">
        <f>VLOOKUP($AX34&amp;"_"&amp;$CW$14,データシート1!$A:$BS,MATCH($CW$12&amp;"_"&amp;CX$20,データシート1!$A$1:$BS$1,0),0)</f>
        <v>34.698</v>
      </c>
      <c r="CY34" s="1081">
        <f>VLOOKUP($AX34&amp;"_"&amp;$CW$14,データシート1!$A:$BS,MATCH($CW$12&amp;"_"&amp;CY$20,データシート1!$A$1:$BS$1,0),0)</f>
        <v>0</v>
      </c>
      <c r="CZ34" s="1081">
        <f>VLOOKUP($AX34&amp;"_"&amp;$CW$14,データシート1!$A:$BS,MATCH($CW$12&amp;"_"&amp;CZ$20,データシート1!$A$1:$BS$1,0),0)</f>
        <v>3.012</v>
      </c>
      <c r="DA34" s="1081">
        <f>VLOOKUP($AX34&amp;"_"&amp;$CW$14,データシート1!$A:$BS,MATCH($CW$12&amp;"_"&amp;DA$20,データシート1!$A$1:$BS$1,0),0)</f>
        <v>22.795000000000002</v>
      </c>
      <c r="DB34" s="1081">
        <f>VLOOKUP($AX34&amp;"_"&amp;$CW$14,データシート1!$A:$BS,MATCH($CW$12&amp;"_"&amp;DB$20,データシート1!$A$1:$BS$1,0),0)</f>
        <v>345</v>
      </c>
      <c r="DC34" s="1081">
        <f>VLOOKUP($AX34&amp;"_"&amp;$CW$14,データシート1!$A:$BS,MATCH($CW$12&amp;"_"&amp;DC$20,データシート1!$A$1:$BS$1,0),0)</f>
        <v>0</v>
      </c>
      <c r="DD34" s="1080">
        <f t="shared" si="11"/>
        <v>405.505</v>
      </c>
      <c r="DE34" s="18"/>
      <c r="DF34" s="138">
        <f>VLOOKUP($AX34&amp;"_"&amp;$DF$14,データシート1!$A:$BS,MATCH($DF$12&amp;"_"&amp;DF$20,データシート1!$A$1:$BS$1,0),0)</f>
        <v>7</v>
      </c>
      <c r="DG34" s="74">
        <f>VLOOKUP($AX34&amp;"_"&amp;$DF$14,データシート1!$A:$BS,MATCH($DF$12&amp;"_"&amp;DG$20,データシート1!$A$1:$BS$1,0),0)</f>
        <v>0</v>
      </c>
      <c r="DH34" s="74">
        <f>VLOOKUP($AX34&amp;"_"&amp;$DF$14,データシート1!$A:$BS,MATCH($DF$12&amp;"_"&amp;DH$20,データシート1!$A$1:$BS$1,0),0)</f>
        <v>1</v>
      </c>
      <c r="DI34" s="74">
        <f>VLOOKUP($AX34&amp;"_"&amp;$DF$14,データシート1!$A:$BS,MATCH($DF$12&amp;"_"&amp;DI$20,データシート1!$A$1:$BS$1,0),0)</f>
        <v>5</v>
      </c>
      <c r="DJ34" s="74">
        <f>VLOOKUP($AX34&amp;"_"&amp;$DF$14,データシート1!$A:$BS,MATCH($DF$12&amp;"_"&amp;DJ$20,データシート1!$A$1:$BS$1,0),0)</f>
        <v>1</v>
      </c>
      <c r="DK34" s="74">
        <f>VLOOKUP($AX34&amp;"_"&amp;$DF$14,データシート1!$A:$BS,MATCH($DF$12&amp;"_"&amp;DK$20,データシート1!$A$1:$BS$1,0),0)</f>
        <v>0</v>
      </c>
      <c r="DL34" s="78">
        <f t="shared" si="12"/>
        <v>14</v>
      </c>
      <c r="DM34" s="18"/>
      <c r="DN34" s="139">
        <f t="shared" si="26"/>
        <v>0.09</v>
      </c>
      <c r="DO34" s="140">
        <f t="shared" si="27"/>
        <v>0</v>
      </c>
      <c r="DP34" s="140">
        <f t="shared" si="13"/>
        <v>0.01</v>
      </c>
      <c r="DQ34" s="140">
        <f t="shared" si="13"/>
        <v>0.06</v>
      </c>
      <c r="DR34" s="140">
        <f t="shared" si="13"/>
        <v>0.85</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08236</v>
      </c>
      <c r="AY35" s="20" t="str">
        <f>IF(IFERROR(比較地域マスタ!$Z20,"")=0,"",IFERROR(比較地域マスタ!$Z20,""))</f>
        <v>小美玉市</v>
      </c>
      <c r="BB35" s="122" t="str">
        <f t="shared" si="0"/>
        <v>08236</v>
      </c>
      <c r="BC35" s="123" t="str">
        <f t="shared" si="0"/>
        <v>小美玉市</v>
      </c>
      <c r="BD35" s="40">
        <f t="shared" si="14"/>
        <v>649.5467565720121</v>
      </c>
      <c r="BE35" s="40">
        <f t="shared" si="15"/>
        <v>396.30063645050643</v>
      </c>
      <c r="BF35" s="40">
        <f>VLOOKUP($AX35&amp;"_"&amp;$BC$14,データシート1!$A:$BS,MATCH($BC$12&amp;"_"&amp;BF$20,データシート1!$A$1:$BS$1,0),0)</f>
        <v>340.9083615250554</v>
      </c>
      <c r="BG35" s="40">
        <f>VLOOKUP($AX35&amp;"_"&amp;$BC$14,データシート1!$A:$BS,MATCH($BC$12&amp;"_"&amp;BG$20,データシート1!$A$1:$BS$1,0),0)</f>
        <v>2.9371925262419416</v>
      </c>
      <c r="BH35" s="40">
        <f>VLOOKUP($AX35&amp;"_"&amp;$BC$14,データシート1!$A:$BS,MATCH($BC$12&amp;"_"&amp;BH$20,データシート1!$A$1:$BS$1,0),0)</f>
        <v>52.455082399209132</v>
      </c>
      <c r="BI35" s="40">
        <f>VLOOKUP($AX35&amp;"_"&amp;$BC$14,データシート1!$A:$BS,MATCH($BC$12&amp;"_"&amp;BI$20,データシート1!$A$1:$BS$1,0),0)</f>
        <v>58.301381191251124</v>
      </c>
      <c r="BJ35" s="40">
        <f>VLOOKUP($AX35&amp;"_"&amp;$BC$14,データシート1!$A:$BS,MATCH($BC$12&amp;"_"&amp;BJ$20,データシート1!$A$1:$BS$1,0),0)</f>
        <v>65.074376231169751</v>
      </c>
      <c r="BK35" s="40">
        <f t="shared" si="1"/>
        <v>123.13160175368147</v>
      </c>
      <c r="BL35" s="40">
        <f t="shared" si="2"/>
        <v>120.16870240830852</v>
      </c>
      <c r="BM35" s="40">
        <f>VLOOKUP($AX35&amp;"_"&amp;$BC$14,データシート1!$A:$BS,MATCH($BC$12&amp;"_"&amp;BM$20,データシート1!$A$1:$BS$1,0),0)</f>
        <v>57.802217004794585</v>
      </c>
      <c r="BN35" s="40">
        <f>VLOOKUP($AX35&amp;"_"&amp;$BC$14,データシート1!$A:$BS,MATCH($BC$12&amp;"_"&amp;BN$20,データシート1!$A$1:$BS$1,0),0)</f>
        <v>62.366485403513927</v>
      </c>
      <c r="BO35" s="40">
        <f>VLOOKUP($AX35&amp;"_"&amp;$BC$14,データシート1!$A:$BS,MATCH($BC$12&amp;"_"&amp;BO$20,データシート1!$A$1:$BS$1,0),0)</f>
        <v>2.9628993453729517</v>
      </c>
      <c r="BP35" s="40">
        <f>VLOOKUP($AX35&amp;"_"&amp;$BC$14,データシート1!$A:$BS,MATCH($BC$12&amp;"_"&amp;BP$20,データシート1!$A$1:$BS$1,0),0)</f>
        <v>0</v>
      </c>
      <c r="BQ35" s="40">
        <f>VLOOKUP($AX35&amp;"_"&amp;$BC$14,データシート1!$A:$BS,MATCH($BC$12&amp;"_"&amp;BQ$20,データシート1!$A$1:$BS$1,0),0)</f>
        <v>6.7387609454033166</v>
      </c>
      <c r="BR35" s="41">
        <f t="shared" si="3"/>
        <v>649.5467565720121</v>
      </c>
      <c r="BT35" s="134" t="str">
        <f t="shared" si="4"/>
        <v>小美玉市</v>
      </c>
      <c r="BU35" s="38">
        <f t="shared" si="25"/>
        <v>649.5467565720121</v>
      </c>
      <c r="BV35" s="69">
        <f t="shared" si="16"/>
        <v>0.61011872115563481</v>
      </c>
      <c r="BW35" s="69">
        <f t="shared" si="5"/>
        <v>0.52484037226850588</v>
      </c>
      <c r="BX35" s="69">
        <f t="shared" si="5"/>
        <v>4.5219108501795887E-3</v>
      </c>
      <c r="BY35" s="69">
        <f t="shared" si="5"/>
        <v>8.0756438036949374E-2</v>
      </c>
      <c r="BZ35" s="69">
        <f t="shared" si="5"/>
        <v>8.9757019954863765E-2</v>
      </c>
      <c r="CA35" s="69">
        <f t="shared" si="5"/>
        <v>0.10018428322943257</v>
      </c>
      <c r="CB35" s="69">
        <f t="shared" si="5"/>
        <v>0.18956541697399804</v>
      </c>
      <c r="CC35" s="69">
        <f t="shared" si="5"/>
        <v>0.18500392957467721</v>
      </c>
      <c r="CD35" s="69">
        <f t="shared" si="5"/>
        <v>8.8988539192846133E-2</v>
      </c>
      <c r="CE35" s="69">
        <f t="shared" si="5"/>
        <v>9.6015390381831059E-2</v>
      </c>
      <c r="CF35" s="69">
        <f t="shared" si="5"/>
        <v>4.5614873993208363E-3</v>
      </c>
      <c r="CG35" s="69">
        <f t="shared" si="5"/>
        <v>0</v>
      </c>
      <c r="CH35" s="69">
        <f t="shared" si="5"/>
        <v>1.037455868607085E-2</v>
      </c>
      <c r="CI35" s="135">
        <f t="shared" si="6"/>
        <v>1</v>
      </c>
      <c r="CK35" s="136" t="str">
        <f t="shared" si="7"/>
        <v>小美玉市</v>
      </c>
      <c r="CL35" s="137">
        <f t="shared" si="17"/>
        <v>396.30063645050643</v>
      </c>
      <c r="CM35" s="75">
        <f t="shared" si="18"/>
        <v>0.23539704814895152</v>
      </c>
      <c r="CN35" s="76">
        <f t="shared" si="19"/>
        <v>340.9083615250554</v>
      </c>
      <c r="CO35" s="75">
        <f t="shared" si="20"/>
        <v>0.27364538547155492</v>
      </c>
      <c r="CP35" s="76">
        <f t="shared" si="8"/>
        <v>2.9371925262419416</v>
      </c>
      <c r="CQ35" s="75">
        <f t="shared" si="21"/>
        <v>0</v>
      </c>
      <c r="CR35" s="76">
        <f t="shared" si="9"/>
        <v>52.455082399209132</v>
      </c>
      <c r="CS35" s="75">
        <f t="shared" si="22"/>
        <v>0</v>
      </c>
      <c r="CT35" s="76">
        <f t="shared" si="10"/>
        <v>58.301381191251124</v>
      </c>
      <c r="CU35" s="77">
        <f t="shared" si="23"/>
        <v>0.16939564377733851</v>
      </c>
      <c r="CV35" s="18"/>
      <c r="CW35" s="1078">
        <f t="shared" si="24"/>
        <v>93.287999999999997</v>
      </c>
      <c r="CX35" s="1081">
        <f>VLOOKUP($AX35&amp;"_"&amp;$CW$14,データシート1!$A:$BS,MATCH($CW$12&amp;"_"&amp;CX$20,データシート1!$A$1:$BS$1,0),0)</f>
        <v>93.287999999999997</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9.8759999999999994</v>
      </c>
      <c r="DB35" s="1081">
        <f>VLOOKUP($AX35&amp;"_"&amp;$CW$14,データシート1!$A:$BS,MATCH($CW$12&amp;"_"&amp;DB$20,データシート1!$A$1:$BS$1,0),0)</f>
        <v>0</v>
      </c>
      <c r="DC35" s="1081">
        <f>VLOOKUP($AX35&amp;"_"&amp;$CW$14,データシート1!$A:$BS,MATCH($CW$12&amp;"_"&amp;DC$20,データシート1!$A$1:$BS$1,0),0)</f>
        <v>0</v>
      </c>
      <c r="DD35" s="1080">
        <f t="shared" si="11"/>
        <v>103.164</v>
      </c>
      <c r="DE35" s="18"/>
      <c r="DF35" s="138">
        <f>VLOOKUP($AX35&amp;"_"&amp;$DF$14,データシート1!$A:$BS,MATCH($DF$12&amp;"_"&amp;DF$20,データシート1!$A$1:$BS$1,0),0)</f>
        <v>13</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14</v>
      </c>
      <c r="DM35" s="18"/>
      <c r="DN35" s="139">
        <f t="shared" si="26"/>
        <v>0.9</v>
      </c>
      <c r="DO35" s="140">
        <f t="shared" si="27"/>
        <v>0</v>
      </c>
      <c r="DP35" s="140">
        <f t="shared" si="13"/>
        <v>0</v>
      </c>
      <c r="DQ35" s="140">
        <f t="shared" si="13"/>
        <v>0.1</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15210</v>
      </c>
      <c r="AY36" s="20" t="str">
        <f>IF(IFERROR(比較地域マスタ!$Z21,"")=0,"",IFERROR(比較地域マスタ!$Z21,""))</f>
        <v>十日町市</v>
      </c>
      <c r="BB36" s="122" t="str">
        <f t="shared" si="0"/>
        <v>15210</v>
      </c>
      <c r="BC36" s="123" t="str">
        <f t="shared" si="0"/>
        <v>十日町市</v>
      </c>
      <c r="BD36" s="40">
        <f t="shared" si="14"/>
        <v>327.37169199323853</v>
      </c>
      <c r="BE36" s="40">
        <f t="shared" si="15"/>
        <v>91.58786914299958</v>
      </c>
      <c r="BF36" s="40">
        <f>VLOOKUP($AX36&amp;"_"&amp;$BC$14,データシート1!$A:$BS,MATCH($BC$12&amp;"_"&amp;BF$20,データシート1!$A$1:$BS$1,0),0)</f>
        <v>42.578979146558872</v>
      </c>
      <c r="BG36" s="40">
        <f>VLOOKUP($AX36&amp;"_"&amp;$BC$14,データシート1!$A:$BS,MATCH($BC$12&amp;"_"&amp;BG$20,データシート1!$A$1:$BS$1,0),0)</f>
        <v>12.354470215422023</v>
      </c>
      <c r="BH36" s="40">
        <f>VLOOKUP($AX36&amp;"_"&amp;$BC$14,データシート1!$A:$BS,MATCH($BC$12&amp;"_"&amp;BH$20,データシート1!$A$1:$BS$1,0),0)</f>
        <v>36.654419781018682</v>
      </c>
      <c r="BI36" s="40">
        <f>VLOOKUP($AX36&amp;"_"&amp;$BC$14,データシート1!$A:$BS,MATCH($BC$12&amp;"_"&amp;BI$20,データシート1!$A$1:$BS$1,0),0)</f>
        <v>55.549519232647214</v>
      </c>
      <c r="BJ36" s="40">
        <f>VLOOKUP($AX36&amp;"_"&amp;$BC$14,データシート1!$A:$BS,MATCH($BC$12&amp;"_"&amp;BJ$20,データシート1!$A$1:$BS$1,0),0)</f>
        <v>74.003947531721025</v>
      </c>
      <c r="BK36" s="40">
        <f t="shared" si="1"/>
        <v>100.83856209122715</v>
      </c>
      <c r="BL36" s="40">
        <f t="shared" si="2"/>
        <v>97.824069971183519</v>
      </c>
      <c r="BM36" s="40">
        <f>VLOOKUP($AX36&amp;"_"&amp;$BC$14,データシート1!$A:$BS,MATCH($BC$12&amp;"_"&amp;BM$20,データシート1!$A$1:$BS$1,0),0)</f>
        <v>41.836075860893231</v>
      </c>
      <c r="BN36" s="40">
        <f>VLOOKUP($AX36&amp;"_"&amp;$BC$14,データシート1!$A:$BS,MATCH($BC$12&amp;"_"&amp;BN$20,データシート1!$A$1:$BS$1,0),0)</f>
        <v>55.987994110290288</v>
      </c>
      <c r="BO36" s="40">
        <f>VLOOKUP($AX36&amp;"_"&amp;$BC$14,データシート1!$A:$BS,MATCH($BC$12&amp;"_"&amp;BO$20,データシート1!$A$1:$BS$1,0),0)</f>
        <v>3.014492120043625</v>
      </c>
      <c r="BP36" s="40">
        <f>VLOOKUP($AX36&amp;"_"&amp;$BC$14,データシート1!$A:$BS,MATCH($BC$12&amp;"_"&amp;BP$20,データシート1!$A$1:$BS$1,0),0)</f>
        <v>0</v>
      </c>
      <c r="BQ36" s="40">
        <f>VLOOKUP($AX36&amp;"_"&amp;$BC$14,データシート1!$A:$BS,MATCH($BC$12&amp;"_"&amp;BQ$20,データシート1!$A$1:$BS$1,0),0)</f>
        <v>5.3917939946435416</v>
      </c>
      <c r="BR36" s="41">
        <f t="shared" si="3"/>
        <v>327.37169199323853</v>
      </c>
      <c r="BT36" s="134" t="str">
        <f t="shared" si="4"/>
        <v>十日町市</v>
      </c>
      <c r="BU36" s="38">
        <f t="shared" si="25"/>
        <v>327.37169199323853</v>
      </c>
      <c r="BV36" s="69">
        <f t="shared" si="16"/>
        <v>0.27976722295491335</v>
      </c>
      <c r="BW36" s="69">
        <f t="shared" si="5"/>
        <v>0.13006310621212261</v>
      </c>
      <c r="BX36" s="69">
        <f t="shared" si="5"/>
        <v>3.7738358317423455E-2</v>
      </c>
      <c r="BY36" s="69">
        <f t="shared" si="5"/>
        <v>0.11196575842536725</v>
      </c>
      <c r="BZ36" s="69">
        <f t="shared" si="5"/>
        <v>0.16968333118367035</v>
      </c>
      <c r="CA36" s="69">
        <f t="shared" si="5"/>
        <v>0.22605481580016848</v>
      </c>
      <c r="CB36" s="69">
        <f t="shared" si="5"/>
        <v>0.30802468434964697</v>
      </c>
      <c r="CC36" s="69">
        <f t="shared" si="5"/>
        <v>0.29881652068195302</v>
      </c>
      <c r="CD36" s="69">
        <f t="shared" si="5"/>
        <v>0.12779381016779331</v>
      </c>
      <c r="CE36" s="69">
        <f t="shared" si="5"/>
        <v>0.17102271051415971</v>
      </c>
      <c r="CF36" s="69">
        <f t="shared" si="5"/>
        <v>9.2081636676939246E-3</v>
      </c>
      <c r="CG36" s="69">
        <f t="shared" si="5"/>
        <v>0</v>
      </c>
      <c r="CH36" s="69">
        <f t="shared" si="5"/>
        <v>1.6469945711600816E-2</v>
      </c>
      <c r="CI36" s="135">
        <f t="shared" si="6"/>
        <v>1</v>
      </c>
      <c r="CK36" s="136" t="str">
        <f t="shared" si="7"/>
        <v>十日町市</v>
      </c>
      <c r="CL36" s="137">
        <f t="shared" si="17"/>
        <v>91.58786914299958</v>
      </c>
      <c r="CM36" s="75">
        <f t="shared" si="18"/>
        <v>0</v>
      </c>
      <c r="CN36" s="76">
        <f t="shared" si="19"/>
        <v>42.578979146558872</v>
      </c>
      <c r="CO36" s="75">
        <f t="shared" si="20"/>
        <v>0</v>
      </c>
      <c r="CP36" s="76">
        <f t="shared" si="8"/>
        <v>12.354470215422023</v>
      </c>
      <c r="CQ36" s="75">
        <f t="shared" si="21"/>
        <v>0</v>
      </c>
      <c r="CR36" s="76">
        <f t="shared" si="9"/>
        <v>36.654419781018682</v>
      </c>
      <c r="CS36" s="75">
        <f t="shared" si="22"/>
        <v>0</v>
      </c>
      <c r="CT36" s="76">
        <f t="shared" si="10"/>
        <v>55.549519232647214</v>
      </c>
      <c r="CU36" s="77">
        <f t="shared" si="23"/>
        <v>8.8335597999488882E-2</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4.907</v>
      </c>
      <c r="DB36" s="1081">
        <f>VLOOKUP($AX36&amp;"_"&amp;$CW$14,データシート1!$A:$BS,MATCH($CW$12&amp;"_"&amp;DB$20,データシート1!$A$1:$BS$1,0),0)</f>
        <v>0</v>
      </c>
      <c r="DC36" s="1081">
        <f>VLOOKUP($AX36&amp;"_"&amp;$CW$14,データシート1!$A:$BS,MATCH($CW$12&amp;"_"&amp;DC$20,データシート1!$A$1:$BS$1,0),0)</f>
        <v>0</v>
      </c>
      <c r="DD36" s="1080">
        <f t="shared" si="11"/>
        <v>4.907</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1</v>
      </c>
      <c r="DJ36" s="74">
        <f>VLOOKUP($AX36&amp;"_"&amp;$DF$14,データシート1!$A:$BS,MATCH($DF$12&amp;"_"&amp;DJ$20,データシート1!$A$1:$BS$1,0),0)</f>
        <v>0</v>
      </c>
      <c r="DK36" s="74">
        <f>VLOOKUP($AX36&amp;"_"&amp;$DF$14,データシート1!$A:$BS,MATCH($DF$12&amp;"_"&amp;DK$20,データシート1!$A$1:$BS$1,0),0)</f>
        <v>0</v>
      </c>
      <c r="DL36" s="78">
        <f t="shared" si="12"/>
        <v>1</v>
      </c>
      <c r="DM36" s="18"/>
      <c r="DN36" s="139">
        <f t="shared" si="26"/>
        <v>0</v>
      </c>
      <c r="DO36" s="140">
        <f t="shared" si="27"/>
        <v>0</v>
      </c>
      <c r="DP36" s="140">
        <f t="shared" si="13"/>
        <v>0</v>
      </c>
      <c r="DQ36" s="140">
        <f t="shared" si="13"/>
        <v>1</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08443</v>
      </c>
      <c r="AY37" s="20" t="str">
        <f>IF(IFERROR(比較地域マスタ!$Z22,"")=0,"",IFERROR(比較地域マスタ!$Z22,""))</f>
        <v>阿見町</v>
      </c>
      <c r="BB37" s="122" t="str">
        <f t="shared" si="0"/>
        <v>08443</v>
      </c>
      <c r="BC37" s="123" t="str">
        <f t="shared" si="0"/>
        <v>阿見町</v>
      </c>
      <c r="BD37" s="40">
        <f t="shared" si="14"/>
        <v>755.74169680361786</v>
      </c>
      <c r="BE37" s="40">
        <f t="shared" si="15"/>
        <v>549.62777198897572</v>
      </c>
      <c r="BF37" s="40">
        <f>VLOOKUP($AX37&amp;"_"&amp;$BC$14,データシート1!$A:$BS,MATCH($BC$12&amp;"_"&amp;BF$20,データシート1!$A$1:$BS$1,0),0)</f>
        <v>538.31525503858336</v>
      </c>
      <c r="BG37" s="40">
        <f>VLOOKUP($AX37&amp;"_"&amp;$BC$14,データシート1!$A:$BS,MATCH($BC$12&amp;"_"&amp;BG$20,データシート1!$A$1:$BS$1,0),0)</f>
        <v>1.9190526187715276</v>
      </c>
      <c r="BH37" s="40">
        <f>VLOOKUP($AX37&amp;"_"&amp;$BC$14,データシート1!$A:$BS,MATCH($BC$12&amp;"_"&amp;BH$20,データシート1!$A$1:$BS$1,0),0)</f>
        <v>9.3934643316208639</v>
      </c>
      <c r="BI37" s="40">
        <f>VLOOKUP($AX37&amp;"_"&amp;$BC$14,データシート1!$A:$BS,MATCH($BC$12&amp;"_"&amp;BI$20,データシート1!$A$1:$BS$1,0),0)</f>
        <v>52.653410560425556</v>
      </c>
      <c r="BJ37" s="40">
        <f>VLOOKUP($AX37&amp;"_"&amp;$BC$14,データシート1!$A:$BS,MATCH($BC$12&amp;"_"&amp;BJ$20,データシート1!$A$1:$BS$1,0),0)</f>
        <v>64.363764164718873</v>
      </c>
      <c r="BK37" s="40">
        <f t="shared" si="1"/>
        <v>80.994083302457696</v>
      </c>
      <c r="BL37" s="40">
        <f t="shared" si="2"/>
        <v>78.159723669978533</v>
      </c>
      <c r="BM37" s="40">
        <f>VLOOKUP($AX37&amp;"_"&amp;$BC$14,データシート1!$A:$BS,MATCH($BC$12&amp;"_"&amp;BM$20,データシート1!$A$1:$BS$1,0),0)</f>
        <v>46.759284252885955</v>
      </c>
      <c r="BN37" s="40">
        <f>VLOOKUP($AX37&amp;"_"&amp;$BC$14,データシート1!$A:$BS,MATCH($BC$12&amp;"_"&amp;BN$20,データシート1!$A$1:$BS$1,0),0)</f>
        <v>31.400439417092581</v>
      </c>
      <c r="BO37" s="40">
        <f>VLOOKUP($AX37&amp;"_"&amp;$BC$14,データシート1!$A:$BS,MATCH($BC$12&amp;"_"&amp;BO$20,データシート1!$A$1:$BS$1,0),0)</f>
        <v>2.8343596324791598</v>
      </c>
      <c r="BP37" s="40">
        <f>VLOOKUP($AX37&amp;"_"&amp;$BC$14,データシート1!$A:$BS,MATCH($BC$12&amp;"_"&amp;BP$20,データシート1!$A$1:$BS$1,0),0)</f>
        <v>0</v>
      </c>
      <c r="BQ37" s="40">
        <f>VLOOKUP($AX37&amp;"_"&amp;$BC$14,データシート1!$A:$BS,MATCH($BC$12&amp;"_"&amp;BQ$20,データシート1!$A$1:$BS$1,0),0)</f>
        <v>8.1026667870400004</v>
      </c>
      <c r="BR37" s="41">
        <f t="shared" si="3"/>
        <v>755.74169680361786</v>
      </c>
      <c r="BT37" s="134" t="str">
        <f t="shared" si="4"/>
        <v>阿見町</v>
      </c>
      <c r="BU37" s="38">
        <f t="shared" si="25"/>
        <v>755.74169680361786</v>
      </c>
      <c r="BV37" s="69">
        <f t="shared" si="16"/>
        <v>0.72726934918849451</v>
      </c>
      <c r="BW37" s="69">
        <f t="shared" si="5"/>
        <v>0.71230058803870189</v>
      </c>
      <c r="BX37" s="69">
        <f t="shared" si="5"/>
        <v>2.5392969937851665E-3</v>
      </c>
      <c r="BY37" s="69">
        <f t="shared" si="5"/>
        <v>1.242946415600751E-2</v>
      </c>
      <c r="BZ37" s="69">
        <f t="shared" si="5"/>
        <v>6.9671173078210788E-2</v>
      </c>
      <c r="CA37" s="69">
        <f t="shared" si="5"/>
        <v>8.5166353050179819E-2</v>
      </c>
      <c r="CB37" s="69">
        <f t="shared" si="5"/>
        <v>0.10717164825630138</v>
      </c>
      <c r="CC37" s="69">
        <f t="shared" si="5"/>
        <v>0.10342121388902088</v>
      </c>
      <c r="CD37" s="69">
        <f t="shared" si="5"/>
        <v>6.1872044973372058E-2</v>
      </c>
      <c r="CE37" s="69">
        <f t="shared" si="5"/>
        <v>4.1549168915648832E-2</v>
      </c>
      <c r="CF37" s="69">
        <f t="shared" si="5"/>
        <v>3.750434367280489E-3</v>
      </c>
      <c r="CG37" s="69">
        <f t="shared" si="5"/>
        <v>0</v>
      </c>
      <c r="CH37" s="69">
        <f t="shared" si="5"/>
        <v>1.0721476426813469E-2</v>
      </c>
      <c r="CI37" s="135">
        <f t="shared" si="6"/>
        <v>1</v>
      </c>
      <c r="CK37" s="136" t="str">
        <f t="shared" si="7"/>
        <v>阿見町</v>
      </c>
      <c r="CL37" s="137">
        <f t="shared" si="17"/>
        <v>549.62777198897572</v>
      </c>
      <c r="CM37" s="75">
        <f t="shared" si="18"/>
        <v>0.31265341519796197</v>
      </c>
      <c r="CN37" s="76">
        <f t="shared" si="19"/>
        <v>538.31525503858336</v>
      </c>
      <c r="CO37" s="75">
        <f t="shared" si="20"/>
        <v>0.31922372325800663</v>
      </c>
      <c r="CP37" s="76">
        <f t="shared" si="8"/>
        <v>1.9190526187715276</v>
      </c>
      <c r="CQ37" s="75">
        <f t="shared" si="21"/>
        <v>0</v>
      </c>
      <c r="CR37" s="76">
        <f t="shared" si="9"/>
        <v>9.3934643316208639</v>
      </c>
      <c r="CS37" s="75">
        <f t="shared" si="22"/>
        <v>0</v>
      </c>
      <c r="CT37" s="76">
        <f t="shared" si="10"/>
        <v>52.653410560425556</v>
      </c>
      <c r="CU37" s="77">
        <f t="shared" si="23"/>
        <v>0.33878147322534674</v>
      </c>
      <c r="CV37" s="18"/>
      <c r="CW37" s="1078">
        <f t="shared" si="24"/>
        <v>171.84299999999999</v>
      </c>
      <c r="CX37" s="1081">
        <f>VLOOKUP($AX37&amp;"_"&amp;$CW$14,データシート1!$A:$BS,MATCH($CW$12&amp;"_"&amp;CX$20,データシート1!$A$1:$BS$1,0),0)</f>
        <v>171.84299999999999</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17.838000000000001</v>
      </c>
      <c r="DB37" s="1081">
        <f>VLOOKUP($AX37&amp;"_"&amp;$CW$14,データシート1!$A:$BS,MATCH($CW$12&amp;"_"&amp;DB$20,データシート1!$A$1:$BS$1,0),0)</f>
        <v>0</v>
      </c>
      <c r="DC37" s="1081">
        <f>VLOOKUP($AX37&amp;"_"&amp;$CW$14,データシート1!$A:$BS,MATCH($CW$12&amp;"_"&amp;DC$20,データシート1!$A$1:$BS$1,0),0)</f>
        <v>0</v>
      </c>
      <c r="DD37" s="1080">
        <f t="shared" si="11"/>
        <v>189.68099999999998</v>
      </c>
      <c r="DE37" s="18"/>
      <c r="DF37" s="138">
        <f>VLOOKUP($AX37&amp;"_"&amp;$DF$14,データシート1!$A:$BS,MATCH($DF$12&amp;"_"&amp;DF$20,データシート1!$A$1:$BS$1,0),0)</f>
        <v>15</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4</v>
      </c>
      <c r="DJ37" s="74">
        <f>VLOOKUP($AX37&amp;"_"&amp;$DF$14,データシート1!$A:$BS,MATCH($DF$12&amp;"_"&amp;DJ$20,データシート1!$A$1:$BS$1,0),0)</f>
        <v>0</v>
      </c>
      <c r="DK37" s="74">
        <f>VLOOKUP($AX37&amp;"_"&amp;$DF$14,データシート1!$A:$BS,MATCH($DF$12&amp;"_"&amp;DK$20,データシート1!$A$1:$BS$1,0),0)</f>
        <v>0</v>
      </c>
      <c r="DL37" s="78">
        <f t="shared" si="12"/>
        <v>19</v>
      </c>
      <c r="DM37" s="18"/>
      <c r="DN37" s="139">
        <f t="shared" si="26"/>
        <v>0.91</v>
      </c>
      <c r="DO37" s="140">
        <f t="shared" si="27"/>
        <v>0</v>
      </c>
      <c r="DP37" s="140">
        <f t="shared" ref="DP37:DP68" si="29">IF($DD37=0,0,ROUND(CZ37/$DD37,2))</f>
        <v>0</v>
      </c>
      <c r="DQ37" s="140">
        <f t="shared" ref="DQ37:DQ68" si="30">IF($DD37=0,0,ROUND(DA37/$DD37,2))</f>
        <v>0.09</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23227</v>
      </c>
      <c r="AY38" s="20" t="str">
        <f>IF(IFERROR(比較地域マスタ!$Z23,"")=0,"",IFERROR(比較地域マスタ!$Z23,""))</f>
        <v>高浜市</v>
      </c>
      <c r="BB38" s="122" t="str">
        <f t="shared" si="0"/>
        <v>23227</v>
      </c>
      <c r="BC38" s="123" t="str">
        <f t="shared" si="0"/>
        <v>高浜市</v>
      </c>
      <c r="BD38" s="40">
        <f t="shared" si="14"/>
        <v>503.77187673156078</v>
      </c>
      <c r="BE38" s="40">
        <f t="shared" si="15"/>
        <v>338.45904964583872</v>
      </c>
      <c r="BF38" s="40">
        <f>VLOOKUP($AX38&amp;"_"&amp;$BC$14,データシート1!$A:$BS,MATCH($BC$12&amp;"_"&amp;BF$20,データシート1!$A$1:$BS$1,0),0)</f>
        <v>335.56069421650642</v>
      </c>
      <c r="BG38" s="40">
        <f>VLOOKUP($AX38&amp;"_"&amp;$BC$14,データシート1!$A:$BS,MATCH($BC$12&amp;"_"&amp;BG$20,データシート1!$A$1:$BS$1,0),0)</f>
        <v>1.357734904915743</v>
      </c>
      <c r="BH38" s="40">
        <f>VLOOKUP($AX38&amp;"_"&amp;$BC$14,データシート1!$A:$BS,MATCH($BC$12&amp;"_"&amp;BH$20,データシート1!$A$1:$BS$1,0),0)</f>
        <v>1.5406205244165716</v>
      </c>
      <c r="BI38" s="40">
        <f>VLOOKUP($AX38&amp;"_"&amp;$BC$14,データシート1!$A:$BS,MATCH($BC$12&amp;"_"&amp;BI$20,データシート1!$A$1:$BS$1,0),0)</f>
        <v>32.204210575666899</v>
      </c>
      <c r="BJ38" s="40">
        <f>VLOOKUP($AX38&amp;"_"&amp;$BC$14,データシート1!$A:$BS,MATCH($BC$12&amp;"_"&amp;BJ$20,データシート1!$A$1:$BS$1,0),0)</f>
        <v>53.294544861601274</v>
      </c>
      <c r="BK38" s="40">
        <f t="shared" si="1"/>
        <v>72.6845897573331</v>
      </c>
      <c r="BL38" s="40">
        <f t="shared" si="2"/>
        <v>65.138448457135681</v>
      </c>
      <c r="BM38" s="40">
        <f>VLOOKUP($AX38&amp;"_"&amp;$BC$14,データシート1!$A:$BS,MATCH($BC$12&amp;"_"&amp;BM$20,データシート1!$A$1:$BS$1,0),0)</f>
        <v>42.678535057021605</v>
      </c>
      <c r="BN38" s="40">
        <f>VLOOKUP($AX38&amp;"_"&amp;$BC$14,データシート1!$A:$BS,MATCH($BC$12&amp;"_"&amp;BN$20,データシート1!$A$1:$BS$1,0),0)</f>
        <v>22.459913400114079</v>
      </c>
      <c r="BO38" s="40">
        <f>VLOOKUP($AX38&amp;"_"&amp;$BC$14,データシート1!$A:$BS,MATCH($BC$12&amp;"_"&amp;BO$20,データシート1!$A$1:$BS$1,0),0)</f>
        <v>2.8943841406102977</v>
      </c>
      <c r="BP38" s="40">
        <f>VLOOKUP($AX38&amp;"_"&amp;$BC$14,データシート1!$A:$BS,MATCH($BC$12&amp;"_"&amp;BP$20,データシート1!$A$1:$BS$1,0),0)</f>
        <v>4.6517571595871239</v>
      </c>
      <c r="BQ38" s="40">
        <f>VLOOKUP($AX38&amp;"_"&amp;$BC$14,データシート1!$A:$BS,MATCH($BC$12&amp;"_"&amp;BQ$20,データシート1!$A$1:$BS$1,0),0)</f>
        <v>7.1294818911208644</v>
      </c>
      <c r="BR38" s="41">
        <f t="shared" si="3"/>
        <v>503.77187673156078</v>
      </c>
      <c r="BT38" s="134" t="str">
        <f t="shared" si="4"/>
        <v>高浜市</v>
      </c>
      <c r="BU38" s="38">
        <f t="shared" si="25"/>
        <v>503.77187673156078</v>
      </c>
      <c r="BV38" s="69">
        <f t="shared" si="16"/>
        <v>0.67184982981134045</v>
      </c>
      <c r="BW38" s="69">
        <f t="shared" si="5"/>
        <v>0.6660965204997199</v>
      </c>
      <c r="BX38" s="69">
        <f t="shared" si="5"/>
        <v>2.6951383505658135E-3</v>
      </c>
      <c r="BY38" s="69">
        <f t="shared" si="5"/>
        <v>3.0581709610548679E-3</v>
      </c>
      <c r="BZ38" s="69">
        <f t="shared" si="5"/>
        <v>6.392617782597497E-2</v>
      </c>
      <c r="CA38" s="69">
        <f t="shared" si="5"/>
        <v>0.10579102828719383</v>
      </c>
      <c r="CB38" s="69">
        <f t="shared" si="5"/>
        <v>0.14428076102402937</v>
      </c>
      <c r="CC38" s="69">
        <f t="shared" si="5"/>
        <v>0.12930147843851408</v>
      </c>
      <c r="CD38" s="69">
        <f t="shared" si="5"/>
        <v>8.4717978569818483E-2</v>
      </c>
      <c r="CE38" s="69">
        <f t="shared" si="5"/>
        <v>4.4583499868695607E-2</v>
      </c>
      <c r="CF38" s="69">
        <f t="shared" si="5"/>
        <v>5.7454262024090623E-3</v>
      </c>
      <c r="CG38" s="69">
        <f t="shared" si="5"/>
        <v>9.2338563831062224E-3</v>
      </c>
      <c r="CH38" s="69">
        <f t="shared" si="5"/>
        <v>1.4152203051461467E-2</v>
      </c>
      <c r="CI38" s="135">
        <f t="shared" si="6"/>
        <v>1</v>
      </c>
      <c r="CK38" s="136" t="str">
        <f t="shared" si="7"/>
        <v>高浜市</v>
      </c>
      <c r="CL38" s="137">
        <f t="shared" si="17"/>
        <v>338.45904964583872</v>
      </c>
      <c r="CM38" s="75">
        <f t="shared" si="18"/>
        <v>0.42721564145294161</v>
      </c>
      <c r="CN38" s="76">
        <f t="shared" si="19"/>
        <v>335.56069421650642</v>
      </c>
      <c r="CO38" s="75">
        <f t="shared" si="20"/>
        <v>0.43090565281375343</v>
      </c>
      <c r="CP38" s="76">
        <f t="shared" si="8"/>
        <v>1.357734904915743</v>
      </c>
      <c r="CQ38" s="75">
        <f t="shared" si="21"/>
        <v>0</v>
      </c>
      <c r="CR38" s="76">
        <f t="shared" si="9"/>
        <v>1.5406205244165716</v>
      </c>
      <c r="CS38" s="75">
        <f t="shared" si="22"/>
        <v>0</v>
      </c>
      <c r="CT38" s="76">
        <f t="shared" si="10"/>
        <v>32.204210575666899</v>
      </c>
      <c r="CU38" s="77">
        <f t="shared" si="23"/>
        <v>0</v>
      </c>
      <c r="CV38" s="18"/>
      <c r="CW38" s="1078">
        <f t="shared" si="24"/>
        <v>144.595</v>
      </c>
      <c r="CX38" s="1081">
        <f>VLOOKUP($AX38&amp;"_"&amp;$CW$14,データシート1!$A:$BS,MATCH($CW$12&amp;"_"&amp;CX$20,データシート1!$A$1:$BS$1,0),0)</f>
        <v>144.595</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144.595</v>
      </c>
      <c r="DE38" s="18"/>
      <c r="DF38" s="138">
        <f>VLOOKUP($AX38&amp;"_"&amp;$DF$14,データシート1!$A:$BS,MATCH($DF$12&amp;"_"&amp;DF$20,データシート1!$A$1:$BS$1,0),0)</f>
        <v>17</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17</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12237</v>
      </c>
      <c r="AY39" s="20" t="str">
        <f>IF(IFERROR(比較地域マスタ!$Z24,"")=0,"",IFERROR(比較地域マスタ!$Z24,""))</f>
        <v>山武市</v>
      </c>
      <c r="BB39" s="122" t="str">
        <f t="shared" si="0"/>
        <v>12237</v>
      </c>
      <c r="BC39" s="123" t="str">
        <f t="shared" si="0"/>
        <v>山武市</v>
      </c>
      <c r="BD39" s="40">
        <f t="shared" si="14"/>
        <v>627.16259482343673</v>
      </c>
      <c r="BE39" s="40">
        <f t="shared" si="15"/>
        <v>399.32803197807277</v>
      </c>
      <c r="BF39" s="40">
        <f>VLOOKUP($AX39&amp;"_"&amp;$BC$14,データシート1!$A:$BS,MATCH($BC$12&amp;"_"&amp;BF$20,データシート1!$A$1:$BS$1,0),0)</f>
        <v>371.6895666212834</v>
      </c>
      <c r="BG39" s="40">
        <f>VLOOKUP($AX39&amp;"_"&amp;$BC$14,データシート1!$A:$BS,MATCH($BC$12&amp;"_"&amp;BG$20,データシート1!$A$1:$BS$1,0),0)</f>
        <v>2.7361948203899549</v>
      </c>
      <c r="BH39" s="40">
        <f>VLOOKUP($AX39&amp;"_"&amp;$BC$14,データシート1!$A:$BS,MATCH($BC$12&amp;"_"&amp;BH$20,データシート1!$A$1:$BS$1,0),0)</f>
        <v>24.90227053639936</v>
      </c>
      <c r="BI39" s="40">
        <f>VLOOKUP($AX39&amp;"_"&amp;$BC$14,データシート1!$A:$BS,MATCH($BC$12&amp;"_"&amp;BI$20,データシート1!$A$1:$BS$1,0),0)</f>
        <v>48.709534170217992</v>
      </c>
      <c r="BJ39" s="40">
        <f>VLOOKUP($AX39&amp;"_"&amp;$BC$14,データシート1!$A:$BS,MATCH($BC$12&amp;"_"&amp;BJ$20,データシート1!$A$1:$BS$1,0),0)</f>
        <v>52.71522790844724</v>
      </c>
      <c r="BK39" s="40">
        <f t="shared" si="1"/>
        <v>120.39169023381513</v>
      </c>
      <c r="BL39" s="40">
        <f t="shared" si="2"/>
        <v>117.42372005573169</v>
      </c>
      <c r="BM39" s="40">
        <f>VLOOKUP($AX39&amp;"_"&amp;$BC$14,データシート1!$A:$BS,MATCH($BC$12&amp;"_"&amp;BM$20,データシート1!$A$1:$BS$1,0),0)</f>
        <v>54.037739865948531</v>
      </c>
      <c r="BN39" s="40">
        <f>VLOOKUP($AX39&amp;"_"&amp;$BC$14,データシート1!$A:$BS,MATCH($BC$12&amp;"_"&amp;BN$20,データシート1!$A$1:$BS$1,0),0)</f>
        <v>63.385980189783162</v>
      </c>
      <c r="BO39" s="40">
        <f>VLOOKUP($AX39&amp;"_"&amp;$BC$14,データシート1!$A:$BS,MATCH($BC$12&amp;"_"&amp;BO$20,データシート1!$A$1:$BS$1,0),0)</f>
        <v>2.9679701780834407</v>
      </c>
      <c r="BP39" s="40">
        <f>VLOOKUP($AX39&amp;"_"&amp;$BC$14,データシート1!$A:$BS,MATCH($BC$12&amp;"_"&amp;BP$20,データシート1!$A$1:$BS$1,0),0)</f>
        <v>0</v>
      </c>
      <c r="BQ39" s="40">
        <f>VLOOKUP($AX39&amp;"_"&amp;$BC$14,データシート1!$A:$BS,MATCH($BC$12&amp;"_"&amp;BQ$20,データシート1!$A$1:$BS$1,0),0)</f>
        <v>6.0181105328836004</v>
      </c>
      <c r="BR39" s="41">
        <f t="shared" si="3"/>
        <v>627.16259482343673</v>
      </c>
      <c r="BT39" s="134" t="str">
        <f t="shared" si="4"/>
        <v>山武市</v>
      </c>
      <c r="BU39" s="38">
        <f t="shared" si="25"/>
        <v>627.16259482343673</v>
      </c>
      <c r="BV39" s="69">
        <f t="shared" si="16"/>
        <v>0.63672169748977847</v>
      </c>
      <c r="BW39" s="69">
        <f t="shared" si="5"/>
        <v>0.59265263854889827</v>
      </c>
      <c r="BX39" s="69">
        <f t="shared" si="5"/>
        <v>4.3628157083575236E-3</v>
      </c>
      <c r="BY39" s="69">
        <f t="shared" si="5"/>
        <v>3.9706243232522538E-2</v>
      </c>
      <c r="BZ39" s="69">
        <f t="shared" si="5"/>
        <v>7.7666516741055083E-2</v>
      </c>
      <c r="CA39" s="69">
        <f t="shared" si="5"/>
        <v>8.4053526698747091E-2</v>
      </c>
      <c r="CB39" s="69">
        <f t="shared" si="5"/>
        <v>0.19196248505175703</v>
      </c>
      <c r="CC39" s="69">
        <f t="shared" si="5"/>
        <v>0.1872301075110987</v>
      </c>
      <c r="CD39" s="69">
        <f t="shared" si="5"/>
        <v>8.6162249330513113E-2</v>
      </c>
      <c r="CE39" s="69">
        <f t="shared" si="5"/>
        <v>0.10106785818058558</v>
      </c>
      <c r="CF39" s="69">
        <f t="shared" si="5"/>
        <v>4.732377540658343E-3</v>
      </c>
      <c r="CG39" s="69">
        <f t="shared" si="5"/>
        <v>0</v>
      </c>
      <c r="CH39" s="69">
        <f t="shared" si="5"/>
        <v>9.595774018662356E-3</v>
      </c>
      <c r="CI39" s="135">
        <f t="shared" si="6"/>
        <v>1</v>
      </c>
      <c r="CK39" s="136" t="str">
        <f t="shared" si="7"/>
        <v>山武市</v>
      </c>
      <c r="CL39" s="137">
        <f t="shared" si="17"/>
        <v>399.32803197807277</v>
      </c>
      <c r="CM39" s="75">
        <f t="shared" si="18"/>
        <v>5.5863846796572844E-2</v>
      </c>
      <c r="CN39" s="76">
        <f t="shared" si="19"/>
        <v>371.6895666212834</v>
      </c>
      <c r="CO39" s="75">
        <f t="shared" si="20"/>
        <v>5.4806488611385012E-2</v>
      </c>
      <c r="CP39" s="76">
        <f t="shared" si="8"/>
        <v>2.7361948203899549</v>
      </c>
      <c r="CQ39" s="75">
        <f t="shared" si="21"/>
        <v>0</v>
      </c>
      <c r="CR39" s="76">
        <f t="shared" si="9"/>
        <v>24.90227053639936</v>
      </c>
      <c r="CS39" s="75">
        <f t="shared" si="22"/>
        <v>7.778407182464385E-2</v>
      </c>
      <c r="CT39" s="76">
        <f t="shared" si="10"/>
        <v>48.709534170217992</v>
      </c>
      <c r="CU39" s="77">
        <f t="shared" si="23"/>
        <v>3.795971428383145E-2</v>
      </c>
      <c r="CV39" s="18"/>
      <c r="CW39" s="1078">
        <f t="shared" si="24"/>
        <v>22.308</v>
      </c>
      <c r="CX39" s="1081">
        <f>VLOOKUP($AX39&amp;"_"&amp;$CW$14,データシート1!$A:$BS,MATCH($CW$12&amp;"_"&amp;CX$20,データシート1!$A$1:$BS$1,0),0)</f>
        <v>20.370999999999999</v>
      </c>
      <c r="CY39" s="1081">
        <f>VLOOKUP($AX39&amp;"_"&amp;$CW$14,データシート1!$A:$BS,MATCH($CW$12&amp;"_"&amp;CY$20,データシート1!$A$1:$BS$1,0),0)</f>
        <v>0</v>
      </c>
      <c r="CZ39" s="1081">
        <f>VLOOKUP($AX39&amp;"_"&amp;$CW$14,データシート1!$A:$BS,MATCH($CW$12&amp;"_"&amp;CZ$20,データシート1!$A$1:$BS$1,0),0)</f>
        <v>1.9370000000000001</v>
      </c>
      <c r="DA39" s="1081">
        <f>VLOOKUP($AX39&amp;"_"&amp;$CW$14,データシート1!$A:$BS,MATCH($CW$12&amp;"_"&amp;DA$20,データシート1!$A$1:$BS$1,0),0)</f>
        <v>1.849</v>
      </c>
      <c r="DB39" s="1081">
        <f>VLOOKUP($AX39&amp;"_"&amp;$CW$14,データシート1!$A:$BS,MATCH($CW$12&amp;"_"&amp;DB$20,データシート1!$A$1:$BS$1,0),0)</f>
        <v>0</v>
      </c>
      <c r="DC39" s="1081">
        <f>VLOOKUP($AX39&amp;"_"&amp;$CW$14,データシート1!$A:$BS,MATCH($CW$12&amp;"_"&amp;DC$20,データシート1!$A$1:$BS$1,0),0)</f>
        <v>0</v>
      </c>
      <c r="DD39" s="1080">
        <f t="shared" si="11"/>
        <v>24.157</v>
      </c>
      <c r="DE39" s="18"/>
      <c r="DF39" s="138">
        <f>VLOOKUP($AX39&amp;"_"&amp;$DF$14,データシート1!$A:$BS,MATCH($DF$12&amp;"_"&amp;DF$20,データシート1!$A$1:$BS$1,0),0)</f>
        <v>4</v>
      </c>
      <c r="DG39" s="74">
        <f>VLOOKUP($AX39&amp;"_"&amp;$DF$14,データシート1!$A:$BS,MATCH($DF$12&amp;"_"&amp;DG$20,データシート1!$A$1:$BS$1,0),0)</f>
        <v>0</v>
      </c>
      <c r="DH39" s="74">
        <f>VLOOKUP($AX39&amp;"_"&amp;$DF$14,データシート1!$A:$BS,MATCH($DF$12&amp;"_"&amp;DH$20,データシート1!$A$1:$BS$1,0),0)</f>
        <v>1</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6</v>
      </c>
      <c r="DM39" s="18"/>
      <c r="DN39" s="139">
        <f t="shared" si="26"/>
        <v>0.84</v>
      </c>
      <c r="DO39" s="140">
        <f t="shared" si="27"/>
        <v>0</v>
      </c>
      <c r="DP39" s="140">
        <f t="shared" si="29"/>
        <v>0.08</v>
      </c>
      <c r="DQ39" s="140">
        <f t="shared" si="30"/>
        <v>0.08</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14321</v>
      </c>
      <c r="AY40" s="20" t="str">
        <f>IF(IFERROR(比較地域マスタ!$Z25,"")=0,"",IFERROR(比較地域マスタ!$Z25,""))</f>
        <v>寒川町</v>
      </c>
      <c r="BB40" s="122" t="str">
        <f t="shared" si="0"/>
        <v>14321</v>
      </c>
      <c r="BC40" s="123" t="str">
        <f t="shared" si="0"/>
        <v>寒川町</v>
      </c>
      <c r="BD40" s="40">
        <f t="shared" si="14"/>
        <v>752.97380763292767</v>
      </c>
      <c r="BE40" s="40">
        <f t="shared" si="15"/>
        <v>583.07683125508947</v>
      </c>
      <c r="BF40" s="40">
        <f>VLOOKUP($AX40&amp;"_"&amp;$BC$14,データシート1!$A:$BS,MATCH($BC$12&amp;"_"&amp;BF$20,データシート1!$A$1:$BS$1,0),0)</f>
        <v>580.15518348899207</v>
      </c>
      <c r="BG40" s="40">
        <f>VLOOKUP($AX40&amp;"_"&amp;$BC$14,データシート1!$A:$BS,MATCH($BC$12&amp;"_"&amp;BG$20,データシート1!$A$1:$BS$1,0),0)</f>
        <v>2.450709173123891</v>
      </c>
      <c r="BH40" s="40">
        <f>VLOOKUP($AX40&amp;"_"&amp;$BC$14,データシート1!$A:$BS,MATCH($BC$12&amp;"_"&amp;BH$20,データシート1!$A$1:$BS$1,0),0)</f>
        <v>0.47093859297351853</v>
      </c>
      <c r="BI40" s="40">
        <f>VLOOKUP($AX40&amp;"_"&amp;$BC$14,データシート1!$A:$BS,MATCH($BC$12&amp;"_"&amp;BI$20,データシート1!$A$1:$BS$1,0),0)</f>
        <v>48.258891314214935</v>
      </c>
      <c r="BJ40" s="40">
        <f>VLOOKUP($AX40&amp;"_"&amp;$BC$14,データシート1!$A:$BS,MATCH($BC$12&amp;"_"&amp;BJ$20,データシート1!$A$1:$BS$1,0),0)</f>
        <v>56.467875756112313</v>
      </c>
      <c r="BK40" s="40">
        <f t="shared" si="1"/>
        <v>65.170209307511001</v>
      </c>
      <c r="BL40" s="40">
        <f t="shared" si="2"/>
        <v>62.284964458413789</v>
      </c>
      <c r="BM40" s="40">
        <f>VLOOKUP($AX40&amp;"_"&amp;$BC$14,データシート1!$A:$BS,MATCH($BC$12&amp;"_"&amp;BM$20,データシート1!$A$1:$BS$1,0),0)</f>
        <v>34.053824050810363</v>
      </c>
      <c r="BN40" s="40">
        <f>VLOOKUP($AX40&amp;"_"&amp;$BC$14,データシート1!$A:$BS,MATCH($BC$12&amp;"_"&amp;BN$20,データシート1!$A$1:$BS$1,0),0)</f>
        <v>28.231140407603426</v>
      </c>
      <c r="BO40" s="40">
        <f>VLOOKUP($AX40&amp;"_"&amp;$BC$14,データシート1!$A:$BS,MATCH($BC$12&amp;"_"&amp;BO$20,データシート1!$A$1:$BS$1,0),0)</f>
        <v>2.8852448490972074</v>
      </c>
      <c r="BP40" s="40">
        <f>VLOOKUP($AX40&amp;"_"&amp;$BC$14,データシート1!$A:$BS,MATCH($BC$12&amp;"_"&amp;BP$20,データシート1!$A$1:$BS$1,0),0)</f>
        <v>0</v>
      </c>
      <c r="BQ40" s="40">
        <f>VLOOKUP($AX40&amp;"_"&amp;$BC$14,データシート1!$A:$BS,MATCH($BC$12&amp;"_"&amp;BQ$20,データシート1!$A$1:$BS$1,0),0)</f>
        <v>0</v>
      </c>
      <c r="BR40" s="41">
        <f t="shared" si="3"/>
        <v>752.97380763292767</v>
      </c>
      <c r="BT40" s="134" t="str">
        <f t="shared" si="4"/>
        <v>寒川町</v>
      </c>
      <c r="BU40" s="38">
        <f t="shared" si="25"/>
        <v>752.97380763292767</v>
      </c>
      <c r="BV40" s="69">
        <f t="shared" si="16"/>
        <v>0.77436535686157304</v>
      </c>
      <c r="BW40" s="69">
        <f t="shared" si="5"/>
        <v>0.77048521158097949</v>
      </c>
      <c r="BX40" s="69">
        <f t="shared" si="5"/>
        <v>3.2547070672059868E-3</v>
      </c>
      <c r="BY40" s="69">
        <f t="shared" si="5"/>
        <v>6.2543821338749623E-4</v>
      </c>
      <c r="BZ40" s="69">
        <f t="shared" si="5"/>
        <v>6.4091062431405305E-2</v>
      </c>
      <c r="CA40" s="69">
        <f t="shared" si="5"/>
        <v>7.4993147415879605E-2</v>
      </c>
      <c r="CB40" s="69">
        <f t="shared" si="5"/>
        <v>8.6550433291142134E-2</v>
      </c>
      <c r="CC40" s="69">
        <f t="shared" si="5"/>
        <v>8.2718633539478323E-2</v>
      </c>
      <c r="CD40" s="69">
        <f t="shared" si="5"/>
        <v>4.5225775060971966E-2</v>
      </c>
      <c r="CE40" s="69">
        <f t="shared" si="5"/>
        <v>3.7492858478506357E-2</v>
      </c>
      <c r="CF40" s="69">
        <f t="shared" si="5"/>
        <v>3.8317997516638122E-3</v>
      </c>
      <c r="CG40" s="69">
        <f t="shared" si="5"/>
        <v>0</v>
      </c>
      <c r="CH40" s="69">
        <f t="shared" si="5"/>
        <v>0</v>
      </c>
      <c r="CI40" s="135">
        <f t="shared" si="6"/>
        <v>1</v>
      </c>
      <c r="CK40" s="136" t="str">
        <f t="shared" si="7"/>
        <v>寒川町</v>
      </c>
      <c r="CL40" s="137">
        <f t="shared" si="17"/>
        <v>583.07683125508947</v>
      </c>
      <c r="CM40" s="75">
        <f t="shared" si="18"/>
        <v>0.46689215795799766</v>
      </c>
      <c r="CN40" s="76">
        <f t="shared" si="19"/>
        <v>580.15518348899207</v>
      </c>
      <c r="CO40" s="75">
        <f t="shared" si="20"/>
        <v>0.46924341580956569</v>
      </c>
      <c r="CP40" s="76">
        <f t="shared" si="8"/>
        <v>2.450709173123891</v>
      </c>
      <c r="CQ40" s="75">
        <f t="shared" si="21"/>
        <v>0</v>
      </c>
      <c r="CR40" s="76">
        <f t="shared" si="9"/>
        <v>0.47093859297351853</v>
      </c>
      <c r="CS40" s="75">
        <f t="shared" si="22"/>
        <v>0</v>
      </c>
      <c r="CT40" s="76">
        <f t="shared" si="10"/>
        <v>48.258891314214935</v>
      </c>
      <c r="CU40" s="77">
        <f t="shared" si="23"/>
        <v>0.56752236228710684</v>
      </c>
      <c r="CV40" s="18"/>
      <c r="CW40" s="1078">
        <f t="shared" si="24"/>
        <v>272.23399999999998</v>
      </c>
      <c r="CX40" s="1081">
        <f>VLOOKUP($AX40&amp;"_"&amp;$CW$14,データシート1!$A:$BS,MATCH($CW$12&amp;"_"&amp;CX$20,データシート1!$A$1:$BS$1,0),0)</f>
        <v>272.23399999999998</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27.388000000000002</v>
      </c>
      <c r="DB40" s="1081">
        <f>VLOOKUP($AX40&amp;"_"&amp;$CW$14,データシート1!$A:$BS,MATCH($CW$12&amp;"_"&amp;DB$20,データシート1!$A$1:$BS$1,0),0)</f>
        <v>0</v>
      </c>
      <c r="DC40" s="1081">
        <f>VLOOKUP($AX40&amp;"_"&amp;$CW$14,データシート1!$A:$BS,MATCH($CW$12&amp;"_"&amp;DC$20,データシート1!$A$1:$BS$1,0),0)</f>
        <v>0</v>
      </c>
      <c r="DD40" s="1080">
        <f t="shared" si="11"/>
        <v>299.62199999999996</v>
      </c>
      <c r="DE40" s="18"/>
      <c r="DF40" s="138">
        <f>VLOOKUP($AX40&amp;"_"&amp;$DF$14,データシート1!$A:$BS,MATCH($DF$12&amp;"_"&amp;DF$20,データシート1!$A$1:$BS$1,0),0)</f>
        <v>13</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3</v>
      </c>
      <c r="DJ40" s="74">
        <f>VLOOKUP($AX40&amp;"_"&amp;$DF$14,データシート1!$A:$BS,MATCH($DF$12&amp;"_"&amp;DJ$20,データシート1!$A$1:$BS$1,0),0)</f>
        <v>0</v>
      </c>
      <c r="DK40" s="74">
        <f>VLOOKUP($AX40&amp;"_"&amp;$DF$14,データシート1!$A:$BS,MATCH($DF$12&amp;"_"&amp;DK$20,データシート1!$A$1:$BS$1,0),0)</f>
        <v>0</v>
      </c>
      <c r="DL40" s="78">
        <f t="shared" si="12"/>
        <v>16</v>
      </c>
      <c r="DM40" s="18"/>
      <c r="DN40" s="139">
        <f t="shared" si="26"/>
        <v>0.91</v>
      </c>
      <c r="DO40" s="140">
        <f t="shared" si="27"/>
        <v>0</v>
      </c>
      <c r="DP40" s="140">
        <f t="shared" si="29"/>
        <v>0</v>
      </c>
      <c r="DQ40" s="140">
        <f t="shared" si="30"/>
        <v>0.09</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40349</v>
      </c>
      <c r="AY41" s="20" t="str">
        <f>IF(IFERROR(比較地域マスタ!$Z26,"")=0,"",IFERROR(比較地域マスタ!$Z26,""))</f>
        <v>粕屋町</v>
      </c>
      <c r="BB41" s="122" t="str">
        <f t="shared" si="0"/>
        <v>40349</v>
      </c>
      <c r="BC41" s="123" t="str">
        <f t="shared" si="0"/>
        <v>粕屋町</v>
      </c>
      <c r="BD41" s="40">
        <f t="shared" si="14"/>
        <v>276.40634703664983</v>
      </c>
      <c r="BE41" s="40">
        <f t="shared" si="15"/>
        <v>90.190060739634703</v>
      </c>
      <c r="BF41" s="40">
        <f>VLOOKUP($AX41&amp;"_"&amp;$BC$14,データシート1!$A:$BS,MATCH($BC$12&amp;"_"&amp;BF$20,データシート1!$A$1:$BS$1,0),0)</f>
        <v>87.332498287428123</v>
      </c>
      <c r="BG41" s="40">
        <f>VLOOKUP($AX41&amp;"_"&amp;$BC$14,データシート1!$A:$BS,MATCH($BC$12&amp;"_"&amp;BG$20,データシート1!$A$1:$BS$1,0),0)</f>
        <v>2.6874582667942013</v>
      </c>
      <c r="BH41" s="40">
        <f>VLOOKUP($AX41&amp;"_"&amp;$BC$14,データシート1!$A:$BS,MATCH($BC$12&amp;"_"&amp;BH$20,データシート1!$A$1:$BS$1,0),0)</f>
        <v>0.17010418541239142</v>
      </c>
      <c r="BI41" s="40">
        <f>VLOOKUP($AX41&amp;"_"&amp;$BC$14,データシート1!$A:$BS,MATCH($BC$12&amp;"_"&amp;BI$20,データシート1!$A$1:$BS$1,0),0)</f>
        <v>67.070840439796456</v>
      </c>
      <c r="BJ41" s="40">
        <f>VLOOKUP($AX41&amp;"_"&amp;$BC$14,データシート1!$A:$BS,MATCH($BC$12&amp;"_"&amp;BJ$20,データシート1!$A$1:$BS$1,0),0)</f>
        <v>39.522867087219495</v>
      </c>
      <c r="BK41" s="40">
        <f t="shared" si="1"/>
        <v>79.62257876999918</v>
      </c>
      <c r="BL41" s="40">
        <f t="shared" si="2"/>
        <v>76.777841619414829</v>
      </c>
      <c r="BM41" s="40">
        <f>VLOOKUP($AX41&amp;"_"&amp;$BC$14,データシート1!$A:$BS,MATCH($BC$12&amp;"_"&amp;BM$20,データシート1!$A$1:$BS$1,0),0)</f>
        <v>39.19394469429794</v>
      </c>
      <c r="BN41" s="40">
        <f>VLOOKUP($AX41&amp;"_"&amp;$BC$14,データシート1!$A:$BS,MATCH($BC$12&amp;"_"&amp;BN$20,データシート1!$A$1:$BS$1,0),0)</f>
        <v>37.583896925116889</v>
      </c>
      <c r="BO41" s="40">
        <f>VLOOKUP($AX41&amp;"_"&amp;$BC$14,データシート1!$A:$BS,MATCH($BC$12&amp;"_"&amp;BO$20,データシート1!$A$1:$BS$1,0),0)</f>
        <v>2.8447371505843471</v>
      </c>
      <c r="BP41" s="40">
        <f>VLOOKUP($AX41&amp;"_"&amp;$BC$14,データシート1!$A:$BS,MATCH($BC$12&amp;"_"&amp;BP$20,データシート1!$A$1:$BS$1,0),0)</f>
        <v>0</v>
      </c>
      <c r="BQ41" s="40">
        <f>VLOOKUP($AX41&amp;"_"&amp;$BC$14,データシート1!$A:$BS,MATCH($BC$12&amp;"_"&amp;BQ$20,データシート1!$A$1:$BS$1,0),0)</f>
        <v>0</v>
      </c>
      <c r="BR41" s="41">
        <f t="shared" si="3"/>
        <v>276.40634703664983</v>
      </c>
      <c r="BT41" s="134" t="str">
        <f t="shared" si="4"/>
        <v>粕屋町</v>
      </c>
      <c r="BU41" s="38">
        <f t="shared" si="25"/>
        <v>276.40634703664983</v>
      </c>
      <c r="BV41" s="69">
        <f t="shared" si="16"/>
        <v>0.32629518716397654</v>
      </c>
      <c r="BW41" s="69">
        <f t="shared" si="5"/>
        <v>0.31595692075713572</v>
      </c>
      <c r="BX41" s="69">
        <f t="shared" si="5"/>
        <v>9.7228529503986406E-3</v>
      </c>
      <c r="BY41" s="69">
        <f t="shared" si="5"/>
        <v>6.1541345644221626E-4</v>
      </c>
      <c r="BZ41" s="69">
        <f t="shared" si="5"/>
        <v>0.24265304020281148</v>
      </c>
      <c r="CA41" s="69">
        <f t="shared" si="5"/>
        <v>0.1429882761772435</v>
      </c>
      <c r="CB41" s="69">
        <f t="shared" si="5"/>
        <v>0.28806349645596852</v>
      </c>
      <c r="CC41" s="69">
        <f t="shared" si="5"/>
        <v>0.27777163021960039</v>
      </c>
      <c r="CD41" s="69">
        <f t="shared" si="5"/>
        <v>0.14179828037415168</v>
      </c>
      <c r="CE41" s="69">
        <f t="shared" si="5"/>
        <v>0.1359733498454487</v>
      </c>
      <c r="CF41" s="69">
        <f t="shared" si="5"/>
        <v>1.0291866236368125E-2</v>
      </c>
      <c r="CG41" s="69">
        <f t="shared" si="5"/>
        <v>0</v>
      </c>
      <c r="CH41" s="69">
        <f t="shared" si="5"/>
        <v>0</v>
      </c>
      <c r="CI41" s="135">
        <f t="shared" si="6"/>
        <v>1</v>
      </c>
      <c r="CK41" s="136" t="str">
        <f t="shared" si="7"/>
        <v>粕屋町</v>
      </c>
      <c r="CL41" s="137">
        <f t="shared" si="17"/>
        <v>90.190060739634703</v>
      </c>
      <c r="CM41" s="75">
        <f t="shared" si="18"/>
        <v>0.18831343343952595</v>
      </c>
      <c r="CN41" s="76">
        <f t="shared" si="19"/>
        <v>87.332498287428123</v>
      </c>
      <c r="CO41" s="75">
        <f t="shared" si="20"/>
        <v>0.19447514193516344</v>
      </c>
      <c r="CP41" s="76">
        <f t="shared" si="8"/>
        <v>2.6874582667942013</v>
      </c>
      <c r="CQ41" s="75">
        <f t="shared" si="21"/>
        <v>0</v>
      </c>
      <c r="CR41" s="76">
        <f t="shared" si="9"/>
        <v>0.17010418541239142</v>
      </c>
      <c r="CS41" s="75">
        <f t="shared" si="22"/>
        <v>0</v>
      </c>
      <c r="CT41" s="76">
        <f t="shared" si="10"/>
        <v>67.070840439796456</v>
      </c>
      <c r="CU41" s="77">
        <f t="shared" si="23"/>
        <v>0.16715162545283921</v>
      </c>
      <c r="CV41" s="18"/>
      <c r="CW41" s="1078">
        <f t="shared" si="24"/>
        <v>16.984000000000002</v>
      </c>
      <c r="CX41" s="1081">
        <f>VLOOKUP($AX41&amp;"_"&amp;$CW$14,データシート1!$A:$BS,MATCH($CW$12&amp;"_"&amp;CX$20,データシート1!$A$1:$BS$1,0),0)</f>
        <v>16.984000000000002</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11.210999999999999</v>
      </c>
      <c r="DB41" s="1081">
        <f>VLOOKUP($AX41&amp;"_"&amp;$CW$14,データシート1!$A:$BS,MATCH($CW$12&amp;"_"&amp;DB$20,データシート1!$A$1:$BS$1,0),0)</f>
        <v>0</v>
      </c>
      <c r="DC41" s="1081">
        <f>VLOOKUP($AX41&amp;"_"&amp;$CW$14,データシート1!$A:$BS,MATCH($CW$12&amp;"_"&amp;DC$20,データシート1!$A$1:$BS$1,0),0)</f>
        <v>0</v>
      </c>
      <c r="DD41" s="1080">
        <f t="shared" si="11"/>
        <v>28.195</v>
      </c>
      <c r="DE41" s="18"/>
      <c r="DF41" s="138">
        <f>VLOOKUP($AX41&amp;"_"&amp;$DF$14,データシート1!$A:$BS,MATCH($DF$12&amp;"_"&amp;DF$20,データシート1!$A$1:$BS$1,0),0)</f>
        <v>2</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4</v>
      </c>
      <c r="DJ41" s="74">
        <f>VLOOKUP($AX41&amp;"_"&amp;$DF$14,データシート1!$A:$BS,MATCH($DF$12&amp;"_"&amp;DJ$20,データシート1!$A$1:$BS$1,0),0)</f>
        <v>0</v>
      </c>
      <c r="DK41" s="74">
        <f>VLOOKUP($AX41&amp;"_"&amp;$DF$14,データシート1!$A:$BS,MATCH($DF$12&amp;"_"&amp;DK$20,データシート1!$A$1:$BS$1,0),0)</f>
        <v>0</v>
      </c>
      <c r="DL41" s="78">
        <f t="shared" si="12"/>
        <v>6</v>
      </c>
      <c r="DM41" s="18"/>
      <c r="DN41" s="139">
        <f t="shared" si="26"/>
        <v>0.6</v>
      </c>
      <c r="DO41" s="140">
        <f t="shared" si="27"/>
        <v>0</v>
      </c>
      <c r="DP41" s="140">
        <f t="shared" si="29"/>
        <v>0</v>
      </c>
      <c r="DQ41" s="140">
        <f t="shared" si="30"/>
        <v>0.4</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12239</v>
      </c>
      <c r="AY42" s="20" t="str">
        <f>IF(IFERROR(比較地域マスタ!$Z27,"")=0,"",IFERROR(比較地域マスタ!$Z27,""))</f>
        <v>大網白里市</v>
      </c>
      <c r="BB42" s="122" t="str">
        <f t="shared" si="0"/>
        <v>12239</v>
      </c>
      <c r="BC42" s="123" t="str">
        <f t="shared" si="0"/>
        <v>大網白里市</v>
      </c>
      <c r="BD42" s="40">
        <f t="shared" si="14"/>
        <v>207.30633205019055</v>
      </c>
      <c r="BE42" s="40">
        <f t="shared" si="15"/>
        <v>35.590864278992441</v>
      </c>
      <c r="BF42" s="40">
        <f>VLOOKUP($AX42&amp;"_"&amp;$BC$14,データシート1!$A:$BS,MATCH($BC$12&amp;"_"&amp;BF$20,データシート1!$A$1:$BS$1,0),0)</f>
        <v>27.228365112785092</v>
      </c>
      <c r="BG42" s="40">
        <f>VLOOKUP($AX42&amp;"_"&amp;$BC$14,データシート1!$A:$BS,MATCH($BC$12&amp;"_"&amp;BG$20,データシート1!$A$1:$BS$1,0),0)</f>
        <v>1.9802238799905811</v>
      </c>
      <c r="BH42" s="40">
        <f>VLOOKUP($AX42&amp;"_"&amp;$BC$14,データシート1!$A:$BS,MATCH($BC$12&amp;"_"&amp;BH$20,データシート1!$A$1:$BS$1,0),0)</f>
        <v>6.3822752862167693</v>
      </c>
      <c r="BI42" s="40">
        <f>VLOOKUP($AX42&amp;"_"&amp;$BC$14,データシート1!$A:$BS,MATCH($BC$12&amp;"_"&amp;BI$20,データシート1!$A$1:$BS$1,0),0)</f>
        <v>37.934432095330251</v>
      </c>
      <c r="BJ42" s="40">
        <f>VLOOKUP($AX42&amp;"_"&amp;$BC$14,データシート1!$A:$BS,MATCH($BC$12&amp;"_"&amp;BJ$20,データシート1!$A$1:$BS$1,0),0)</f>
        <v>51.293340984325866</v>
      </c>
      <c r="BK42" s="40">
        <f t="shared" si="1"/>
        <v>75.951092248720286</v>
      </c>
      <c r="BL42" s="40">
        <f t="shared" si="2"/>
        <v>73.064255394004675</v>
      </c>
      <c r="BM42" s="40">
        <f>VLOOKUP($AX42&amp;"_"&amp;$BC$14,データシート1!$A:$BS,MATCH($BC$12&amp;"_"&amp;BM$20,データシート1!$A$1:$BS$1,0),0)</f>
        <v>43.201923328370462</v>
      </c>
      <c r="BN42" s="40">
        <f>VLOOKUP($AX42&amp;"_"&amp;$BC$14,データシート1!$A:$BS,MATCH($BC$12&amp;"_"&amp;BN$20,データシート1!$A$1:$BS$1,0),0)</f>
        <v>29.862332065634206</v>
      </c>
      <c r="BO42" s="40">
        <f>VLOOKUP($AX42&amp;"_"&amp;$BC$14,データシート1!$A:$BS,MATCH($BC$12&amp;"_"&amp;BO$20,データシート1!$A$1:$BS$1,0),0)</f>
        <v>2.8868368547156167</v>
      </c>
      <c r="BP42" s="40">
        <f>VLOOKUP($AX42&amp;"_"&amp;$BC$14,データシート1!$A:$BS,MATCH($BC$12&amp;"_"&amp;BP$20,データシート1!$A$1:$BS$1,0),0)</f>
        <v>0</v>
      </c>
      <c r="BQ42" s="40">
        <f>VLOOKUP($AX42&amp;"_"&amp;$BC$14,データシート1!$A:$BS,MATCH($BC$12&amp;"_"&amp;BQ$20,データシート1!$A$1:$BS$1,0),0)</f>
        <v>6.5366024428217164</v>
      </c>
      <c r="BR42" s="41">
        <f t="shared" si="3"/>
        <v>207.30633205019055</v>
      </c>
      <c r="BT42" s="134" t="str">
        <f t="shared" si="4"/>
        <v>大網白里市</v>
      </c>
      <c r="BU42" s="38">
        <f t="shared" si="25"/>
        <v>207.30633205019055</v>
      </c>
      <c r="BV42" s="69">
        <f t="shared" si="16"/>
        <v>0.17168247552793325</v>
      </c>
      <c r="BW42" s="69">
        <f t="shared" si="5"/>
        <v>0.131343624883551</v>
      </c>
      <c r="BX42" s="69">
        <f t="shared" si="5"/>
        <v>9.5521630256385649E-3</v>
      </c>
      <c r="BY42" s="69">
        <f t="shared" si="5"/>
        <v>3.0786687618743688E-2</v>
      </c>
      <c r="BZ42" s="69">
        <f t="shared" si="5"/>
        <v>0.18298732952424249</v>
      </c>
      <c r="CA42" s="69">
        <f t="shared" ref="CA42:CH68" si="32">BJ42/$BR42</f>
        <v>0.24742775812514656</v>
      </c>
      <c r="CB42" s="69">
        <f t="shared" si="32"/>
        <v>0.36637130905548948</v>
      </c>
      <c r="CC42" s="69">
        <f t="shared" si="32"/>
        <v>0.35244584509997129</v>
      </c>
      <c r="CD42" s="69">
        <f t="shared" si="32"/>
        <v>0.20839654486728812</v>
      </c>
      <c r="CE42" s="69">
        <f t="shared" si="32"/>
        <v>0.14404930023268317</v>
      </c>
      <c r="CF42" s="69">
        <f t="shared" si="32"/>
        <v>1.3925463955518204E-2</v>
      </c>
      <c r="CG42" s="69">
        <f t="shared" si="32"/>
        <v>0</v>
      </c>
      <c r="CH42" s="69">
        <f t="shared" si="32"/>
        <v>3.1531127767188277E-2</v>
      </c>
      <c r="CI42" s="135">
        <f t="shared" si="6"/>
        <v>1</v>
      </c>
      <c r="CK42" s="136" t="str">
        <f t="shared" si="7"/>
        <v>大網白里市</v>
      </c>
      <c r="CL42" s="137">
        <f t="shared" si="17"/>
        <v>35.590864278992441</v>
      </c>
      <c r="CM42" s="75">
        <f t="shared" si="18"/>
        <v>0.78795501508944843</v>
      </c>
      <c r="CN42" s="76">
        <f t="shared" si="19"/>
        <v>27.228365112785092</v>
      </c>
      <c r="CO42" s="75">
        <f t="shared" si="20"/>
        <v>0.15498543458338218</v>
      </c>
      <c r="CP42" s="76">
        <f t="shared" si="8"/>
        <v>1.9802238799905811</v>
      </c>
      <c r="CQ42" s="75">
        <f t="shared" si="21"/>
        <v>1</v>
      </c>
      <c r="CR42" s="76">
        <f t="shared" si="9"/>
        <v>6.3822752862167693</v>
      </c>
      <c r="CS42" s="75">
        <f t="shared" si="22"/>
        <v>0</v>
      </c>
      <c r="CT42" s="76">
        <f t="shared" si="10"/>
        <v>37.934432095330251</v>
      </c>
      <c r="CU42" s="77">
        <f t="shared" si="23"/>
        <v>0.20741051243966177</v>
      </c>
      <c r="CV42" s="18"/>
      <c r="CW42" s="1078">
        <f t="shared" si="24"/>
        <v>28.044</v>
      </c>
      <c r="CX42" s="1081">
        <f>VLOOKUP($AX42&amp;"_"&amp;$CW$14,データシート1!$A:$BS,MATCH($CW$12&amp;"_"&amp;CX$20,データシート1!$A$1:$BS$1,0),0)</f>
        <v>4.22</v>
      </c>
      <c r="CY42" s="1081">
        <f>VLOOKUP($AX42&amp;"_"&amp;$CW$14,データシート1!$A:$BS,MATCH($CW$12&amp;"_"&amp;CY$20,データシート1!$A$1:$BS$1,0),0)</f>
        <v>23.824000000000002</v>
      </c>
      <c r="CZ42" s="1081">
        <f>VLOOKUP($AX42&amp;"_"&amp;$CW$14,データシート1!$A:$BS,MATCH($CW$12&amp;"_"&amp;CZ$20,データシート1!$A$1:$BS$1,0),0)</f>
        <v>0</v>
      </c>
      <c r="DA42" s="1081">
        <f>VLOOKUP($AX42&amp;"_"&amp;$CW$14,データシート1!$A:$BS,MATCH($CW$12&amp;"_"&amp;DA$20,データシート1!$A$1:$BS$1,0),0)</f>
        <v>7.8680000000000003</v>
      </c>
      <c r="DB42" s="1081">
        <f>VLOOKUP($AX42&amp;"_"&amp;$CW$14,データシート1!$A:$BS,MATCH($CW$12&amp;"_"&amp;DB$20,データシート1!$A$1:$BS$1,0),0)</f>
        <v>0</v>
      </c>
      <c r="DC42" s="1081">
        <f>VLOOKUP($AX42&amp;"_"&amp;$CW$14,データシート1!$A:$BS,MATCH($CW$12&amp;"_"&amp;DC$20,データシート1!$A$1:$BS$1,0),0)</f>
        <v>0</v>
      </c>
      <c r="DD42" s="1080">
        <f t="shared" si="11"/>
        <v>35.911999999999999</v>
      </c>
      <c r="DE42" s="18"/>
      <c r="DF42" s="138">
        <f>VLOOKUP($AX42&amp;"_"&amp;$DF$14,データシート1!$A:$BS,MATCH($DF$12&amp;"_"&amp;DF$20,データシート1!$A$1:$BS$1,0),0)</f>
        <v>1</v>
      </c>
      <c r="DG42" s="74">
        <f>VLOOKUP($AX42&amp;"_"&amp;$DF$14,データシート1!$A:$BS,MATCH($DF$12&amp;"_"&amp;DG$20,データシート1!$A$1:$BS$1,0),0)</f>
        <v>1</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0</v>
      </c>
      <c r="DK42" s="74">
        <f>VLOOKUP($AX42&amp;"_"&amp;$DF$14,データシート1!$A:$BS,MATCH($DF$12&amp;"_"&amp;DK$20,データシート1!$A$1:$BS$1,0),0)</f>
        <v>0</v>
      </c>
      <c r="DL42" s="78">
        <f t="shared" si="12"/>
        <v>3</v>
      </c>
      <c r="DM42" s="18"/>
      <c r="DN42" s="139">
        <f t="shared" si="26"/>
        <v>0.12</v>
      </c>
      <c r="DO42" s="140">
        <f t="shared" si="27"/>
        <v>0.66</v>
      </c>
      <c r="DP42" s="140">
        <f t="shared" si="29"/>
        <v>0</v>
      </c>
      <c r="DQ42" s="140">
        <f t="shared" si="30"/>
        <v>0.22</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20206</v>
      </c>
      <c r="AY43" s="20" t="str">
        <f>IF(IFERROR(比較地域マスタ!$Z28,"")=0,"",IFERROR(比較地域マスタ!$Z28,""))</f>
        <v>諏訪市</v>
      </c>
      <c r="AZ43" s="26"/>
      <c r="BB43" s="122" t="str">
        <f t="shared" si="0"/>
        <v>20206</v>
      </c>
      <c r="BC43" s="123" t="str">
        <f t="shared" si="0"/>
        <v>諏訪市</v>
      </c>
      <c r="BD43" s="40">
        <f t="shared" si="14"/>
        <v>288.96531561838151</v>
      </c>
      <c r="BE43" s="40">
        <f t="shared" si="15"/>
        <v>45.664540040234975</v>
      </c>
      <c r="BF43" s="40">
        <f>VLOOKUP($AX43&amp;"_"&amp;$BC$14,データシート1!$A:$BS,MATCH($BC$12&amp;"_"&amp;BF$20,データシート1!$A$1:$BS$1,0),0)</f>
        <v>34.792895376542383</v>
      </c>
      <c r="BG43" s="40">
        <f>VLOOKUP($AX43&amp;"_"&amp;$BC$14,データシート1!$A:$BS,MATCH($BC$12&amp;"_"&amp;BG$20,データシート1!$A$1:$BS$1,0),0)</f>
        <v>3.0431002519982804</v>
      </c>
      <c r="BH43" s="40">
        <f>VLOOKUP($AX43&amp;"_"&amp;$BC$14,データシート1!$A:$BS,MATCH($BC$12&amp;"_"&amp;BH$20,データシート1!$A$1:$BS$1,0),0)</f>
        <v>7.8285444116943088</v>
      </c>
      <c r="BI43" s="40">
        <f>VLOOKUP($AX43&amp;"_"&amp;$BC$14,データシート1!$A:$BS,MATCH($BC$12&amp;"_"&amp;BI$20,データシート1!$A$1:$BS$1,0),0)</f>
        <v>68.86352209430656</v>
      </c>
      <c r="BJ43" s="40">
        <f>VLOOKUP($AX43&amp;"_"&amp;$BC$14,データシート1!$A:$BS,MATCH($BC$12&amp;"_"&amp;BJ$20,データシート1!$A$1:$BS$1,0),0)</f>
        <v>77.263409186039624</v>
      </c>
      <c r="BK43" s="40">
        <f t="shared" si="1"/>
        <v>90.325813855638984</v>
      </c>
      <c r="BL43" s="40">
        <f t="shared" si="2"/>
        <v>87.425238582068204</v>
      </c>
      <c r="BM43" s="40">
        <f>VLOOKUP($AX43&amp;"_"&amp;$BC$14,データシート1!$A:$BS,MATCH($BC$12&amp;"_"&amp;BM$20,データシート1!$A$1:$BS$1,0),0)</f>
        <v>48.693301875891621</v>
      </c>
      <c r="BN43" s="40">
        <f>VLOOKUP($AX43&amp;"_"&amp;$BC$14,データシート1!$A:$BS,MATCH($BC$12&amp;"_"&amp;BN$20,データシート1!$A$1:$BS$1,0),0)</f>
        <v>38.73193670617659</v>
      </c>
      <c r="BO43" s="40">
        <f>VLOOKUP($AX43&amp;"_"&amp;$BC$14,データシート1!$A:$BS,MATCH($BC$12&amp;"_"&amp;BO$20,データシート1!$A$1:$BS$1,0),0)</f>
        <v>2.9005752735707784</v>
      </c>
      <c r="BP43" s="40">
        <f>VLOOKUP($AX43&amp;"_"&amp;$BC$14,データシート1!$A:$BS,MATCH($BC$12&amp;"_"&amp;BP$20,データシート1!$A$1:$BS$1,0),0)</f>
        <v>0</v>
      </c>
      <c r="BQ43" s="40">
        <f>VLOOKUP($AX43&amp;"_"&amp;$BC$14,データシート1!$A:$BS,MATCH($BC$12&amp;"_"&amp;BQ$20,データシート1!$A$1:$BS$1,0),0)</f>
        <v>6.8480304421614244</v>
      </c>
      <c r="BR43" s="41">
        <f t="shared" si="3"/>
        <v>288.96531561838151</v>
      </c>
      <c r="BT43" s="134" t="str">
        <f t="shared" si="4"/>
        <v>諏訪市</v>
      </c>
      <c r="BU43" s="38">
        <f t="shared" si="25"/>
        <v>288.96531561838151</v>
      </c>
      <c r="BV43" s="69">
        <f t="shared" si="16"/>
        <v>0.1580277547930399</v>
      </c>
      <c r="BW43" s="69">
        <f t="shared" si="16"/>
        <v>0.12040509187784734</v>
      </c>
      <c r="BX43" s="69">
        <f t="shared" si="16"/>
        <v>1.0531022539802365E-2</v>
      </c>
      <c r="BY43" s="69">
        <f t="shared" si="16"/>
        <v>2.7091640375390171E-2</v>
      </c>
      <c r="BZ43" s="69">
        <f t="shared" si="16"/>
        <v>0.23831068426651703</v>
      </c>
      <c r="CA43" s="69">
        <f t="shared" si="32"/>
        <v>0.26737952622686589</v>
      </c>
      <c r="CB43" s="69">
        <f t="shared" si="32"/>
        <v>0.31258358347382653</v>
      </c>
      <c r="CC43" s="69">
        <f t="shared" si="32"/>
        <v>0.30254578614384736</v>
      </c>
      <c r="CD43" s="69">
        <f t="shared" si="32"/>
        <v>0.16850915748033177</v>
      </c>
      <c r="CE43" s="69">
        <f t="shared" si="32"/>
        <v>0.13403662866351562</v>
      </c>
      <c r="CF43" s="69">
        <f t="shared" si="32"/>
        <v>1.0037797329979172E-2</v>
      </c>
      <c r="CG43" s="69">
        <f t="shared" si="32"/>
        <v>0</v>
      </c>
      <c r="CH43" s="69">
        <f t="shared" si="32"/>
        <v>2.3698451239750833E-2</v>
      </c>
      <c r="CI43" s="135">
        <f t="shared" si="6"/>
        <v>1</v>
      </c>
      <c r="CJ43" s="26"/>
      <c r="CK43" s="136" t="str">
        <f t="shared" si="7"/>
        <v>諏訪市</v>
      </c>
      <c r="CL43" s="137">
        <f t="shared" si="17"/>
        <v>45.664540040234975</v>
      </c>
      <c r="CM43" s="75">
        <f t="shared" si="18"/>
        <v>6.5784085361490094E-2</v>
      </c>
      <c r="CN43" s="76">
        <f t="shared" si="19"/>
        <v>34.792895376542383</v>
      </c>
      <c r="CO43" s="75">
        <f t="shared" si="20"/>
        <v>8.6339465787182462E-2</v>
      </c>
      <c r="CP43" s="76">
        <f t="shared" si="8"/>
        <v>3.0431002519982804</v>
      </c>
      <c r="CQ43" s="75">
        <f t="shared" si="21"/>
        <v>0</v>
      </c>
      <c r="CR43" s="76">
        <f t="shared" si="9"/>
        <v>7.8285444116943088</v>
      </c>
      <c r="CS43" s="75">
        <f t="shared" si="22"/>
        <v>0</v>
      </c>
      <c r="CT43" s="76">
        <f t="shared" si="10"/>
        <v>68.86352209430656</v>
      </c>
      <c r="CU43" s="77">
        <f t="shared" si="23"/>
        <v>0.26273706963785803</v>
      </c>
      <c r="CV43" s="18"/>
      <c r="CW43" s="1078">
        <f t="shared" si="24"/>
        <v>3.004</v>
      </c>
      <c r="CX43" s="1081">
        <f>VLOOKUP($AX43&amp;"_"&amp;$CW$14,データシート1!$A:$BS,MATCH($CW$12&amp;"_"&amp;CX$20,データシート1!$A$1:$BS$1,0),0)</f>
        <v>3.004</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18.093</v>
      </c>
      <c r="DB43" s="1081">
        <f>VLOOKUP($AX43&amp;"_"&amp;$CW$14,データシート1!$A:$BS,MATCH($CW$12&amp;"_"&amp;DB$20,データシート1!$A$1:$BS$1,0),0)</f>
        <v>0</v>
      </c>
      <c r="DC43" s="1081">
        <f>VLOOKUP($AX43&amp;"_"&amp;$CW$14,データシート1!$A:$BS,MATCH($CW$12&amp;"_"&amp;DC$20,データシート1!$A$1:$BS$1,0),0)</f>
        <v>0</v>
      </c>
      <c r="DD43" s="1080">
        <f t="shared" si="11"/>
        <v>21.097000000000001</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0.14000000000000001</v>
      </c>
      <c r="DO43" s="140">
        <f t="shared" si="27"/>
        <v>0</v>
      </c>
      <c r="DP43" s="140">
        <f t="shared" si="29"/>
        <v>0</v>
      </c>
      <c r="DQ43" s="140">
        <f t="shared" si="30"/>
        <v>0.86</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08212</v>
      </c>
      <c r="AY44" s="20" t="str">
        <f>IF(IFERROR(比較地域マスタ!$Z29,"")=0,"",IFERROR(比較地域マスタ!$Z29,""))</f>
        <v>常陸太田市</v>
      </c>
      <c r="BB44" s="122" t="str">
        <f t="shared" si="0"/>
        <v>08212</v>
      </c>
      <c r="BC44" s="123" t="str">
        <f t="shared" si="0"/>
        <v>常陸太田市</v>
      </c>
      <c r="BD44" s="40">
        <f t="shared" si="14"/>
        <v>285.55108766060181</v>
      </c>
      <c r="BE44" s="40">
        <f t="shared" si="15"/>
        <v>68.527258736022631</v>
      </c>
      <c r="BF44" s="40">
        <f>VLOOKUP($AX44&amp;"_"&amp;$BC$14,データシート1!$A:$BS,MATCH($BC$12&amp;"_"&amp;BF$20,データシート1!$A$1:$BS$1,0),0)</f>
        <v>57.39743482393056</v>
      </c>
      <c r="BG44" s="40">
        <f>VLOOKUP($AX44&amp;"_"&amp;$BC$14,データシート1!$A:$BS,MATCH($BC$12&amp;"_"&amp;BG$20,データシート1!$A$1:$BS$1,0),0)</f>
        <v>2.5768274417214965</v>
      </c>
      <c r="BH44" s="40">
        <f>VLOOKUP($AX44&amp;"_"&amp;$BC$14,データシート1!$A:$BS,MATCH($BC$12&amp;"_"&amp;BH$20,データシート1!$A$1:$BS$1,0),0)</f>
        <v>8.5529964703705748</v>
      </c>
      <c r="BI44" s="40">
        <f>VLOOKUP($AX44&amp;"_"&amp;$BC$14,データシート1!$A:$BS,MATCH($BC$12&amp;"_"&amp;BI$20,データシート1!$A$1:$BS$1,0),0)</f>
        <v>41.629942037683982</v>
      </c>
      <c r="BJ44" s="40">
        <f>VLOOKUP($AX44&amp;"_"&amp;$BC$14,データシート1!$A:$BS,MATCH($BC$12&amp;"_"&amp;BJ$20,データシート1!$A$1:$BS$1,0),0)</f>
        <v>65.287864834824532</v>
      </c>
      <c r="BK44" s="40">
        <f t="shared" si="1"/>
        <v>102.03917542703064</v>
      </c>
      <c r="BL44" s="40">
        <f t="shared" si="2"/>
        <v>99.074625112868233</v>
      </c>
      <c r="BM44" s="40">
        <f>VLOOKUP($AX44&amp;"_"&amp;$BC$14,データシート1!$A:$BS,MATCH($BC$12&amp;"_"&amp;BM$20,データシート1!$A$1:$BS$1,0),0)</f>
        <v>51.304645497113455</v>
      </c>
      <c r="BN44" s="40">
        <f>VLOOKUP($AX44&amp;"_"&amp;$BC$14,データシート1!$A:$BS,MATCH($BC$12&amp;"_"&amp;BN$20,データシート1!$A$1:$BS$1,0),0)</f>
        <v>47.769979615754771</v>
      </c>
      <c r="BO44" s="40">
        <f>VLOOKUP($AX44&amp;"_"&amp;$BC$14,データシート1!$A:$BS,MATCH($BC$12&amp;"_"&amp;BO$20,データシート1!$A$1:$BS$1,0),0)</f>
        <v>2.9645503141624134</v>
      </c>
      <c r="BP44" s="40">
        <f>VLOOKUP($AX44&amp;"_"&amp;$BC$14,データシート1!$A:$BS,MATCH($BC$12&amp;"_"&amp;BP$20,データシート1!$A$1:$BS$1,0),0)</f>
        <v>0</v>
      </c>
      <c r="BQ44" s="40">
        <f>VLOOKUP($AX44&amp;"_"&amp;$BC$14,データシート1!$A:$BS,MATCH($BC$12&amp;"_"&amp;BQ$20,データシート1!$A$1:$BS$1,0),0)</f>
        <v>8.0668466250400002</v>
      </c>
      <c r="BR44" s="41">
        <f t="shared" si="3"/>
        <v>285.55108766060181</v>
      </c>
      <c r="BT44" s="134" t="str">
        <f t="shared" si="4"/>
        <v>常陸太田市</v>
      </c>
      <c r="BU44" s="38">
        <f t="shared" si="25"/>
        <v>285.55108766060181</v>
      </c>
      <c r="BV44" s="69">
        <f t="shared" si="16"/>
        <v>0.23998248193497429</v>
      </c>
      <c r="BW44" s="69">
        <f t="shared" si="16"/>
        <v>0.20100583504746294</v>
      </c>
      <c r="BX44" s="69">
        <f t="shared" si="16"/>
        <v>9.0240505222107335E-3</v>
      </c>
      <c r="BY44" s="69">
        <f t="shared" si="16"/>
        <v>2.99525963653006E-2</v>
      </c>
      <c r="BZ44" s="69">
        <f t="shared" si="16"/>
        <v>0.14578807028451662</v>
      </c>
      <c r="CA44" s="69">
        <f t="shared" si="32"/>
        <v>0.2286381234604993</v>
      </c>
      <c r="CB44" s="69">
        <f t="shared" si="32"/>
        <v>0.35734122486800546</v>
      </c>
      <c r="CC44" s="69">
        <f t="shared" si="32"/>
        <v>0.34695936872292926</v>
      </c>
      <c r="CD44" s="69">
        <f t="shared" si="32"/>
        <v>0.17966888488301871</v>
      </c>
      <c r="CE44" s="69">
        <f t="shared" si="32"/>
        <v>0.16729048383991049</v>
      </c>
      <c r="CF44" s="69">
        <f t="shared" si="32"/>
        <v>1.0381856145076206E-2</v>
      </c>
      <c r="CG44" s="69">
        <f t="shared" si="32"/>
        <v>0</v>
      </c>
      <c r="CH44" s="69">
        <f t="shared" si="32"/>
        <v>2.8250099452004303E-2</v>
      </c>
      <c r="CI44" s="135">
        <f t="shared" si="6"/>
        <v>1</v>
      </c>
      <c r="CK44" s="136" t="str">
        <f t="shared" si="7"/>
        <v>常陸太田市</v>
      </c>
      <c r="CL44" s="137">
        <f t="shared" si="17"/>
        <v>68.527258736022631</v>
      </c>
      <c r="CM44" s="75">
        <f t="shared" si="18"/>
        <v>0.19879680365557678</v>
      </c>
      <c r="CN44" s="76">
        <f t="shared" si="19"/>
        <v>57.39743482393056</v>
      </c>
      <c r="CO44" s="75">
        <f t="shared" si="20"/>
        <v>0.23734510160234892</v>
      </c>
      <c r="CP44" s="76">
        <f t="shared" si="8"/>
        <v>2.5768274417214965</v>
      </c>
      <c r="CQ44" s="75">
        <f t="shared" si="21"/>
        <v>0</v>
      </c>
      <c r="CR44" s="76">
        <f t="shared" si="9"/>
        <v>8.5529964703705748</v>
      </c>
      <c r="CS44" s="75">
        <f t="shared" si="22"/>
        <v>0</v>
      </c>
      <c r="CT44" s="76">
        <f t="shared" si="10"/>
        <v>41.629942037683982</v>
      </c>
      <c r="CU44" s="77">
        <f t="shared" si="23"/>
        <v>0</v>
      </c>
      <c r="CV44" s="18"/>
      <c r="CW44" s="1078">
        <f t="shared" si="24"/>
        <v>13.622999999999999</v>
      </c>
      <c r="CX44" s="1081">
        <f>VLOOKUP($AX44&amp;"_"&amp;$CW$14,データシート1!$A:$BS,MATCH($CW$12&amp;"_"&amp;CX$20,データシート1!$A$1:$BS$1,0),0)</f>
        <v>13.622999999999999</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0.14799999999999999</v>
      </c>
      <c r="DC44" s="1081">
        <f>VLOOKUP($AX44&amp;"_"&amp;$CW$14,データシート1!$A:$BS,MATCH($CW$12&amp;"_"&amp;DC$20,データシート1!$A$1:$BS$1,0),0)</f>
        <v>0</v>
      </c>
      <c r="DD44" s="1080">
        <f t="shared" si="11"/>
        <v>13.770999999999999</v>
      </c>
      <c r="DE44" s="18"/>
      <c r="DF44" s="138">
        <f>VLOOKUP($AX44&amp;"_"&amp;$DF$14,データシート1!$A:$BS,MATCH($DF$12&amp;"_"&amp;DF$20,データシート1!$A$1:$BS$1,0),0)</f>
        <v>2</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1</v>
      </c>
      <c r="DK44" s="74">
        <f>VLOOKUP($AX44&amp;"_"&amp;$DF$14,データシート1!$A:$BS,MATCH($DF$12&amp;"_"&amp;DK$20,データシート1!$A$1:$BS$1,0),0)</f>
        <v>0</v>
      </c>
      <c r="DL44" s="78">
        <f t="shared" si="12"/>
        <v>3</v>
      </c>
      <c r="DM44" s="18"/>
      <c r="DN44" s="139">
        <f t="shared" si="26"/>
        <v>0.99</v>
      </c>
      <c r="DO44" s="140">
        <f t="shared" si="27"/>
        <v>0</v>
      </c>
      <c r="DP44" s="140">
        <f t="shared" si="29"/>
        <v>0</v>
      </c>
      <c r="DQ44" s="140">
        <f t="shared" si="30"/>
        <v>0</v>
      </c>
      <c r="DR44" s="140">
        <f t="shared" si="31"/>
        <v>0.01</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03202</v>
      </c>
      <c r="AY45" s="20" t="str">
        <f>IF(IFERROR(比較地域マスタ!$Z30,"")=0,"",IFERROR(比較地域マスタ!$Z30,""))</f>
        <v>宮古市</v>
      </c>
      <c r="BB45" s="122" t="str">
        <f t="shared" si="0"/>
        <v>03202</v>
      </c>
      <c r="BC45" s="123" t="str">
        <f t="shared" si="0"/>
        <v>宮古市</v>
      </c>
      <c r="BD45" s="40">
        <f t="shared" si="14"/>
        <v>364.73256027337266</v>
      </c>
      <c r="BE45" s="40">
        <f t="shared" si="15"/>
        <v>106.94160012226294</v>
      </c>
      <c r="BF45" s="40">
        <f>VLOOKUP($AX45&amp;"_"&amp;$BC$14,データシート1!$A:$BS,MATCH($BC$12&amp;"_"&amp;BF$20,データシート1!$A$1:$BS$1,0),0)</f>
        <v>84.725826383268654</v>
      </c>
      <c r="BG45" s="40">
        <f>VLOOKUP($AX45&amp;"_"&amp;$BC$14,データシート1!$A:$BS,MATCH($BC$12&amp;"_"&amp;BG$20,データシート1!$A$1:$BS$1,0),0)</f>
        <v>6.3392627806137201</v>
      </c>
      <c r="BH45" s="40">
        <f>VLOOKUP($AX45&amp;"_"&amp;$BC$14,データシート1!$A:$BS,MATCH($BC$12&amp;"_"&amp;BH$20,データシート1!$A$1:$BS$1,0),0)</f>
        <v>15.876510958380566</v>
      </c>
      <c r="BI45" s="40">
        <f>VLOOKUP($AX45&amp;"_"&amp;$BC$14,データシート1!$A:$BS,MATCH($BC$12&amp;"_"&amp;BI$20,データシート1!$A$1:$BS$1,0),0)</f>
        <v>61.218694017891892</v>
      </c>
      <c r="BJ45" s="40">
        <f>VLOOKUP($AX45&amp;"_"&amp;$BC$14,データシート1!$A:$BS,MATCH($BC$12&amp;"_"&amp;BJ$20,データシート1!$A$1:$BS$1,0),0)</f>
        <v>90.116073417387057</v>
      </c>
      <c r="BK45" s="40">
        <f t="shared" si="1"/>
        <v>97.787335886378571</v>
      </c>
      <c r="BL45" s="40">
        <f t="shared" si="2"/>
        <v>90.65986241453146</v>
      </c>
      <c r="BM45" s="40">
        <f>VLOOKUP($AX45&amp;"_"&amp;$BC$14,データシート1!$A:$BS,MATCH($BC$12&amp;"_"&amp;BM$20,データシート1!$A$1:$BS$1,0),0)</f>
        <v>40.771106677747568</v>
      </c>
      <c r="BN45" s="40">
        <f>VLOOKUP($AX45&amp;"_"&amp;$BC$14,データシート1!$A:$BS,MATCH($BC$12&amp;"_"&amp;BN$20,データシート1!$A$1:$BS$1,0),0)</f>
        <v>49.888755736783885</v>
      </c>
      <c r="BO45" s="40">
        <f>VLOOKUP($AX45&amp;"_"&amp;$BC$14,データシート1!$A:$BS,MATCH($BC$12&amp;"_"&amp;BO$20,データシート1!$A$1:$BS$1,0),0)</f>
        <v>2.9812958547412376</v>
      </c>
      <c r="BP45" s="40">
        <f>VLOOKUP($AX45&amp;"_"&amp;$BC$14,データシート1!$A:$BS,MATCH($BC$12&amp;"_"&amp;BP$20,データシート1!$A$1:$BS$1,0),0)</f>
        <v>4.1461776171058773</v>
      </c>
      <c r="BQ45" s="40">
        <f>VLOOKUP($AX45&amp;"_"&amp;$BC$14,データシート1!$A:$BS,MATCH($BC$12&amp;"_"&amp;BQ$20,データシート1!$A$1:$BS$1,0),0)</f>
        <v>8.6688568294521655</v>
      </c>
      <c r="BR45" s="41">
        <f t="shared" si="3"/>
        <v>364.73256027337266</v>
      </c>
      <c r="BT45" s="134" t="str">
        <f t="shared" si="4"/>
        <v>宮古市</v>
      </c>
      <c r="BU45" s="38">
        <f t="shared" si="25"/>
        <v>364.73256027337266</v>
      </c>
      <c r="BV45" s="69">
        <f t="shared" si="16"/>
        <v>0.29320552034649322</v>
      </c>
      <c r="BW45" s="69">
        <f t="shared" si="16"/>
        <v>0.23229575752646089</v>
      </c>
      <c r="BX45" s="69">
        <f t="shared" si="16"/>
        <v>1.7380578185458257E-2</v>
      </c>
      <c r="BY45" s="69">
        <f t="shared" si="16"/>
        <v>4.35291846345741E-2</v>
      </c>
      <c r="BZ45" s="69">
        <f t="shared" si="16"/>
        <v>0.16784543165547802</v>
      </c>
      <c r="CA45" s="69">
        <f t="shared" si="32"/>
        <v>0.24707438609221966</v>
      </c>
      <c r="CB45" s="69">
        <f t="shared" si="32"/>
        <v>0.26810695434782533</v>
      </c>
      <c r="CC45" s="69">
        <f t="shared" si="32"/>
        <v>0.24856531137933094</v>
      </c>
      <c r="CD45" s="69">
        <f t="shared" si="32"/>
        <v>0.1117835672449671</v>
      </c>
      <c r="CE45" s="69">
        <f t="shared" si="32"/>
        <v>0.13678174413436381</v>
      </c>
      <c r="CF45" s="69">
        <f t="shared" si="32"/>
        <v>8.1739229766235027E-3</v>
      </c>
      <c r="CG45" s="69">
        <f t="shared" si="32"/>
        <v>1.1367719991870903E-2</v>
      </c>
      <c r="CH45" s="69">
        <f t="shared" si="32"/>
        <v>2.3767707557983648E-2</v>
      </c>
      <c r="CI45" s="135">
        <f t="shared" si="6"/>
        <v>1</v>
      </c>
      <c r="CK45" s="136" t="str">
        <f t="shared" si="7"/>
        <v>宮古市</v>
      </c>
      <c r="CL45" s="137">
        <f t="shared" si="17"/>
        <v>106.94160012226294</v>
      </c>
      <c r="CM45" s="75">
        <f t="shared" si="18"/>
        <v>0.1422365102318438</v>
      </c>
      <c r="CN45" s="76">
        <f t="shared" si="19"/>
        <v>84.725826383268654</v>
      </c>
      <c r="CO45" s="75">
        <f t="shared" si="20"/>
        <v>0.17953203467371329</v>
      </c>
      <c r="CP45" s="76">
        <f t="shared" si="8"/>
        <v>6.3392627806137201</v>
      </c>
      <c r="CQ45" s="75">
        <f t="shared" si="21"/>
        <v>0</v>
      </c>
      <c r="CR45" s="76">
        <f t="shared" si="9"/>
        <v>15.876510958380566</v>
      </c>
      <c r="CS45" s="75">
        <f t="shared" si="22"/>
        <v>0</v>
      </c>
      <c r="CT45" s="76">
        <f t="shared" si="10"/>
        <v>61.218694017891892</v>
      </c>
      <c r="CU45" s="77">
        <f t="shared" si="23"/>
        <v>0.29664141470728733</v>
      </c>
      <c r="CV45" s="18"/>
      <c r="CW45" s="1078">
        <f t="shared" si="24"/>
        <v>15.211</v>
      </c>
      <c r="CX45" s="1081">
        <f>VLOOKUP($AX45&amp;"_"&amp;$CW$14,データシート1!$A:$BS,MATCH($CW$12&amp;"_"&amp;CX$20,データシート1!$A$1:$BS$1,0),0)</f>
        <v>15.211</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18.16</v>
      </c>
      <c r="DB45" s="1081">
        <f>VLOOKUP($AX45&amp;"_"&amp;$CW$14,データシート1!$A:$BS,MATCH($CW$12&amp;"_"&amp;DB$20,データシート1!$A$1:$BS$1,0),0)</f>
        <v>0</v>
      </c>
      <c r="DC45" s="1081">
        <f>VLOOKUP($AX45&amp;"_"&amp;$CW$14,データシート1!$A:$BS,MATCH($CW$12&amp;"_"&amp;DC$20,データシート1!$A$1:$BS$1,0),0)</f>
        <v>0</v>
      </c>
      <c r="DD45" s="1080">
        <f t="shared" si="11"/>
        <v>33.371000000000002</v>
      </c>
      <c r="DE45" s="18"/>
      <c r="DF45" s="138">
        <f>VLOOKUP($AX45&amp;"_"&amp;$DF$14,データシート1!$A:$BS,MATCH($DF$12&amp;"_"&amp;DF$20,データシート1!$A$1:$BS$1,0),0)</f>
        <v>4</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2</v>
      </c>
      <c r="DJ45" s="74">
        <f>VLOOKUP($AX45&amp;"_"&amp;$DF$14,データシート1!$A:$BS,MATCH($DF$12&amp;"_"&amp;DJ$20,データシート1!$A$1:$BS$1,0),0)</f>
        <v>0</v>
      </c>
      <c r="DK45" s="74">
        <f>VLOOKUP($AX45&amp;"_"&amp;$DF$14,データシート1!$A:$BS,MATCH($DF$12&amp;"_"&amp;DK$20,データシート1!$A$1:$BS$1,0),0)</f>
        <v>0</v>
      </c>
      <c r="DL45" s="78">
        <f t="shared" si="12"/>
        <v>6</v>
      </c>
      <c r="DM45" s="18"/>
      <c r="DN45" s="139">
        <f t="shared" si="26"/>
        <v>0.46</v>
      </c>
      <c r="DO45" s="140">
        <f t="shared" si="27"/>
        <v>0</v>
      </c>
      <c r="DP45" s="140">
        <f t="shared" si="29"/>
        <v>0</v>
      </c>
      <c r="DQ45" s="140">
        <f t="shared" si="30"/>
        <v>0.54</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06211</v>
      </c>
      <c r="AY46" s="20" t="str">
        <f>IF(IFERROR(比較地域マスタ!$Z31,"")=0,"",IFERROR(比較地域マスタ!$Z31,""))</f>
        <v>東根市</v>
      </c>
      <c r="BB46" s="122" t="str">
        <f t="shared" si="0"/>
        <v>06211</v>
      </c>
      <c r="BC46" s="123" t="str">
        <f t="shared" si="0"/>
        <v>東根市</v>
      </c>
      <c r="BD46" s="40">
        <f t="shared" si="14"/>
        <v>451.6498175265902</v>
      </c>
      <c r="BE46" s="40">
        <f t="shared" si="15"/>
        <v>234.06344609234344</v>
      </c>
      <c r="BF46" s="40">
        <f>VLOOKUP($AX46&amp;"_"&amp;$BC$14,データシート1!$A:$BS,MATCH($BC$12&amp;"_"&amp;BF$20,データシート1!$A$1:$BS$1,0),0)</f>
        <v>223.98254749037631</v>
      </c>
      <c r="BG46" s="40">
        <f>VLOOKUP($AX46&amp;"_"&amp;$BC$14,データシート1!$A:$BS,MATCH($BC$12&amp;"_"&amp;BG$20,データシート1!$A$1:$BS$1,0),0)</f>
        <v>2.5223166912065529</v>
      </c>
      <c r="BH46" s="40">
        <f>VLOOKUP($AX46&amp;"_"&amp;$BC$14,データシート1!$A:$BS,MATCH($BC$12&amp;"_"&amp;BH$20,データシート1!$A$1:$BS$1,0),0)</f>
        <v>7.558581910760573</v>
      </c>
      <c r="BI46" s="40">
        <f>VLOOKUP($AX46&amp;"_"&amp;$BC$14,データシート1!$A:$BS,MATCH($BC$12&amp;"_"&amp;BI$20,データシート1!$A$1:$BS$1,0),0)</f>
        <v>55.056360396575798</v>
      </c>
      <c r="BJ46" s="40">
        <f>VLOOKUP($AX46&amp;"_"&amp;$BC$14,データシート1!$A:$BS,MATCH($BC$12&amp;"_"&amp;BJ$20,データシート1!$A$1:$BS$1,0),0)</f>
        <v>70.595969311756733</v>
      </c>
      <c r="BK46" s="40">
        <f t="shared" si="1"/>
        <v>84.927409815014343</v>
      </c>
      <c r="BL46" s="40">
        <f t="shared" si="2"/>
        <v>82.108498533350854</v>
      </c>
      <c r="BM46" s="40">
        <f>VLOOKUP($AX46&amp;"_"&amp;$BC$14,データシート1!$A:$BS,MATCH($BC$12&amp;"_"&amp;BM$20,データシート1!$A$1:$BS$1,0),0)</f>
        <v>43.620354058673428</v>
      </c>
      <c r="BN46" s="40">
        <f>VLOOKUP($AX46&amp;"_"&amp;$BC$14,データシート1!$A:$BS,MATCH($BC$12&amp;"_"&amp;BN$20,データシート1!$A$1:$BS$1,0),0)</f>
        <v>38.488144474677426</v>
      </c>
      <c r="BO46" s="40">
        <f>VLOOKUP($AX46&amp;"_"&amp;$BC$14,データシート1!$A:$BS,MATCH($BC$12&amp;"_"&amp;BO$20,データシート1!$A$1:$BS$1,0),0)</f>
        <v>2.818911281663484</v>
      </c>
      <c r="BP46" s="40">
        <f>VLOOKUP($AX46&amp;"_"&amp;$BC$14,データシート1!$A:$BS,MATCH($BC$12&amp;"_"&amp;BP$20,データシート1!$A$1:$BS$1,0),0)</f>
        <v>0</v>
      </c>
      <c r="BQ46" s="40">
        <f>VLOOKUP($AX46&amp;"_"&amp;$BC$14,データシート1!$A:$BS,MATCH($BC$12&amp;"_"&amp;BQ$20,データシート1!$A$1:$BS$1,0),0)</f>
        <v>7.0066319108998236</v>
      </c>
      <c r="BR46" s="41">
        <f t="shared" si="3"/>
        <v>451.6498175265902</v>
      </c>
      <c r="BT46" s="134" t="str">
        <f t="shared" si="4"/>
        <v>東根市</v>
      </c>
      <c r="BU46" s="38">
        <f t="shared" si="25"/>
        <v>451.6498175265902</v>
      </c>
      <c r="BV46" s="69">
        <f t="shared" si="16"/>
        <v>0.51824098451797407</v>
      </c>
      <c r="BW46" s="69">
        <f t="shared" si="16"/>
        <v>0.49592081918020409</v>
      </c>
      <c r="BX46" s="69">
        <f t="shared" si="16"/>
        <v>5.5846733316969738E-3</v>
      </c>
      <c r="BY46" s="69">
        <f t="shared" si="16"/>
        <v>1.6735492006072987E-2</v>
      </c>
      <c r="BZ46" s="69">
        <f t="shared" si="16"/>
        <v>0.12190054830108381</v>
      </c>
      <c r="CA46" s="69">
        <f t="shared" si="32"/>
        <v>0.15630686999580268</v>
      </c>
      <c r="CB46" s="69">
        <f t="shared" si="32"/>
        <v>0.18803818028779426</v>
      </c>
      <c r="CC46" s="69">
        <f t="shared" si="32"/>
        <v>0.18179681546869403</v>
      </c>
      <c r="CD46" s="69">
        <f t="shared" si="32"/>
        <v>9.6580032507386865E-2</v>
      </c>
      <c r="CE46" s="69">
        <f t="shared" si="32"/>
        <v>8.5216782961307178E-2</v>
      </c>
      <c r="CF46" s="69">
        <f t="shared" si="32"/>
        <v>6.2413648191001975E-3</v>
      </c>
      <c r="CG46" s="69">
        <f t="shared" si="32"/>
        <v>0</v>
      </c>
      <c r="CH46" s="69">
        <f t="shared" si="32"/>
        <v>1.5513416897345074E-2</v>
      </c>
      <c r="CI46" s="135">
        <f t="shared" si="6"/>
        <v>1</v>
      </c>
      <c r="CK46" s="136" t="str">
        <f t="shared" si="7"/>
        <v>東根市</v>
      </c>
      <c r="CL46" s="137">
        <f t="shared" si="17"/>
        <v>234.06344609234344</v>
      </c>
      <c r="CM46" s="75">
        <f t="shared" si="18"/>
        <v>0.87728777572123862</v>
      </c>
      <c r="CN46" s="76">
        <f t="shared" si="19"/>
        <v>223.98254749037631</v>
      </c>
      <c r="CO46" s="75">
        <f t="shared" si="20"/>
        <v>0.91677232132928899</v>
      </c>
      <c r="CP46" s="76">
        <f t="shared" si="8"/>
        <v>2.5223166912065529</v>
      </c>
      <c r="CQ46" s="75">
        <f t="shared" si="21"/>
        <v>0</v>
      </c>
      <c r="CR46" s="76">
        <f t="shared" si="9"/>
        <v>7.558581910760573</v>
      </c>
      <c r="CS46" s="75">
        <f t="shared" si="22"/>
        <v>0</v>
      </c>
      <c r="CT46" s="76">
        <f t="shared" si="10"/>
        <v>55.056360396575798</v>
      </c>
      <c r="CU46" s="77">
        <f t="shared" si="23"/>
        <v>0.51806911671142675</v>
      </c>
      <c r="CV46" s="18"/>
      <c r="CW46" s="1078">
        <f t="shared" si="24"/>
        <v>205.34100000000001</v>
      </c>
      <c r="CX46" s="1081">
        <f>VLOOKUP($AX46&amp;"_"&amp;$CW$14,データシート1!$A:$BS,MATCH($CW$12&amp;"_"&amp;CX$20,データシート1!$A$1:$BS$1,0),0)</f>
        <v>205.34100000000001</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28.523</v>
      </c>
      <c r="DB46" s="1081">
        <f>VLOOKUP($AX46&amp;"_"&amp;$CW$14,データシート1!$A:$BS,MATCH($CW$12&amp;"_"&amp;DB$20,データシート1!$A$1:$BS$1,0),0)</f>
        <v>0</v>
      </c>
      <c r="DC46" s="1081">
        <f>VLOOKUP($AX46&amp;"_"&amp;$CW$14,データシート1!$A:$BS,MATCH($CW$12&amp;"_"&amp;DC$20,データシート1!$A$1:$BS$1,0),0)</f>
        <v>0</v>
      </c>
      <c r="DD46" s="1080">
        <f t="shared" si="11"/>
        <v>233.864</v>
      </c>
      <c r="DE46" s="18"/>
      <c r="DF46" s="138">
        <f>VLOOKUP($AX46&amp;"_"&amp;$DF$14,データシート1!$A:$BS,MATCH($DF$12&amp;"_"&amp;DF$20,データシート1!$A$1:$BS$1,0),0)</f>
        <v>12</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2</v>
      </c>
      <c r="DJ46" s="74">
        <f>VLOOKUP($AX46&amp;"_"&amp;$DF$14,データシート1!$A:$BS,MATCH($DF$12&amp;"_"&amp;DJ$20,データシート1!$A$1:$BS$1,0),0)</f>
        <v>0</v>
      </c>
      <c r="DK46" s="74">
        <f>VLOOKUP($AX46&amp;"_"&amp;$DF$14,データシート1!$A:$BS,MATCH($DF$12&amp;"_"&amp;DK$20,データシート1!$A$1:$BS$1,0),0)</f>
        <v>0</v>
      </c>
      <c r="DL46" s="78">
        <f t="shared" si="12"/>
        <v>14</v>
      </c>
      <c r="DM46" s="18"/>
      <c r="DN46" s="139">
        <f t="shared" si="26"/>
        <v>0.88</v>
      </c>
      <c r="DO46" s="140">
        <f t="shared" si="27"/>
        <v>0</v>
      </c>
      <c r="DP46" s="140">
        <f t="shared" si="29"/>
        <v>0</v>
      </c>
      <c r="DQ46" s="140">
        <f t="shared" si="30"/>
        <v>0.12</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30202</v>
      </c>
      <c r="AY47" s="20" t="str">
        <f>IF(IFERROR(比較地域マスタ!$Z32,"")=0,"",IFERROR(比較地域マスタ!$Z32,""))</f>
        <v>海南市</v>
      </c>
      <c r="BB47" s="122" t="str">
        <f t="shared" si="0"/>
        <v>30202</v>
      </c>
      <c r="BC47" s="123" t="str">
        <f t="shared" si="0"/>
        <v>海南市</v>
      </c>
      <c r="BD47" s="40">
        <f t="shared" si="14"/>
        <v>889.63389054301263</v>
      </c>
      <c r="BE47" s="40">
        <f t="shared" si="15"/>
        <v>677.00292703726996</v>
      </c>
      <c r="BF47" s="40">
        <f>VLOOKUP($AX47&amp;"_"&amp;$BC$14,データシート1!$A:$BS,MATCH($BC$12&amp;"_"&amp;BF$20,データシート1!$A$1:$BS$1,0),0)</f>
        <v>671.5565061027429</v>
      </c>
      <c r="BG47" s="40">
        <f>VLOOKUP($AX47&amp;"_"&amp;$BC$14,データシート1!$A:$BS,MATCH($BC$12&amp;"_"&amp;BG$20,データシート1!$A$1:$BS$1,0),0)</f>
        <v>1.9727653650116646</v>
      </c>
      <c r="BH47" s="40">
        <f>VLOOKUP($AX47&amp;"_"&amp;$BC$14,データシート1!$A:$BS,MATCH($BC$12&amp;"_"&amp;BH$20,データシート1!$A$1:$BS$1,0),0)</f>
        <v>3.473655569515306</v>
      </c>
      <c r="BI47" s="40">
        <f>VLOOKUP($AX47&amp;"_"&amp;$BC$14,データシート1!$A:$BS,MATCH($BC$12&amp;"_"&amp;BI$20,データシート1!$A$1:$BS$1,0),0)</f>
        <v>46.610766403651212</v>
      </c>
      <c r="BJ47" s="40">
        <f>VLOOKUP($AX47&amp;"_"&amp;$BC$14,データシート1!$A:$BS,MATCH($BC$12&amp;"_"&amp;BJ$20,データシート1!$A$1:$BS$1,0),0)</f>
        <v>47.435071867751667</v>
      </c>
      <c r="BK47" s="40">
        <f t="shared" si="1"/>
        <v>113.85663240574051</v>
      </c>
      <c r="BL47" s="40">
        <f t="shared" si="2"/>
        <v>81.254954565547706</v>
      </c>
      <c r="BM47" s="40">
        <f>VLOOKUP($AX47&amp;"_"&amp;$BC$14,データシート1!$A:$BS,MATCH($BC$12&amp;"_"&amp;BM$20,データシート1!$A$1:$BS$1,0),0)</f>
        <v>41.308489287902546</v>
      </c>
      <c r="BN47" s="40">
        <f>VLOOKUP($AX47&amp;"_"&amp;$BC$14,データシート1!$A:$BS,MATCH($BC$12&amp;"_"&amp;BN$20,データシート1!$A$1:$BS$1,0),0)</f>
        <v>39.946465277645167</v>
      </c>
      <c r="BO47" s="40">
        <f>VLOOKUP($AX47&amp;"_"&amp;$BC$14,データシート1!$A:$BS,MATCH($BC$12&amp;"_"&amp;BO$20,データシート1!$A$1:$BS$1,0),0)</f>
        <v>2.9191486724522209</v>
      </c>
      <c r="BP47" s="40">
        <f>VLOOKUP($AX47&amp;"_"&amp;$BC$14,データシート1!$A:$BS,MATCH($BC$12&amp;"_"&amp;BP$20,データシート1!$A$1:$BS$1,0),0)</f>
        <v>29.682529167740586</v>
      </c>
      <c r="BQ47" s="40">
        <f>VLOOKUP($AX47&amp;"_"&amp;$BC$14,データシート1!$A:$BS,MATCH($BC$12&amp;"_"&amp;BQ$20,データシート1!$A$1:$BS$1,0),0)</f>
        <v>4.7284928285993209</v>
      </c>
      <c r="BR47" s="41">
        <f t="shared" si="3"/>
        <v>889.63389054301263</v>
      </c>
      <c r="BT47" s="134" t="str">
        <f t="shared" si="4"/>
        <v>海南市</v>
      </c>
      <c r="BU47" s="38">
        <f t="shared" si="25"/>
        <v>889.63389054301263</v>
      </c>
      <c r="BV47" s="69">
        <f t="shared" si="16"/>
        <v>0.76099048634943811</v>
      </c>
      <c r="BW47" s="69">
        <f t="shared" si="16"/>
        <v>0.75486839388823179</v>
      </c>
      <c r="BX47" s="69">
        <f t="shared" si="16"/>
        <v>2.2175024872394785E-3</v>
      </c>
      <c r="BY47" s="69">
        <f t="shared" si="16"/>
        <v>3.9045899739667792E-3</v>
      </c>
      <c r="BZ47" s="69">
        <f t="shared" si="16"/>
        <v>5.2393200055812897E-2</v>
      </c>
      <c r="CA47" s="69">
        <f t="shared" si="32"/>
        <v>5.3319767122179167E-2</v>
      </c>
      <c r="CB47" s="69">
        <f t="shared" si="32"/>
        <v>0.12798144676822618</v>
      </c>
      <c r="CC47" s="69">
        <f t="shared" si="32"/>
        <v>9.1335273340307999E-2</v>
      </c>
      <c r="CD47" s="69">
        <f t="shared" si="32"/>
        <v>4.6433133592391325E-2</v>
      </c>
      <c r="CE47" s="69">
        <f t="shared" si="32"/>
        <v>4.4902139747916681E-2</v>
      </c>
      <c r="CF47" s="69">
        <f t="shared" si="32"/>
        <v>3.2812921174466925E-3</v>
      </c>
      <c r="CG47" s="69">
        <f t="shared" si="32"/>
        <v>3.3364881310471474E-2</v>
      </c>
      <c r="CH47" s="69">
        <f t="shared" si="32"/>
        <v>5.3150997043437216E-3</v>
      </c>
      <c r="CI47" s="135">
        <f t="shared" si="6"/>
        <v>1</v>
      </c>
      <c r="CK47" s="136" t="str">
        <f t="shared" si="7"/>
        <v>海南市</v>
      </c>
      <c r="CL47" s="137">
        <f t="shared" si="17"/>
        <v>677.00292703726996</v>
      </c>
      <c r="CM47" s="75">
        <f t="shared" si="18"/>
        <v>0.31523645094705943</v>
      </c>
      <c r="CN47" s="76">
        <f t="shared" si="19"/>
        <v>671.5565061027429</v>
      </c>
      <c r="CO47" s="75">
        <f t="shared" si="20"/>
        <v>0.31779306441169231</v>
      </c>
      <c r="CP47" s="76">
        <f t="shared" si="8"/>
        <v>1.9727653650116646</v>
      </c>
      <c r="CQ47" s="75">
        <f t="shared" si="21"/>
        <v>0</v>
      </c>
      <c r="CR47" s="76">
        <f t="shared" si="9"/>
        <v>3.473655569515306</v>
      </c>
      <c r="CS47" s="75">
        <f t="shared" si="22"/>
        <v>0</v>
      </c>
      <c r="CT47" s="76">
        <f t="shared" si="10"/>
        <v>46.610766403651212</v>
      </c>
      <c r="CU47" s="77">
        <f t="shared" si="23"/>
        <v>0</v>
      </c>
      <c r="CV47" s="18"/>
      <c r="CW47" s="1078">
        <f t="shared" si="24"/>
        <v>213.416</v>
      </c>
      <c r="CX47" s="1081">
        <f>VLOOKUP($AX47&amp;"_"&amp;$CW$14,データシート1!$A:$BS,MATCH($CW$12&amp;"_"&amp;CX$20,データシート1!$A$1:$BS$1,0),0)</f>
        <v>213.416</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222.727</v>
      </c>
      <c r="DC47" s="1081">
        <f>VLOOKUP($AX47&amp;"_"&amp;$CW$14,データシート1!$A:$BS,MATCH($CW$12&amp;"_"&amp;DC$20,データシート1!$A$1:$BS$1,0),0)</f>
        <v>0</v>
      </c>
      <c r="DD47" s="1080">
        <f t="shared" si="11"/>
        <v>436.14300000000003</v>
      </c>
      <c r="DE47" s="18"/>
      <c r="DF47" s="138">
        <f>VLOOKUP($AX47&amp;"_"&amp;$DF$14,データシート1!$A:$BS,MATCH($DF$12&amp;"_"&amp;DF$20,データシート1!$A$1:$BS$1,0),0)</f>
        <v>4</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1</v>
      </c>
      <c r="DK47" s="74">
        <f>VLOOKUP($AX47&amp;"_"&amp;$DF$14,データシート1!$A:$BS,MATCH($DF$12&amp;"_"&amp;DK$20,データシート1!$A$1:$BS$1,0),0)</f>
        <v>0</v>
      </c>
      <c r="DL47" s="78">
        <f t="shared" si="12"/>
        <v>5</v>
      </c>
      <c r="DM47" s="18"/>
      <c r="DN47" s="139">
        <f t="shared" si="26"/>
        <v>0.49</v>
      </c>
      <c r="DO47" s="140">
        <f t="shared" si="27"/>
        <v>0</v>
      </c>
      <c r="DP47" s="140">
        <f t="shared" si="29"/>
        <v>0</v>
      </c>
      <c r="DQ47" s="140">
        <f t="shared" si="30"/>
        <v>0</v>
      </c>
      <c r="DR47" s="140">
        <f t="shared" si="31"/>
        <v>0.51</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23228</v>
      </c>
      <c r="AY48" s="20" t="str">
        <f>IF(IFERROR(比較地域マスタ!$Z33,"")=0,"",IFERROR(比較地域マスタ!$Z33,""))</f>
        <v>岩倉市</v>
      </c>
      <c r="BB48" s="122" t="str">
        <f t="shared" si="0"/>
        <v>23228</v>
      </c>
      <c r="BC48" s="123" t="str">
        <f t="shared" si="0"/>
        <v>岩倉市</v>
      </c>
      <c r="BD48" s="40">
        <f t="shared" si="14"/>
        <v>204.64262285306705</v>
      </c>
      <c r="BE48" s="40">
        <f t="shared" si="15"/>
        <v>47.962143631537742</v>
      </c>
      <c r="BF48" s="40">
        <f>VLOOKUP($AX48&amp;"_"&amp;$BC$14,データシート1!$A:$BS,MATCH($BC$12&amp;"_"&amp;BF$20,データシート1!$A$1:$BS$1,0),0)</f>
        <v>46.040568932039037</v>
      </c>
      <c r="BG48" s="40">
        <f>VLOOKUP($AX48&amp;"_"&amp;$BC$14,データシート1!$A:$BS,MATCH($BC$12&amp;"_"&amp;BG$20,データシート1!$A$1:$BS$1,0),0)</f>
        <v>1.1746071725088512</v>
      </c>
      <c r="BH48" s="40">
        <f>VLOOKUP($AX48&amp;"_"&amp;$BC$14,データシート1!$A:$BS,MATCH($BC$12&amp;"_"&amp;BH$20,データシート1!$A$1:$BS$1,0),0)</f>
        <v>0.7469675269898528</v>
      </c>
      <c r="BI48" s="40">
        <f>VLOOKUP($AX48&amp;"_"&amp;$BC$14,データシート1!$A:$BS,MATCH($BC$12&amp;"_"&amp;BI$20,データシート1!$A$1:$BS$1,0),0)</f>
        <v>40.078604608136452</v>
      </c>
      <c r="BJ48" s="40">
        <f>VLOOKUP($AX48&amp;"_"&amp;$BC$14,データシート1!$A:$BS,MATCH($BC$12&amp;"_"&amp;BJ$20,データシート1!$A$1:$BS$1,0),0)</f>
        <v>57.2524580838869</v>
      </c>
      <c r="BK48" s="40">
        <f t="shared" si="1"/>
        <v>54.84794494184392</v>
      </c>
      <c r="BL48" s="40">
        <f t="shared" si="2"/>
        <v>52.013290493509501</v>
      </c>
      <c r="BM48" s="40">
        <f>VLOOKUP($AX48&amp;"_"&amp;$BC$14,データシート1!$A:$BS,MATCH($BC$12&amp;"_"&amp;BM$20,データシート1!$A$1:$BS$1,0),0)</f>
        <v>34.925671358431593</v>
      </c>
      <c r="BN48" s="40">
        <f>VLOOKUP($AX48&amp;"_"&amp;$BC$14,データシート1!$A:$BS,MATCH($BC$12&amp;"_"&amp;BN$20,データシート1!$A$1:$BS$1,0),0)</f>
        <v>17.087619135077912</v>
      </c>
      <c r="BO48" s="40">
        <f>VLOOKUP($AX48&amp;"_"&amp;$BC$14,データシート1!$A:$BS,MATCH($BC$12&amp;"_"&amp;BO$20,データシート1!$A$1:$BS$1,0),0)</f>
        <v>2.8346544483344212</v>
      </c>
      <c r="BP48" s="40">
        <f>VLOOKUP($AX48&amp;"_"&amp;$BC$14,データシート1!$A:$BS,MATCH($BC$12&amp;"_"&amp;BP$20,データシート1!$A$1:$BS$1,0),0)</f>
        <v>0</v>
      </c>
      <c r="BQ48" s="40">
        <f>VLOOKUP($AX48&amp;"_"&amp;$BC$14,データシート1!$A:$BS,MATCH($BC$12&amp;"_"&amp;BQ$20,データシート1!$A$1:$BS$1,0),0)</f>
        <v>4.5014715876620386</v>
      </c>
      <c r="BR48" s="41">
        <f t="shared" si="3"/>
        <v>204.64262285306705</v>
      </c>
      <c r="BT48" s="134" t="str">
        <f t="shared" si="4"/>
        <v>岩倉市</v>
      </c>
      <c r="BU48" s="38">
        <f t="shared" si="25"/>
        <v>204.64262285306705</v>
      </c>
      <c r="BV48" s="69">
        <f t="shared" si="16"/>
        <v>0.23437025465596409</v>
      </c>
      <c r="BW48" s="69">
        <f t="shared" si="16"/>
        <v>0.22498035008618933</v>
      </c>
      <c r="BX48" s="69">
        <f t="shared" si="16"/>
        <v>5.739797292141904E-3</v>
      </c>
      <c r="BY48" s="69">
        <f t="shared" si="16"/>
        <v>3.6501072776328409E-3</v>
      </c>
      <c r="BZ48" s="69">
        <f t="shared" si="16"/>
        <v>0.19584680869201329</v>
      </c>
      <c r="CA48" s="69">
        <f t="shared" si="32"/>
        <v>0.27976800377990679</v>
      </c>
      <c r="CB48" s="69">
        <f t="shared" si="32"/>
        <v>0.26801818788857401</v>
      </c>
      <c r="CC48" s="69">
        <f t="shared" si="32"/>
        <v>0.25416645744838273</v>
      </c>
      <c r="CD48" s="69">
        <f t="shared" si="32"/>
        <v>0.1706666522912392</v>
      </c>
      <c r="CE48" s="69">
        <f t="shared" si="32"/>
        <v>8.3499805157143558E-2</v>
      </c>
      <c r="CF48" s="69">
        <f t="shared" si="32"/>
        <v>1.3851730440191322E-2</v>
      </c>
      <c r="CG48" s="69">
        <f t="shared" si="32"/>
        <v>0</v>
      </c>
      <c r="CH48" s="69">
        <f t="shared" si="32"/>
        <v>2.1996744983541795E-2</v>
      </c>
      <c r="CI48" s="135">
        <f t="shared" si="6"/>
        <v>1</v>
      </c>
      <c r="CK48" s="136" t="str">
        <f t="shared" si="7"/>
        <v>岩倉市</v>
      </c>
      <c r="CL48" s="137">
        <f t="shared" si="17"/>
        <v>47.962143631537742</v>
      </c>
      <c r="CM48" s="75">
        <f t="shared" si="18"/>
        <v>1</v>
      </c>
      <c r="CN48" s="76">
        <f t="shared" si="19"/>
        <v>46.040568932039037</v>
      </c>
      <c r="CO48" s="75">
        <f t="shared" si="20"/>
        <v>1</v>
      </c>
      <c r="CP48" s="76">
        <f t="shared" si="8"/>
        <v>1.1746071725088512</v>
      </c>
      <c r="CQ48" s="75">
        <f t="shared" si="21"/>
        <v>0</v>
      </c>
      <c r="CR48" s="76">
        <f t="shared" si="9"/>
        <v>0.7469675269898528</v>
      </c>
      <c r="CS48" s="75">
        <f t="shared" si="22"/>
        <v>0</v>
      </c>
      <c r="CT48" s="76">
        <f t="shared" si="10"/>
        <v>40.078604608136452</v>
      </c>
      <c r="CU48" s="77">
        <f t="shared" si="23"/>
        <v>0</v>
      </c>
      <c r="CV48" s="18"/>
      <c r="CW48" s="1078">
        <f t="shared" si="24"/>
        <v>88.671000000000006</v>
      </c>
      <c r="CX48" s="1081">
        <f>VLOOKUP($AX48&amp;"_"&amp;$CW$14,データシート1!$A:$BS,MATCH($CW$12&amp;"_"&amp;CX$20,データシート1!$A$1:$BS$1,0),0)</f>
        <v>88.671000000000006</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88.671000000000006</v>
      </c>
      <c r="DE48" s="18"/>
      <c r="DF48" s="138">
        <f>VLOOKUP($AX48&amp;"_"&amp;$DF$14,データシート1!$A:$BS,MATCH($DF$12&amp;"_"&amp;DF$20,データシート1!$A$1:$BS$1,0),0)</f>
        <v>4</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4</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16210</v>
      </c>
      <c r="AY49" s="20" t="str">
        <f>IF(IFERROR(比較地域マスタ!$Z34,"")=0,"",IFERROR(比較地域マスタ!$Z34,""))</f>
        <v>南砺市</v>
      </c>
      <c r="BB49" s="122" t="str">
        <f t="shared" si="0"/>
        <v>16210</v>
      </c>
      <c r="BC49" s="123" t="str">
        <f t="shared" si="0"/>
        <v>南砺市</v>
      </c>
      <c r="BD49" s="40">
        <f t="shared" si="14"/>
        <v>439.4869822878166</v>
      </c>
      <c r="BE49" s="40">
        <f t="shared" si="15"/>
        <v>207.34331847081083</v>
      </c>
      <c r="BF49" s="40">
        <f>VLOOKUP($AX49&amp;"_"&amp;$BC$14,データシート1!$A:$BS,MATCH($BC$12&amp;"_"&amp;BF$20,データシート1!$A$1:$BS$1,0),0)</f>
        <v>152.97020114414849</v>
      </c>
      <c r="BG49" s="40">
        <f>VLOOKUP($AX49&amp;"_"&amp;$BC$14,データシート1!$A:$BS,MATCH($BC$12&amp;"_"&amp;BG$20,データシート1!$A$1:$BS$1,0),0)</f>
        <v>5.1129554984977839</v>
      </c>
      <c r="BH49" s="40">
        <f>VLOOKUP($AX49&amp;"_"&amp;$BC$14,データシート1!$A:$BS,MATCH($BC$12&amp;"_"&amp;BH$20,データシート1!$A$1:$BS$1,0),0)</f>
        <v>49.260161828164549</v>
      </c>
      <c r="BI49" s="40">
        <f>VLOOKUP($AX49&amp;"_"&amp;$BC$14,データシート1!$A:$BS,MATCH($BC$12&amp;"_"&amp;BI$20,データシート1!$A$1:$BS$1,0),0)</f>
        <v>50.720645853626785</v>
      </c>
      <c r="BJ49" s="40">
        <f>VLOOKUP($AX49&amp;"_"&amp;$BC$14,データシート1!$A:$BS,MATCH($BC$12&amp;"_"&amp;BJ$20,データシート1!$A$1:$BS$1,0),0)</f>
        <v>78.166419584608349</v>
      </c>
      <c r="BK49" s="40">
        <f t="shared" si="1"/>
        <v>100.30057982884635</v>
      </c>
      <c r="BL49" s="40">
        <f t="shared" si="2"/>
        <v>97.382374567130967</v>
      </c>
      <c r="BM49" s="40">
        <f>VLOOKUP($AX49&amp;"_"&amp;$BC$14,データシート1!$A:$BS,MATCH($BC$12&amp;"_"&amp;BM$20,データシート1!$A$1:$BS$1,0),0)</f>
        <v>47.076955743784865</v>
      </c>
      <c r="BN49" s="40">
        <f>VLOOKUP($AX49&amp;"_"&amp;$BC$14,データシート1!$A:$BS,MATCH($BC$12&amp;"_"&amp;BN$20,データシート1!$A$1:$BS$1,0),0)</f>
        <v>50.305418823346095</v>
      </c>
      <c r="BO49" s="40">
        <f>VLOOKUP($AX49&amp;"_"&amp;$BC$14,データシート1!$A:$BS,MATCH($BC$12&amp;"_"&amp;BO$20,データシート1!$A$1:$BS$1,0),0)</f>
        <v>2.9182052617153857</v>
      </c>
      <c r="BP49" s="40">
        <f>VLOOKUP($AX49&amp;"_"&amp;$BC$14,データシート1!$A:$BS,MATCH($BC$12&amp;"_"&amp;BP$20,データシート1!$A$1:$BS$1,0),0)</f>
        <v>0</v>
      </c>
      <c r="BQ49" s="40">
        <f>VLOOKUP($AX49&amp;"_"&amp;$BC$14,データシート1!$A:$BS,MATCH($BC$12&amp;"_"&amp;BQ$20,データシート1!$A$1:$BS$1,0),0)</f>
        <v>2.9560185499242988</v>
      </c>
      <c r="BR49" s="41">
        <f t="shared" si="3"/>
        <v>439.4869822878166</v>
      </c>
      <c r="BT49" s="134" t="str">
        <f t="shared" si="4"/>
        <v>南砺市</v>
      </c>
      <c r="BU49" s="38">
        <f t="shared" si="25"/>
        <v>439.4869822878166</v>
      </c>
      <c r="BV49" s="69">
        <f t="shared" si="16"/>
        <v>0.47178489199259899</v>
      </c>
      <c r="BW49" s="69">
        <f t="shared" si="16"/>
        <v>0.34806537465077747</v>
      </c>
      <c r="BX49" s="69">
        <f t="shared" si="16"/>
        <v>1.1633917964717666E-2</v>
      </c>
      <c r="BY49" s="69">
        <f t="shared" si="16"/>
        <v>0.11208559937710386</v>
      </c>
      <c r="BZ49" s="69">
        <f t="shared" si="16"/>
        <v>0.11540875588531137</v>
      </c>
      <c r="CA49" s="69">
        <f t="shared" si="32"/>
        <v>0.1778583274018746</v>
      </c>
      <c r="CB49" s="69">
        <f t="shared" si="32"/>
        <v>0.22822195849059365</v>
      </c>
      <c r="CC49" s="69">
        <f t="shared" si="32"/>
        <v>0.22158193187018224</v>
      </c>
      <c r="CD49" s="69">
        <f t="shared" si="32"/>
        <v>0.10711797536918746</v>
      </c>
      <c r="CE49" s="69">
        <f t="shared" si="32"/>
        <v>0.11446395650099477</v>
      </c>
      <c r="CF49" s="69">
        <f t="shared" si="32"/>
        <v>6.640026620411423E-3</v>
      </c>
      <c r="CG49" s="69">
        <f t="shared" si="32"/>
        <v>0</v>
      </c>
      <c r="CH49" s="69">
        <f t="shared" si="32"/>
        <v>6.7260662296213932E-3</v>
      </c>
      <c r="CI49" s="135">
        <f t="shared" si="6"/>
        <v>1</v>
      </c>
      <c r="CK49" s="136" t="str">
        <f t="shared" si="7"/>
        <v>南砺市</v>
      </c>
      <c r="CL49" s="137">
        <f t="shared" si="17"/>
        <v>207.34331847081083</v>
      </c>
      <c r="CM49" s="75">
        <f t="shared" si="18"/>
        <v>0.10604633977195366</v>
      </c>
      <c r="CN49" s="76">
        <f t="shared" si="19"/>
        <v>152.97020114414849</v>
      </c>
      <c r="CO49" s="75">
        <f t="shared" si="20"/>
        <v>0.14374041372463148</v>
      </c>
      <c r="CP49" s="76">
        <f t="shared" si="8"/>
        <v>5.1129554984977839</v>
      </c>
      <c r="CQ49" s="75">
        <f t="shared" si="21"/>
        <v>0</v>
      </c>
      <c r="CR49" s="76">
        <f t="shared" si="9"/>
        <v>49.260161828164549</v>
      </c>
      <c r="CS49" s="75">
        <f t="shared" si="22"/>
        <v>0</v>
      </c>
      <c r="CT49" s="76">
        <f t="shared" si="10"/>
        <v>50.720645853626785</v>
      </c>
      <c r="CU49" s="77">
        <f t="shared" si="23"/>
        <v>0</v>
      </c>
      <c r="CV49" s="18"/>
      <c r="CW49" s="1078">
        <f t="shared" si="24"/>
        <v>21.988</v>
      </c>
      <c r="CX49" s="1081">
        <f>VLOOKUP($AX49&amp;"_"&amp;$CW$14,データシート1!$A:$BS,MATCH($CW$12&amp;"_"&amp;CX$20,データシート1!$A$1:$BS$1,0),0)</f>
        <v>21.988</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21.988</v>
      </c>
      <c r="DE49" s="18"/>
      <c r="DF49" s="138">
        <f>VLOOKUP($AX49&amp;"_"&amp;$DF$14,データシート1!$A:$BS,MATCH($DF$12&amp;"_"&amp;DF$20,データシート1!$A$1:$BS$1,0),0)</f>
        <v>6</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6</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海南市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和歌山県</v>
      </c>
      <c r="AY4" s="261" t="str">
        <f>年度マスタ!$J4</f>
        <v>海南市</v>
      </c>
      <c r="AZ4" s="261" t="str">
        <f>年度マスタ!$K4</f>
        <v>30202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22220</v>
      </c>
      <c r="AY13" s="20" t="str">
        <f>IF(IFERROR(比較地域マスタ!$Z6,"")=0,"",IFERROR(比較地域マスタ!$Z6,""))</f>
        <v>裾野市</v>
      </c>
      <c r="BC13" s="960" t="str">
        <f t="shared" ref="BC13:BC59" si="0">AX13</f>
        <v>22220</v>
      </c>
      <c r="BD13" s="123" t="str">
        <f>AY13</f>
        <v>裾野市</v>
      </c>
      <c r="BE13" s="40">
        <f>VLOOKUP($BC13&amp;"_"&amp;$AZ$7,データシート1!$A:$BS,MATCH("cb_"&amp;BE$12,データシート1!$A$1:$BS$1,0),0)</f>
        <v>10533.199999999983</v>
      </c>
      <c r="BF13" s="40">
        <f>VLOOKUP($BC13&amp;"_"&amp;$AZ$7,データシート1!$A:$BS,MATCH("cb_"&amp;BF$12,データシート1!$A$1:$BS$1,0),0)</f>
        <v>22145.200000000004</v>
      </c>
      <c r="BG13" s="40">
        <f>VLOOKUP($BC13&amp;"_"&amp;$AZ$7,データシート1!$A:$BS,MATCH("cb_"&amp;BG$12,データシート1!$A$1:$BS$1,0),0)</f>
        <v>0</v>
      </c>
      <c r="BH13" s="40">
        <f>VLOOKUP($BC13&amp;"_"&amp;$AZ$7,データシート1!$A:$BS,MATCH("cb_"&amp;BH$12,データシート1!$A$1:$BS$1,0),0)</f>
        <v>6097.7</v>
      </c>
      <c r="BI13" s="40">
        <f>VLOOKUP($BC13&amp;"_"&amp;$AZ$7,データシート1!$A:$BS,MATCH("cb_"&amp;BI$12,データシート1!$A$1:$BS$1,0),0)</f>
        <v>0</v>
      </c>
      <c r="BJ13" s="40">
        <f>VLOOKUP($BC13&amp;"_"&amp;$AZ$7,データシート1!$A:$BS,MATCH("cb_"&amp;BJ$12,データシート1!$A$1:$BS$1,0),0)</f>
        <v>165</v>
      </c>
      <c r="BK13" s="40">
        <f>SUM(BE13:BJ13)</f>
        <v>38941.099999999984</v>
      </c>
      <c r="BL13" s="42"/>
      <c r="BM13" s="960" t="str">
        <f>AX13</f>
        <v>22220</v>
      </c>
      <c r="BN13" s="123" t="str">
        <f>AY13</f>
        <v>裾野市</v>
      </c>
      <c r="BO13" s="40">
        <f>BE13*VLOOKUP(BO$12,別紙!$B$4:$E$10,MATCH("設備利用率",別紙!$B$4:$E$4,0),0)/100*8760/10^3</f>
        <v>12641.103983999979</v>
      </c>
      <c r="BP13" s="40">
        <f>BF13*VLOOKUP(BP$12,別紙!$B$4:$E$10,MATCH("設備利用率",別紙!$B$4:$E$4,0),0)/100*8760/10^3</f>
        <v>29292.784752000003</v>
      </c>
      <c r="BQ13" s="40">
        <f>BG13*VLOOKUP(BQ$12,別紙!$B$4:$E$10,MATCH("設備利用率",別紙!$B$4:$E$4,0),0)/100*8760/10^3</f>
        <v>0</v>
      </c>
      <c r="BR13" s="40">
        <f>BH13*VLOOKUP(BR$12,別紙!$B$4:$E$10,MATCH("設備利用率",別紙!$B$4:$E$4,0),0)/100*8760/10^3</f>
        <v>32049.511200000001</v>
      </c>
      <c r="BS13" s="40">
        <f>BI13*VLOOKUP(BS$12,別紙!$B$4:$E$10,MATCH("設備利用率",別紙!$B$4:$E$4,0),0)/100*8760/10^3</f>
        <v>0</v>
      </c>
      <c r="BT13" s="40">
        <f>BJ13*VLOOKUP(BT$12,別紙!$B$4:$E$10,MATCH("設備利用率",別紙!$B$4:$E$4,0),0)/100*8760/10^3</f>
        <v>1156.32</v>
      </c>
      <c r="BU13" s="40">
        <f>SUM(BO13:BT13)</f>
        <v>75139.719935999979</v>
      </c>
      <c r="BV13" s="42"/>
      <c r="BW13" s="38" t="str">
        <f>AX13</f>
        <v>22220</v>
      </c>
      <c r="BX13" s="38" t="str">
        <f>AY13</f>
        <v>裾野市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387349.50177739805</v>
      </c>
      <c r="BZ13" s="42"/>
      <c r="CA13" s="38" t="str">
        <f>AX13</f>
        <v>22220</v>
      </c>
      <c r="CB13" s="38" t="str">
        <f>AY13</f>
        <v>裾野市</v>
      </c>
      <c r="CC13" s="260">
        <f>BO13/$BY13</f>
        <v>3.2634878645757412E-2</v>
      </c>
      <c r="CD13" s="260">
        <f t="shared" ref="CD13:CH28" si="1">BP13/$BY13</f>
        <v>7.5623654135571802E-2</v>
      </c>
      <c r="CE13" s="260">
        <f t="shared" si="1"/>
        <v>0</v>
      </c>
      <c r="CF13" s="260">
        <f t="shared" si="1"/>
        <v>8.2740550982864591E-2</v>
      </c>
      <c r="CG13" s="260">
        <f t="shared" si="1"/>
        <v>0</v>
      </c>
      <c r="CH13" s="260">
        <f t="shared" si="1"/>
        <v>2.9852110166505743E-3</v>
      </c>
      <c r="CI13" s="260">
        <f>BU13/BY13</f>
        <v>0.19398429478084436</v>
      </c>
      <c r="CK13" s="20" t="str">
        <f>AX13</f>
        <v>22220</v>
      </c>
      <c r="CL13" s="20" t="str">
        <f>AY13</f>
        <v>裾野市</v>
      </c>
      <c r="CM13" s="20">
        <f>VLOOKUP($CK13&amp;"_"&amp;$AZ$7,データシート1!$A:$BS,MATCH("ca_太陽光発電（10kW未満）",データシート1!$A$1:$BS$1,0),0)</f>
        <v>2299</v>
      </c>
      <c r="CN13" s="20">
        <f>VLOOKUP($CK13&amp;"_"&amp;$AZ$5,データシート1!$A:$BS,MATCH("ab_家庭",データシート1!$A$1:$BS$1,0),0)</f>
        <v>21655</v>
      </c>
      <c r="CO13" s="260">
        <f>CM13/CN13</f>
        <v>0.10616485800046178</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20207</v>
      </c>
      <c r="AY14" s="20" t="str">
        <f>IF(IFERROR(比較地域マスタ!$Z7,"")=0,"",IFERROR(比較地域マスタ!$Z7,""))</f>
        <v>須坂市</v>
      </c>
      <c r="BC14" s="960" t="str">
        <f t="shared" si="0"/>
        <v>20207</v>
      </c>
      <c r="BD14" s="123" t="str">
        <f t="shared" ref="BD14:BD60" si="2">AY14</f>
        <v>須坂市</v>
      </c>
      <c r="BE14" s="40">
        <f>VLOOKUP($BC14&amp;"_"&amp;$AZ$7,データシート1!$A:$BS,MATCH("cb_"&amp;BE$12,データシート1!$A$1:$BS$1,0),0)</f>
        <v>9697.2999999999847</v>
      </c>
      <c r="BF14" s="40">
        <f>VLOOKUP($BC14&amp;"_"&amp;$AZ$7,データシート1!$A:$BS,MATCH("cb_"&amp;BF$12,データシート1!$A$1:$BS$1,0),0)</f>
        <v>18193.200000000012</v>
      </c>
      <c r="BG14" s="40">
        <f>VLOOKUP($BC14&amp;"_"&amp;$AZ$7,データシート1!$A:$BS,MATCH("cb_"&amp;BG$12,データシート1!$A$1:$BS$1,0),0)</f>
        <v>0</v>
      </c>
      <c r="BH14" s="40">
        <f>VLOOKUP($BC14&amp;"_"&amp;$AZ$7,データシート1!$A:$BS,MATCH("cb_"&amp;BH$12,データシート1!$A$1:$BS$1,0),0)</f>
        <v>366.5</v>
      </c>
      <c r="BI14" s="40">
        <f>VLOOKUP($BC14&amp;"_"&amp;$AZ$7,データシート1!$A:$BS,MATCH("cb_"&amp;BI$12,データシート1!$A$1:$BS$1,0),0)</f>
        <v>0</v>
      </c>
      <c r="BJ14" s="40">
        <f>VLOOKUP($BC14&amp;"_"&amp;$AZ$7,データシート1!$A:$BS,MATCH("cb_"&amp;BJ$12,データシート1!$A$1:$BS$1,0),0)</f>
        <v>0</v>
      </c>
      <c r="BK14" s="40">
        <f t="shared" ref="BK14:BK60" si="3">SUM(BE14:BJ14)</f>
        <v>28256.999999999996</v>
      </c>
      <c r="BL14" s="42"/>
      <c r="BM14" s="960" t="str">
        <f t="shared" ref="BM14:BM60" si="4">AX14</f>
        <v>20207</v>
      </c>
      <c r="BN14" s="123" t="str">
        <f t="shared" ref="BN14:BN60" si="5">AY14</f>
        <v>須坂市</v>
      </c>
      <c r="BO14" s="40">
        <f>BE14*VLOOKUP(BO$12,別紙!$B$4:$E$10,MATCH("設備利用率",別紙!$B$4:$E$4,0),0)/100*8760/10^3</f>
        <v>11637.92367599998</v>
      </c>
      <c r="BP14" s="40">
        <f>BF14*VLOOKUP(BP$12,別紙!$B$4:$E$10,MATCH("設備利用率",別紙!$B$4:$E$4,0),0)/100*8760/10^3</f>
        <v>24065.237232000014</v>
      </c>
      <c r="BQ14" s="40">
        <f>BG14*VLOOKUP(BQ$12,別紙!$B$4:$E$10,MATCH("設備利用率",別紙!$B$4:$E$4,0),0)/100*8760/10^3</f>
        <v>0</v>
      </c>
      <c r="BR14" s="40">
        <f>BH14*VLOOKUP(BR$12,別紙!$B$4:$E$10,MATCH("設備利用率",別紙!$B$4:$E$4,0),0)/100*8760/10^3</f>
        <v>1926.3240000000001</v>
      </c>
      <c r="BS14" s="40">
        <f>BI14*VLOOKUP(BS$12,別紙!$B$4:$E$10,MATCH("設備利用率",別紙!$B$4:$E$4,0),0)/100*8760/10^3</f>
        <v>0</v>
      </c>
      <c r="BT14" s="40">
        <f>BJ14*VLOOKUP(BT$12,別紙!$B$4:$E$10,MATCH("設備利用率",別紙!$B$4:$E$4,0),0)/100*8760/10^3</f>
        <v>0</v>
      </c>
      <c r="BU14" s="40">
        <f t="shared" ref="BU14:BU60" si="6">SUM(BO14:BT14)</f>
        <v>37629.484907999991</v>
      </c>
      <c r="BV14" s="42"/>
      <c r="BW14" s="38" t="str">
        <f t="shared" ref="BW14:BW60" si="7">AX14</f>
        <v>20207</v>
      </c>
      <c r="BX14" s="38" t="str">
        <f t="shared" ref="BX14:BX60" si="8">AY14</f>
        <v>須坂市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293302.24199309526</v>
      </c>
      <c r="BZ14" s="42"/>
      <c r="CA14" s="38" t="str">
        <f t="shared" ref="CA14:CA60" si="9">AX14</f>
        <v>20207</v>
      </c>
      <c r="CB14" s="38" t="str">
        <f t="shared" ref="CB14:CB60" si="10">AY14</f>
        <v>須坂市</v>
      </c>
      <c r="CC14" s="260">
        <f t="shared" ref="CC14:CC60" si="11">BO14/$BY14</f>
        <v>3.9678945503164455E-2</v>
      </c>
      <c r="CD14" s="260">
        <f t="shared" si="1"/>
        <v>8.2049278138714474E-2</v>
      </c>
      <c r="CE14" s="260">
        <f t="shared" si="1"/>
        <v>0</v>
      </c>
      <c r="CF14" s="260">
        <f t="shared" si="1"/>
        <v>6.5677097689739051E-3</v>
      </c>
      <c r="CG14" s="260">
        <f t="shared" si="1"/>
        <v>0</v>
      </c>
      <c r="CH14" s="260">
        <f t="shared" si="1"/>
        <v>0</v>
      </c>
      <c r="CI14" s="260">
        <f t="shared" ref="CI14:CI60" si="12">BU14/BY14</f>
        <v>0.12829593341085282</v>
      </c>
      <c r="CK14" s="20" t="str">
        <f t="shared" ref="CK14:CK60" si="13">AX14</f>
        <v>20207</v>
      </c>
      <c r="CL14" s="20" t="str">
        <f t="shared" ref="CL14:CL60" si="14">AY14</f>
        <v>須坂市</v>
      </c>
      <c r="CM14" s="20">
        <f>VLOOKUP($CK14&amp;"_"&amp;$AZ$7,データシート1!$A:$BS,MATCH("ca_太陽光発電（10kW未満）",データシート1!$A$1:$BS$1,0),0)</f>
        <v>2048</v>
      </c>
      <c r="CN14" s="20">
        <f>VLOOKUP($CK14&amp;"_"&amp;$AZ$5,データシート1!$A:$BS,MATCH("ab_家庭",データシート1!$A$1:$BS$1,0),0)</f>
        <v>20354</v>
      </c>
      <c r="CO14" s="260">
        <f t="shared" ref="CO14:CO60" si="15">CM14/CN14</f>
        <v>0.10061904293996266</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17211</v>
      </c>
      <c r="AY15" s="20" t="str">
        <f>IF(IFERROR(比較地域マスタ!$Z8,"")=0,"",IFERROR(比較地域マスタ!$Z8,""))</f>
        <v>能美市</v>
      </c>
      <c r="BC15" s="960" t="str">
        <f t="shared" si="0"/>
        <v>17211</v>
      </c>
      <c r="BD15" s="123" t="str">
        <f t="shared" si="2"/>
        <v>能美市</v>
      </c>
      <c r="BE15" s="40">
        <f>VLOOKUP($BC15&amp;"_"&amp;$AZ$7,データシート1!$A:$BS,MATCH("cb_"&amp;BE$12,データシート1!$A$1:$BS$1,0),0)</f>
        <v>5415.090000000002</v>
      </c>
      <c r="BF15" s="40">
        <f>VLOOKUP($BC15&amp;"_"&amp;$AZ$7,データシート1!$A:$BS,MATCH("cb_"&amp;BF$12,データシート1!$A$1:$BS$1,0),0)</f>
        <v>7947.5999999999976</v>
      </c>
      <c r="BG15" s="40">
        <f>VLOOKUP($BC15&amp;"_"&amp;$AZ$7,データシート1!$A:$BS,MATCH("cb_"&amp;BG$12,データシート1!$A$1:$BS$1,0),0)</f>
        <v>0</v>
      </c>
      <c r="BH15" s="40">
        <f>VLOOKUP($BC15&amp;"_"&amp;$AZ$7,データシート1!$A:$BS,MATCH("cb_"&amp;BH$12,データシート1!$A$1:$BS$1,0),0)</f>
        <v>1220</v>
      </c>
      <c r="BI15" s="40">
        <f>VLOOKUP($BC15&amp;"_"&amp;$AZ$7,データシート1!$A:$BS,MATCH("cb_"&amp;BI$12,データシート1!$A$1:$BS$1,0),0)</f>
        <v>0</v>
      </c>
      <c r="BJ15" s="40">
        <f>VLOOKUP($BC15&amp;"_"&amp;$AZ$7,データシート1!$A:$BS,MATCH("cb_"&amp;BJ$12,データシート1!$A$1:$BS$1,0),0)</f>
        <v>125</v>
      </c>
      <c r="BK15" s="40">
        <f t="shared" si="3"/>
        <v>14707.689999999999</v>
      </c>
      <c r="BL15" s="42"/>
      <c r="BM15" s="960" t="str">
        <f t="shared" si="4"/>
        <v>17211</v>
      </c>
      <c r="BN15" s="123" t="str">
        <f t="shared" si="5"/>
        <v>能美市</v>
      </c>
      <c r="BO15" s="40">
        <f>BE15*VLOOKUP(BO$12,別紙!$B$4:$E$10,MATCH("設備利用率",別紙!$B$4:$E$4,0),0)/100*8760/10^3</f>
        <v>6498.7578108000016</v>
      </c>
      <c r="BP15" s="40">
        <f>BF15*VLOOKUP(BP$12,別紙!$B$4:$E$10,MATCH("設備利用率",別紙!$B$4:$E$4,0),0)/100*8760/10^3</f>
        <v>10512.767375999996</v>
      </c>
      <c r="BQ15" s="40">
        <f>BG15*VLOOKUP(BQ$12,別紙!$B$4:$E$10,MATCH("設備利用率",別紙!$B$4:$E$4,0),0)/100*8760/10^3</f>
        <v>0</v>
      </c>
      <c r="BR15" s="40">
        <f>BH15*VLOOKUP(BR$12,別紙!$B$4:$E$10,MATCH("設備利用率",別紙!$B$4:$E$4,0),0)/100*8760/10^3</f>
        <v>6412.32</v>
      </c>
      <c r="BS15" s="40">
        <f>BI15*VLOOKUP(BS$12,別紙!$B$4:$E$10,MATCH("設備利用率",別紙!$B$4:$E$4,0),0)/100*8760/10^3</f>
        <v>0</v>
      </c>
      <c r="BT15" s="40">
        <f>BJ15*VLOOKUP(BT$12,別紙!$B$4:$E$10,MATCH("設備利用率",別紙!$B$4:$E$4,0),0)/100*8760/10^3</f>
        <v>876</v>
      </c>
      <c r="BU15" s="40">
        <f t="shared" si="6"/>
        <v>24299.845186799997</v>
      </c>
      <c r="BV15" s="42"/>
      <c r="BW15" s="38" t="str">
        <f t="shared" si="7"/>
        <v>17211</v>
      </c>
      <c r="BX15" s="38" t="str">
        <f t="shared" si="8"/>
        <v>能美市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562723.15779016947</v>
      </c>
      <c r="BZ15" s="42"/>
      <c r="CA15" s="38" t="str">
        <f t="shared" si="9"/>
        <v>17211</v>
      </c>
      <c r="CB15" s="38" t="str">
        <f t="shared" si="10"/>
        <v>能美市</v>
      </c>
      <c r="CC15" s="260">
        <f t="shared" si="11"/>
        <v>1.1548765535651343E-2</v>
      </c>
      <c r="CD15" s="260">
        <f t="shared" si="1"/>
        <v>1.8681952627085663E-2</v>
      </c>
      <c r="CE15" s="260">
        <f t="shared" si="1"/>
        <v>0</v>
      </c>
      <c r="CF15" s="260">
        <f t="shared" si="1"/>
        <v>1.1395159255896577E-2</v>
      </c>
      <c r="CG15" s="260">
        <f t="shared" si="1"/>
        <v>0</v>
      </c>
      <c r="CH15" s="260">
        <f t="shared" si="1"/>
        <v>1.5567157453410625E-3</v>
      </c>
      <c r="CI15" s="260">
        <f t="shared" si="12"/>
        <v>4.3182593163974645E-2</v>
      </c>
      <c r="CK15" s="20" t="str">
        <f t="shared" si="13"/>
        <v>17211</v>
      </c>
      <c r="CL15" s="20" t="str">
        <f t="shared" si="14"/>
        <v>能美市</v>
      </c>
      <c r="CM15" s="20">
        <f>VLOOKUP($CK15&amp;"_"&amp;$AZ$7,データシート1!$A:$BS,MATCH("ca_太陽光発電（10kW未満）",データシート1!$A$1:$BS$1,0),0)</f>
        <v>1174</v>
      </c>
      <c r="CN15" s="20">
        <f>VLOOKUP($CK15&amp;"_"&amp;$AZ$5,データシート1!$A:$BS,MATCH("ab_家庭",データシート1!$A$1:$BS$1,0),0)</f>
        <v>19500</v>
      </c>
      <c r="CO15" s="260">
        <f t="shared" si="15"/>
        <v>6.0205128205128203E-2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34209</v>
      </c>
      <c r="AY16" s="20" t="str">
        <f>IF(IFERROR(比較地域マスタ!$Z9,"")=0,"",IFERROR(比較地域マスタ!$Z9,""))</f>
        <v>三次市</v>
      </c>
      <c r="BC16" s="960" t="str">
        <f t="shared" si="0"/>
        <v>34209</v>
      </c>
      <c r="BD16" s="123" t="str">
        <f t="shared" si="2"/>
        <v>三次市</v>
      </c>
      <c r="BE16" s="40">
        <f>VLOOKUP($BC16&amp;"_"&amp;$AZ$7,データシート1!$A:$BS,MATCH("cb_"&amp;BE$12,データシート1!$A$1:$BS$1,0),0)</f>
        <v>10889.407999999999</v>
      </c>
      <c r="BF16" s="40">
        <f>VLOOKUP($BC16&amp;"_"&amp;$AZ$7,データシート1!$A:$BS,MATCH("cb_"&amp;BF$12,データシート1!$A$1:$BS$1,0),0)</f>
        <v>116798.52899999992</v>
      </c>
      <c r="BG16" s="40">
        <f>VLOOKUP($BC16&amp;"_"&amp;$AZ$7,データシート1!$A:$BS,MATCH("cb_"&amp;BG$12,データシート1!$A$1:$BS$1,0),0)</f>
        <v>0</v>
      </c>
      <c r="BH16" s="40">
        <f>VLOOKUP($BC16&amp;"_"&amp;$AZ$7,データシート1!$A:$BS,MATCH("cb_"&amp;BH$12,データシート1!$A$1:$BS$1,0),0)</f>
        <v>1348</v>
      </c>
      <c r="BI16" s="40">
        <f>VLOOKUP($BC16&amp;"_"&amp;$AZ$7,データシート1!$A:$BS,MATCH("cb_"&amp;BI$12,データシート1!$A$1:$BS$1,0),0)</f>
        <v>0</v>
      </c>
      <c r="BJ16" s="40">
        <f>VLOOKUP($BC16&amp;"_"&amp;$AZ$7,データシート1!$A:$BS,MATCH("cb_"&amp;BJ$12,データシート1!$A$1:$BS$1,0),0)</f>
        <v>0</v>
      </c>
      <c r="BK16" s="40">
        <f t="shared" si="3"/>
        <v>129035.93699999992</v>
      </c>
      <c r="BL16" s="42"/>
      <c r="BM16" s="960" t="str">
        <f t="shared" si="4"/>
        <v>34209</v>
      </c>
      <c r="BN16" s="123" t="str">
        <f t="shared" si="5"/>
        <v>三次市</v>
      </c>
      <c r="BO16" s="40">
        <f>BE16*VLOOKUP(BO$12,別紙!$B$4:$E$10,MATCH("設備利用率",別紙!$B$4:$E$4,0),0)/100*8760/10^3</f>
        <v>13068.59632896</v>
      </c>
      <c r="BP16" s="40">
        <f>BF16*VLOOKUP(BP$12,別紙!$B$4:$E$10,MATCH("設備利用率",別紙!$B$4:$E$4,0),0)/100*8760/10^3</f>
        <v>154496.42222003988</v>
      </c>
      <c r="BQ16" s="40">
        <f>BG16*VLOOKUP(BQ$12,別紙!$B$4:$E$10,MATCH("設備利用率",別紙!$B$4:$E$4,0),0)/100*8760/10^3</f>
        <v>0</v>
      </c>
      <c r="BR16" s="40">
        <f>BH16*VLOOKUP(BR$12,別紙!$B$4:$E$10,MATCH("設備利用率",別紙!$B$4:$E$4,0),0)/100*8760/10^3</f>
        <v>7085.0879999999997</v>
      </c>
      <c r="BS16" s="40">
        <f>BI16*VLOOKUP(BS$12,別紙!$B$4:$E$10,MATCH("設備利用率",別紙!$B$4:$E$4,0),0)/100*8760/10^3</f>
        <v>0</v>
      </c>
      <c r="BT16" s="40">
        <f>BJ16*VLOOKUP(BT$12,別紙!$B$4:$E$10,MATCH("設備利用率",別紙!$B$4:$E$4,0),0)/100*8760/10^3</f>
        <v>0</v>
      </c>
      <c r="BU16" s="40">
        <f t="shared" si="6"/>
        <v>174650.10654899987</v>
      </c>
      <c r="BV16" s="42"/>
      <c r="BW16" s="38" t="str">
        <f t="shared" si="7"/>
        <v>34209</v>
      </c>
      <c r="BX16" s="38" t="str">
        <f t="shared" si="8"/>
        <v>三次市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340598.19088228565</v>
      </c>
      <c r="BZ16" s="42"/>
      <c r="CA16" s="38" t="str">
        <f t="shared" si="9"/>
        <v>34209</v>
      </c>
      <c r="CB16" s="38" t="str">
        <f t="shared" si="10"/>
        <v>三次市</v>
      </c>
      <c r="CC16" s="260">
        <f t="shared" si="11"/>
        <v>3.8369541233049725E-2</v>
      </c>
      <c r="CD16" s="260">
        <f t="shared" si="1"/>
        <v>0.45360317921781179</v>
      </c>
      <c r="CE16" s="260">
        <f t="shared" si="1"/>
        <v>0</v>
      </c>
      <c r="CF16" s="260">
        <f t="shared" si="1"/>
        <v>2.0801895575683436E-2</v>
      </c>
      <c r="CG16" s="260">
        <f t="shared" si="1"/>
        <v>0</v>
      </c>
      <c r="CH16" s="260">
        <f t="shared" si="1"/>
        <v>0</v>
      </c>
      <c r="CI16" s="260">
        <f t="shared" si="12"/>
        <v>0.51277461602654495</v>
      </c>
      <c r="CK16" s="20" t="str">
        <f t="shared" si="13"/>
        <v>34209</v>
      </c>
      <c r="CL16" s="20" t="str">
        <f t="shared" si="14"/>
        <v>三次市</v>
      </c>
      <c r="CM16" s="20">
        <f>VLOOKUP($CK16&amp;"_"&amp;$AZ$7,データシート1!$A:$BS,MATCH("ca_太陽光発電（10kW未満）",データシート1!$A$1:$BS$1,0),0)</f>
        <v>2293</v>
      </c>
      <c r="CN16" s="20">
        <f>VLOOKUP($CK16&amp;"_"&amp;$AZ$5,データシート1!$A:$BS,MATCH("ab_家庭",データシート1!$A$1:$BS$1,0),0)</f>
        <v>23301</v>
      </c>
      <c r="CO16" s="260">
        <f t="shared" si="15"/>
        <v>9.8407793656924591E-2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47207</v>
      </c>
      <c r="AY17" s="20" t="str">
        <f>IF(IFERROR(比較地域マスタ!$Z10,"")=0,"",IFERROR(比較地域マスタ!$Z10,""))</f>
        <v>石垣市</v>
      </c>
      <c r="BC17" s="960" t="str">
        <f t="shared" si="0"/>
        <v>47207</v>
      </c>
      <c r="BD17" s="123" t="str">
        <f t="shared" si="2"/>
        <v>石垣市</v>
      </c>
      <c r="BE17" s="40">
        <f>VLOOKUP($BC17&amp;"_"&amp;$AZ$7,データシート1!$A:$BS,MATCH("cb_"&amp;BE$12,データシート1!$A$1:$BS$1,0),0)</f>
        <v>5607.3560000000043</v>
      </c>
      <c r="BF17" s="40">
        <f>VLOOKUP($BC17&amp;"_"&amp;$AZ$7,データシート1!$A:$BS,MATCH("cb_"&amp;BF$12,データシート1!$A$1:$BS$1,0),0)</f>
        <v>16347.320000000009</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21954.676000000014</v>
      </c>
      <c r="BL17" s="42"/>
      <c r="BM17" s="960" t="str">
        <f t="shared" si="4"/>
        <v>47207</v>
      </c>
      <c r="BN17" s="123" t="str">
        <f t="shared" si="5"/>
        <v>石垣市</v>
      </c>
      <c r="BO17" s="40">
        <f>BE17*VLOOKUP(BO$12,別紙!$B$4:$E$10,MATCH("設備利用率",別紙!$B$4:$E$4,0),0)/100*8760/10^3</f>
        <v>6729.5000827200047</v>
      </c>
      <c r="BP17" s="40">
        <f>BF17*VLOOKUP(BP$12,別紙!$B$4:$E$10,MATCH("設備利用率",別紙!$B$4:$E$4,0),0)/100*8760/10^3</f>
        <v>21623.581003200008</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28353.081085920014</v>
      </c>
      <c r="BV17" s="42"/>
      <c r="BW17" s="38" t="str">
        <f t="shared" si="7"/>
        <v>47207</v>
      </c>
      <c r="BX17" s="38" t="str">
        <f t="shared" si="8"/>
        <v>石垣市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240948.41562764405</v>
      </c>
      <c r="BZ17" s="42"/>
      <c r="CA17" s="38" t="str">
        <f t="shared" si="9"/>
        <v>47207</v>
      </c>
      <c r="CB17" s="38" t="str">
        <f t="shared" si="10"/>
        <v>石垣市</v>
      </c>
      <c r="CC17" s="260">
        <f t="shared" si="11"/>
        <v>2.792921491179097E-2</v>
      </c>
      <c r="CD17" s="260">
        <f t="shared" si="1"/>
        <v>8.9743611498224476E-2</v>
      </c>
      <c r="CE17" s="260">
        <f t="shared" si="1"/>
        <v>0</v>
      </c>
      <c r="CF17" s="260">
        <f t="shared" si="1"/>
        <v>0</v>
      </c>
      <c r="CG17" s="260">
        <f t="shared" si="1"/>
        <v>0</v>
      </c>
      <c r="CH17" s="260">
        <f t="shared" si="1"/>
        <v>0</v>
      </c>
      <c r="CI17" s="260">
        <f t="shared" si="12"/>
        <v>0.11767282641001546</v>
      </c>
      <c r="CK17" s="20" t="str">
        <f t="shared" si="13"/>
        <v>47207</v>
      </c>
      <c r="CL17" s="20" t="str">
        <f t="shared" si="14"/>
        <v>石垣市</v>
      </c>
      <c r="CM17" s="20">
        <f>VLOOKUP($CK17&amp;"_"&amp;$AZ$7,データシート1!$A:$BS,MATCH("ca_太陽光発電（10kW未満）",データシート1!$A$1:$BS$1,0),0)</f>
        <v>895</v>
      </c>
      <c r="CN17" s="20">
        <f>VLOOKUP($CK17&amp;"_"&amp;$AZ$5,データシート1!$A:$BS,MATCH("ab_家庭",データシート1!$A$1:$BS$1,0),0)</f>
        <v>25446</v>
      </c>
      <c r="CO17" s="260">
        <f t="shared" si="15"/>
        <v>3.5172522203882735E-2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24210</v>
      </c>
      <c r="AY18" s="20" t="str">
        <f>IF(IFERROR(比較地域マスタ!$Z11,"")=0,"",IFERROR(比較地域マスタ!$Z11,""))</f>
        <v>亀山市</v>
      </c>
      <c r="BC18" s="960" t="str">
        <f t="shared" si="0"/>
        <v>24210</v>
      </c>
      <c r="BD18" s="123" t="str">
        <f t="shared" si="2"/>
        <v>亀山市</v>
      </c>
      <c r="BE18" s="40">
        <f>VLOOKUP($BC18&amp;"_"&amp;$AZ$7,データシート1!$A:$BS,MATCH("cb_"&amp;BE$12,データシート1!$A$1:$BS$1,0),0)</f>
        <v>11028.799999999963</v>
      </c>
      <c r="BF18" s="40">
        <f>VLOOKUP($BC18&amp;"_"&amp;$AZ$7,データシート1!$A:$BS,MATCH("cb_"&amp;BF$12,データシート1!$A$1:$BS$1,0),0)</f>
        <v>55435.3</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66464.099999999962</v>
      </c>
      <c r="BL18" s="42"/>
      <c r="BM18" s="960" t="str">
        <f t="shared" si="4"/>
        <v>24210</v>
      </c>
      <c r="BN18" s="123" t="str">
        <f t="shared" si="5"/>
        <v>亀山市</v>
      </c>
      <c r="BO18" s="40">
        <f>BE18*VLOOKUP(BO$12,別紙!$B$4:$E$10,MATCH("設備利用率",別紙!$B$4:$E$4,0),0)/100*8760/10^3</f>
        <v>13235.883455999954</v>
      </c>
      <c r="BP18" s="40">
        <f>BF18*VLOOKUP(BP$12,別紙!$B$4:$E$10,MATCH("設備利用率",別紙!$B$4:$E$4,0),0)/100*8760/10^3</f>
        <v>73327.597428000008</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86563.48088399996</v>
      </c>
      <c r="BV18" s="42"/>
      <c r="BW18" s="38" t="str">
        <f t="shared" si="7"/>
        <v>24210</v>
      </c>
      <c r="BX18" s="38" t="str">
        <f t="shared" si="8"/>
        <v>亀山市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1235548.9977960656</v>
      </c>
      <c r="BZ18" s="42"/>
      <c r="CA18" s="38" t="str">
        <f t="shared" si="9"/>
        <v>24210</v>
      </c>
      <c r="CB18" s="38" t="str">
        <f t="shared" si="10"/>
        <v>亀山市</v>
      </c>
      <c r="CC18" s="260">
        <f t="shared" si="11"/>
        <v>1.0712552460169299E-2</v>
      </c>
      <c r="CD18" s="260">
        <f t="shared" si="1"/>
        <v>5.9348190609032521E-2</v>
      </c>
      <c r="CE18" s="260">
        <f t="shared" si="1"/>
        <v>0</v>
      </c>
      <c r="CF18" s="260">
        <f t="shared" si="1"/>
        <v>0</v>
      </c>
      <c r="CG18" s="260">
        <f t="shared" si="1"/>
        <v>0</v>
      </c>
      <c r="CH18" s="260">
        <f t="shared" si="1"/>
        <v>0</v>
      </c>
      <c r="CI18" s="260">
        <f t="shared" si="12"/>
        <v>7.006074306920182E-2</v>
      </c>
      <c r="CK18" s="20" t="str">
        <f t="shared" si="13"/>
        <v>24210</v>
      </c>
      <c r="CL18" s="20" t="str">
        <f t="shared" si="14"/>
        <v>亀山市</v>
      </c>
      <c r="CM18" s="20">
        <f>VLOOKUP($CK18&amp;"_"&amp;$AZ$7,データシート1!$A:$BS,MATCH("ca_太陽光発電（10kW未満）",データシート1!$A$1:$BS$1,0),0)</f>
        <v>2357</v>
      </c>
      <c r="CN18" s="20">
        <f>VLOOKUP($CK18&amp;"_"&amp;$AZ$5,データシート1!$A:$BS,MATCH("ab_家庭",データシート1!$A$1:$BS$1,0),0)</f>
        <v>21778</v>
      </c>
      <c r="CO18" s="260">
        <f t="shared" si="15"/>
        <v>0.10822848746441363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35210</v>
      </c>
      <c r="AY19" s="20" t="str">
        <f>IF(IFERROR(比較地域マスタ!$Z12,"")=0,"",IFERROR(比較地域マスタ!$Z12,""))</f>
        <v>光市</v>
      </c>
      <c r="BC19" s="960" t="str">
        <f t="shared" si="0"/>
        <v>35210</v>
      </c>
      <c r="BD19" s="123" t="str">
        <f t="shared" si="2"/>
        <v>光市</v>
      </c>
      <c r="BE19" s="40">
        <f>VLOOKUP($BC19&amp;"_"&amp;$AZ$7,データシート1!$A:$BS,MATCH("cb_"&amp;BE$12,データシート1!$A$1:$BS$1,0),0)</f>
        <v>9532.3639999999887</v>
      </c>
      <c r="BF19" s="40">
        <f>VLOOKUP($BC19&amp;"_"&amp;$AZ$7,データシート1!$A:$BS,MATCH("cb_"&amp;BF$12,データシート1!$A$1:$BS$1,0),0)</f>
        <v>26825.194000000018</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36357.558000000005</v>
      </c>
      <c r="BL19" s="42"/>
      <c r="BM19" s="960" t="str">
        <f t="shared" si="4"/>
        <v>35210</v>
      </c>
      <c r="BN19" s="123" t="str">
        <f t="shared" si="5"/>
        <v>光市</v>
      </c>
      <c r="BO19" s="40">
        <f>BE19*VLOOKUP(BO$12,別紙!$B$4:$E$10,MATCH("設備利用率",別紙!$B$4:$E$4,0),0)/100*8760/10^3</f>
        <v>11439.980683679985</v>
      </c>
      <c r="BP19" s="40">
        <f>BF19*VLOOKUP(BP$12,別紙!$B$4:$E$10,MATCH("設備利用率",別紙!$B$4:$E$4,0),0)/100*8760/10^3</f>
        <v>35483.293615440016</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46923.274299119999</v>
      </c>
      <c r="BV19" s="42"/>
      <c r="BW19" s="38" t="str">
        <f t="shared" si="7"/>
        <v>35210</v>
      </c>
      <c r="BX19" s="38" t="str">
        <f t="shared" si="8"/>
        <v>光市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861799.00702070689</v>
      </c>
      <c r="BZ19" s="42"/>
      <c r="CA19" s="38" t="str">
        <f t="shared" si="9"/>
        <v>35210</v>
      </c>
      <c r="CB19" s="38" t="str">
        <f t="shared" si="10"/>
        <v>光市</v>
      </c>
      <c r="CC19" s="260">
        <f t="shared" si="11"/>
        <v>1.327453453819669E-2</v>
      </c>
      <c r="CD19" s="260">
        <f t="shared" si="1"/>
        <v>4.117351415628568E-2</v>
      </c>
      <c r="CE19" s="260">
        <f t="shared" si="1"/>
        <v>0</v>
      </c>
      <c r="CF19" s="260">
        <f t="shared" si="1"/>
        <v>0</v>
      </c>
      <c r="CG19" s="260">
        <f t="shared" si="1"/>
        <v>0</v>
      </c>
      <c r="CH19" s="260">
        <f t="shared" si="1"/>
        <v>0</v>
      </c>
      <c r="CI19" s="260">
        <f t="shared" si="12"/>
        <v>5.4448048694482366E-2</v>
      </c>
      <c r="CK19" s="20" t="str">
        <f t="shared" si="13"/>
        <v>35210</v>
      </c>
      <c r="CL19" s="20" t="str">
        <f t="shared" si="14"/>
        <v>光市</v>
      </c>
      <c r="CM19" s="20">
        <f>VLOOKUP($CK19&amp;"_"&amp;$AZ$7,データシート1!$A:$BS,MATCH("ca_太陽光発電（10kW未満）",データシート1!$A$1:$BS$1,0),0)</f>
        <v>2123</v>
      </c>
      <c r="CN19" s="20">
        <f>VLOOKUP($CK19&amp;"_"&amp;$AZ$5,データシート1!$A:$BS,MATCH("ab_家庭",データシート1!$A$1:$BS$1,0),0)</f>
        <v>23490</v>
      </c>
      <c r="CO19" s="260">
        <f t="shared" si="15"/>
        <v>9.0378884631758194E-2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10212</v>
      </c>
      <c r="AY20" s="20" t="str">
        <f>IF(IFERROR(比較地域マスタ!$Z13,"")=0,"",IFERROR(比較地域マスタ!$Z13,""))</f>
        <v>みどり市</v>
      </c>
      <c r="BC20" s="960" t="str">
        <f t="shared" si="0"/>
        <v>10212</v>
      </c>
      <c r="BD20" s="123" t="str">
        <f t="shared" si="2"/>
        <v>みどり市</v>
      </c>
      <c r="BE20" s="40">
        <f>VLOOKUP($BC20&amp;"_"&amp;$AZ$7,データシート1!$A:$BS,MATCH("cb_"&amp;BE$12,データシート1!$A$1:$BS$1,0),0)</f>
        <v>9805.5999999999858</v>
      </c>
      <c r="BF20" s="40">
        <f>VLOOKUP($BC20&amp;"_"&amp;$AZ$7,データシート1!$A:$BS,MATCH("cb_"&amp;BF$12,データシート1!$A$1:$BS$1,0),0)</f>
        <v>41870.500000000029</v>
      </c>
      <c r="BG20" s="40">
        <f>VLOOKUP($BC20&amp;"_"&amp;$AZ$7,データシート1!$A:$BS,MATCH("cb_"&amp;BG$12,データシート1!$A$1:$BS$1,0),0)</f>
        <v>0</v>
      </c>
      <c r="BH20" s="40">
        <f>VLOOKUP($BC20&amp;"_"&amp;$AZ$7,データシート1!$A:$BS,MATCH("cb_"&amp;BH$12,データシート1!$A$1:$BS$1,0),0)</f>
        <v>290</v>
      </c>
      <c r="BI20" s="40">
        <f>VLOOKUP($BC20&amp;"_"&amp;$AZ$7,データシート1!$A:$BS,MATCH("cb_"&amp;BI$12,データシート1!$A$1:$BS$1,0),0)</f>
        <v>0</v>
      </c>
      <c r="BJ20" s="40">
        <f>VLOOKUP($BC20&amp;"_"&amp;$AZ$7,データシート1!$A:$BS,MATCH("cb_"&amp;BJ$12,データシート1!$A$1:$BS$1,0),0)</f>
        <v>0</v>
      </c>
      <c r="BK20" s="40">
        <f t="shared" si="3"/>
        <v>51966.100000000013</v>
      </c>
      <c r="BL20" s="42"/>
      <c r="BM20" s="960" t="str">
        <f t="shared" si="4"/>
        <v>10212</v>
      </c>
      <c r="BN20" s="123" t="str">
        <f t="shared" si="5"/>
        <v>みどり市</v>
      </c>
      <c r="BO20" s="40">
        <f>BE20*VLOOKUP(BO$12,別紙!$B$4:$E$10,MATCH("設備利用率",別紙!$B$4:$E$4,0),0)/100*8760/10^3</f>
        <v>11767.896671999981</v>
      </c>
      <c r="BP20" s="40">
        <f>BF20*VLOOKUP(BP$12,別紙!$B$4:$E$10,MATCH("設備利用率",別紙!$B$4:$E$4,0),0)/100*8760/10^3</f>
        <v>55384.622580000032</v>
      </c>
      <c r="BQ20" s="40">
        <f>BG20*VLOOKUP(BQ$12,別紙!$B$4:$E$10,MATCH("設備利用率",別紙!$B$4:$E$4,0),0)/100*8760/10^3</f>
        <v>0</v>
      </c>
      <c r="BR20" s="40">
        <f>BH20*VLOOKUP(BR$12,別紙!$B$4:$E$10,MATCH("設備利用率",別紙!$B$4:$E$4,0),0)/100*8760/10^3</f>
        <v>1524.24</v>
      </c>
      <c r="BS20" s="40">
        <f>BI20*VLOOKUP(BS$12,別紙!$B$4:$E$10,MATCH("設備利用率",別紙!$B$4:$E$4,0),0)/100*8760/10^3</f>
        <v>0</v>
      </c>
      <c r="BT20" s="40">
        <f>BJ20*VLOOKUP(BT$12,別紙!$B$4:$E$10,MATCH("設備利用率",別紙!$B$4:$E$4,0),0)/100*8760/10^3</f>
        <v>0</v>
      </c>
      <c r="BU20" s="40">
        <f t="shared" si="6"/>
        <v>68676.759252000018</v>
      </c>
      <c r="BV20" s="42"/>
      <c r="BW20" s="38" t="str">
        <f t="shared" si="7"/>
        <v>10212</v>
      </c>
      <c r="BX20" s="38" t="str">
        <f t="shared" si="8"/>
        <v>みどり市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254693.87374167153</v>
      </c>
      <c r="BZ20" s="42"/>
      <c r="CA20" s="38" t="str">
        <f t="shared" si="9"/>
        <v>10212</v>
      </c>
      <c r="CB20" s="38" t="str">
        <f t="shared" si="10"/>
        <v>みどり市</v>
      </c>
      <c r="CC20" s="260">
        <f t="shared" si="11"/>
        <v>4.620408217567027E-2</v>
      </c>
      <c r="CD20" s="260">
        <f t="shared" si="1"/>
        <v>0.21745565280527721</v>
      </c>
      <c r="CE20" s="260">
        <f t="shared" si="1"/>
        <v>0</v>
      </c>
      <c r="CF20" s="260">
        <f t="shared" si="1"/>
        <v>5.9845962433552353E-3</v>
      </c>
      <c r="CG20" s="260">
        <f t="shared" si="1"/>
        <v>0</v>
      </c>
      <c r="CH20" s="260">
        <f t="shared" si="1"/>
        <v>0</v>
      </c>
      <c r="CI20" s="260">
        <f t="shared" si="12"/>
        <v>0.26964433122430276</v>
      </c>
      <c r="CK20" s="20" t="str">
        <f t="shared" si="13"/>
        <v>10212</v>
      </c>
      <c r="CL20" s="20" t="str">
        <f t="shared" si="14"/>
        <v>みどり市</v>
      </c>
      <c r="CM20" s="20">
        <f>VLOOKUP($CK20&amp;"_"&amp;$AZ$7,データシート1!$A:$BS,MATCH("ca_太陽光発電（10kW未満）",データシート1!$A$1:$BS$1,0),0)</f>
        <v>2043</v>
      </c>
      <c r="CN20" s="20">
        <f>VLOOKUP($CK20&amp;"_"&amp;$AZ$5,データシート1!$A:$BS,MATCH("ab_家庭",データシート1!$A$1:$BS$1,0),0)</f>
        <v>21127</v>
      </c>
      <c r="CO20" s="260">
        <f t="shared" si="15"/>
        <v>9.6700904056420692E-2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11240</v>
      </c>
      <c r="AY21" s="20" t="str">
        <f>IF(IFERROR(比較地域マスタ!$Z14,"")=0,"",IFERROR(比較地域マスタ!$Z14,""))</f>
        <v>幸手市</v>
      </c>
      <c r="BC21" s="960" t="str">
        <f t="shared" si="0"/>
        <v>11240</v>
      </c>
      <c r="BD21" s="123" t="str">
        <f t="shared" si="2"/>
        <v>幸手市</v>
      </c>
      <c r="BE21" s="40">
        <f>VLOOKUP($BC21&amp;"_"&amp;$AZ$7,データシート1!$A:$BS,MATCH("cb_"&amp;BE$12,データシート1!$A$1:$BS$1,0),0)</f>
        <v>6244.7000000000025</v>
      </c>
      <c r="BF21" s="40">
        <f>VLOOKUP($BC21&amp;"_"&amp;$AZ$7,データシート1!$A:$BS,MATCH("cb_"&amp;BF$12,データシート1!$A$1:$BS$1,0),0)</f>
        <v>9097.3999999999978</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15342.1</v>
      </c>
      <c r="BL21" s="42"/>
      <c r="BM21" s="960" t="str">
        <f t="shared" si="4"/>
        <v>11240</v>
      </c>
      <c r="BN21" s="123" t="str">
        <f t="shared" si="5"/>
        <v>幸手市</v>
      </c>
      <c r="BO21" s="40">
        <f>BE21*VLOOKUP(BO$12,別紙!$B$4:$E$10,MATCH("設備利用率",別紙!$B$4:$E$4,0),0)/100*8760/10^3</f>
        <v>7494.3893640000015</v>
      </c>
      <c r="BP21" s="40">
        <f>BF21*VLOOKUP(BP$12,別紙!$B$4:$E$10,MATCH("設備利用率",別紙!$B$4:$E$4,0),0)/100*8760/10^3</f>
        <v>12033.676823999995</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19528.066187999997</v>
      </c>
      <c r="BV21" s="42"/>
      <c r="BW21" s="38" t="str">
        <f t="shared" si="7"/>
        <v>11240</v>
      </c>
      <c r="BX21" s="38" t="str">
        <f t="shared" si="8"/>
        <v>幸手市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251909.6650501331</v>
      </c>
      <c r="BZ21" s="42"/>
      <c r="CA21" s="38" t="str">
        <f t="shared" si="9"/>
        <v>11240</v>
      </c>
      <c r="CB21" s="38" t="str">
        <f t="shared" si="10"/>
        <v>幸手市</v>
      </c>
      <c r="CC21" s="260">
        <f t="shared" si="11"/>
        <v>2.9750304985354675E-2</v>
      </c>
      <c r="CD21" s="260">
        <f t="shared" si="1"/>
        <v>4.7769809949948311E-2</v>
      </c>
      <c r="CE21" s="260">
        <f t="shared" si="1"/>
        <v>0</v>
      </c>
      <c r="CF21" s="260">
        <f t="shared" si="1"/>
        <v>0</v>
      </c>
      <c r="CG21" s="260">
        <f t="shared" si="1"/>
        <v>0</v>
      </c>
      <c r="CH21" s="260">
        <f t="shared" si="1"/>
        <v>0</v>
      </c>
      <c r="CI21" s="260">
        <f t="shared" si="12"/>
        <v>7.7520114935302989E-2</v>
      </c>
      <c r="CK21" s="20" t="str">
        <f t="shared" si="13"/>
        <v>11240</v>
      </c>
      <c r="CL21" s="20" t="str">
        <f t="shared" si="14"/>
        <v>幸手市</v>
      </c>
      <c r="CM21" s="20">
        <f>VLOOKUP($CK21&amp;"_"&amp;$AZ$7,データシート1!$A:$BS,MATCH("ca_太陽光発電（10kW未満）",データシート1!$A$1:$BS$1,0),0)</f>
        <v>1479</v>
      </c>
      <c r="CN21" s="20">
        <f>VLOOKUP($CK21&amp;"_"&amp;$AZ$5,データシート1!$A:$BS,MATCH("ab_家庭",データシート1!$A$1:$BS$1,0),0)</f>
        <v>22871</v>
      </c>
      <c r="CO21" s="260">
        <f t="shared" si="15"/>
        <v>6.4667045603602813E-2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12233</v>
      </c>
      <c r="AY22" s="20" t="str">
        <f>IF(IFERROR(比較地域マスタ!$Z15,"")=0,"",IFERROR(比較地域マスタ!$Z15,""))</f>
        <v>富里市</v>
      </c>
      <c r="BC22" s="960" t="str">
        <f t="shared" si="0"/>
        <v>12233</v>
      </c>
      <c r="BD22" s="123" t="str">
        <f t="shared" si="2"/>
        <v>富里市</v>
      </c>
      <c r="BE22" s="40">
        <f>VLOOKUP($BC22&amp;"_"&amp;$AZ$7,データシート1!$A:$BS,MATCH("cb_"&amp;BE$12,データシート1!$A$1:$BS$1,0),0)</f>
        <v>6548.8000000000029</v>
      </c>
      <c r="BF22" s="40">
        <f>VLOOKUP($BC22&amp;"_"&amp;$AZ$7,データシート1!$A:$BS,MATCH("cb_"&amp;BF$12,データシート1!$A$1:$BS$1,0),0)</f>
        <v>49959.899999999994</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56508.7</v>
      </c>
      <c r="BL22" s="42"/>
      <c r="BM22" s="960" t="str">
        <f t="shared" si="4"/>
        <v>12233</v>
      </c>
      <c r="BN22" s="123" t="str">
        <f t="shared" si="5"/>
        <v>富里市</v>
      </c>
      <c r="BO22" s="40">
        <f>BE22*VLOOKUP(BO$12,別紙!$B$4:$E$10,MATCH("設備利用率",別紙!$B$4:$E$4,0),0)/100*8760/10^3</f>
        <v>7859.3458560000036</v>
      </c>
      <c r="BP22" s="40">
        <f>BF22*VLOOKUP(BP$12,別紙!$B$4:$E$10,MATCH("設備利用率",別紙!$B$4:$E$4,0),0)/100*8760/10^3</f>
        <v>66084.957323999988</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73944.303179999988</v>
      </c>
      <c r="BV22" s="42"/>
      <c r="BW22" s="38" t="str">
        <f t="shared" si="7"/>
        <v>12233</v>
      </c>
      <c r="BX22" s="38" t="str">
        <f t="shared" si="8"/>
        <v>富里市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246590.4100350494</v>
      </c>
      <c r="BZ22" s="42"/>
      <c r="CA22" s="38" t="str">
        <f t="shared" si="9"/>
        <v>12233</v>
      </c>
      <c r="CB22" s="38" t="str">
        <f t="shared" si="10"/>
        <v>富里市</v>
      </c>
      <c r="CC22" s="260">
        <f t="shared" si="11"/>
        <v>3.1872066131375131E-2</v>
      </c>
      <c r="CD22" s="260">
        <f t="shared" si="1"/>
        <v>0.26799483935570295</v>
      </c>
      <c r="CE22" s="260">
        <f t="shared" si="1"/>
        <v>0</v>
      </c>
      <c r="CF22" s="260">
        <f t="shared" si="1"/>
        <v>0</v>
      </c>
      <c r="CG22" s="260">
        <f t="shared" si="1"/>
        <v>0</v>
      </c>
      <c r="CH22" s="260">
        <f t="shared" si="1"/>
        <v>0</v>
      </c>
      <c r="CI22" s="260">
        <f t="shared" si="12"/>
        <v>0.29986690548707806</v>
      </c>
      <c r="CK22" s="20" t="str">
        <f t="shared" si="13"/>
        <v>12233</v>
      </c>
      <c r="CL22" s="20" t="str">
        <f t="shared" si="14"/>
        <v>富里市</v>
      </c>
      <c r="CM22" s="20">
        <f>VLOOKUP($CK22&amp;"_"&amp;$AZ$7,データシート1!$A:$BS,MATCH("ca_太陽光発電（10kW未満）",データシート1!$A$1:$BS$1,0),0)</f>
        <v>1437</v>
      </c>
      <c r="CN22" s="20">
        <f>VLOOKUP($CK22&amp;"_"&amp;$AZ$5,データシート1!$A:$BS,MATCH("ab_家庭",データシート1!$A$1:$BS$1,0),0)</f>
        <v>23718</v>
      </c>
      <c r="CO22" s="260">
        <f t="shared" si="15"/>
        <v>6.0586896028332914E-2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40211</v>
      </c>
      <c r="AY23" s="20" t="str">
        <f>IF(IFERROR(比較地域マスタ!$Z16,"")=0,"",IFERROR(比較地域マスタ!$Z16,""))</f>
        <v>筑後市</v>
      </c>
      <c r="BC23" s="960" t="str">
        <f t="shared" si="0"/>
        <v>40211</v>
      </c>
      <c r="BD23" s="123" t="str">
        <f t="shared" si="2"/>
        <v>筑後市</v>
      </c>
      <c r="BE23" s="40">
        <f>VLOOKUP($BC23&amp;"_"&amp;$AZ$7,データシート1!$A:$BS,MATCH("cb_"&amp;BE$12,データシート1!$A$1:$BS$1,0),0)</f>
        <v>12220.306999999983</v>
      </c>
      <c r="BF23" s="40">
        <f>VLOOKUP($BC23&amp;"_"&amp;$AZ$7,データシート1!$A:$BS,MATCH("cb_"&amp;BF$12,データシート1!$A$1:$BS$1,0),0)</f>
        <v>25026.300000000028</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37246.607000000011</v>
      </c>
      <c r="BL23" s="42"/>
      <c r="BM23" s="960" t="str">
        <f t="shared" si="4"/>
        <v>40211</v>
      </c>
      <c r="BN23" s="123" t="str">
        <f t="shared" si="5"/>
        <v>筑後市</v>
      </c>
      <c r="BO23" s="40">
        <f>BE23*VLOOKUP(BO$12,別紙!$B$4:$E$10,MATCH("設備利用率",別紙!$B$4:$E$4,0),0)/100*8760/10^3</f>
        <v>14665.834836839978</v>
      </c>
      <c r="BP23" s="40">
        <f>BF23*VLOOKUP(BP$12,別紙!$B$4:$E$10,MATCH("設備利用率",別紙!$B$4:$E$4,0),0)/100*8760/10^3</f>
        <v>33103.788588000039</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47769.623424840014</v>
      </c>
      <c r="BV23" s="42"/>
      <c r="BW23" s="38" t="str">
        <f t="shared" si="7"/>
        <v>40211</v>
      </c>
      <c r="BX23" s="38" t="str">
        <f t="shared" si="8"/>
        <v>筑後市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373341.23520429485</v>
      </c>
      <c r="BZ23" s="42"/>
      <c r="CA23" s="38" t="str">
        <f t="shared" si="9"/>
        <v>40211</v>
      </c>
      <c r="CB23" s="38" t="str">
        <f t="shared" si="10"/>
        <v>筑後市</v>
      </c>
      <c r="CC23" s="260">
        <f t="shared" si="11"/>
        <v>3.9282654724208901E-2</v>
      </c>
      <c r="CD23" s="260">
        <f t="shared" si="1"/>
        <v>8.8668985545851703E-2</v>
      </c>
      <c r="CE23" s="260">
        <f t="shared" si="1"/>
        <v>0</v>
      </c>
      <c r="CF23" s="260">
        <f t="shared" si="1"/>
        <v>0</v>
      </c>
      <c r="CG23" s="260">
        <f t="shared" si="1"/>
        <v>0</v>
      </c>
      <c r="CH23" s="260">
        <f t="shared" si="1"/>
        <v>0</v>
      </c>
      <c r="CI23" s="260">
        <f t="shared" si="12"/>
        <v>0.12795164027006059</v>
      </c>
      <c r="CK23" s="20" t="str">
        <f t="shared" si="13"/>
        <v>40211</v>
      </c>
      <c r="CL23" s="20" t="str">
        <f t="shared" si="14"/>
        <v>筑後市</v>
      </c>
      <c r="CM23" s="20">
        <f>VLOOKUP($CK23&amp;"_"&amp;$AZ$7,データシート1!$A:$BS,MATCH("ca_太陽光発電（10kW未満）",データシート1!$A$1:$BS$1,0),0)</f>
        <v>2435</v>
      </c>
      <c r="CN23" s="20">
        <f>VLOOKUP($CK23&amp;"_"&amp;$AZ$5,データシート1!$A:$BS,MATCH("ab_家庭",データシート1!$A$1:$BS$1,0),0)</f>
        <v>20287</v>
      </c>
      <c r="CO23" s="260">
        <f t="shared" si="15"/>
        <v>0.12002760388426086</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43208</v>
      </c>
      <c r="AY24" s="20" t="str">
        <f>IF(IFERROR(比較地域マスタ!$Z17,"")=0,"",IFERROR(比較地域マスタ!$Z17,""))</f>
        <v>山鹿市</v>
      </c>
      <c r="BC24" s="960" t="str">
        <f t="shared" si="0"/>
        <v>43208</v>
      </c>
      <c r="BD24" s="123" t="str">
        <f t="shared" si="2"/>
        <v>山鹿市</v>
      </c>
      <c r="BE24" s="40">
        <f>VLOOKUP($BC24&amp;"_"&amp;$AZ$7,データシート1!$A:$BS,MATCH("cb_"&amp;BE$12,データシート1!$A$1:$BS$1,0),0)</f>
        <v>12359.851999999981</v>
      </c>
      <c r="BF24" s="40">
        <f>VLOOKUP($BC24&amp;"_"&amp;$AZ$7,データシート1!$A:$BS,MATCH("cb_"&amp;BF$12,データシート1!$A$1:$BS$1,0),0)</f>
        <v>49180.930000000037</v>
      </c>
      <c r="BG24" s="40">
        <f>VLOOKUP($BC24&amp;"_"&amp;$AZ$7,データシート1!$A:$BS,MATCH("cb_"&amp;BG$12,データシート1!$A$1:$BS$1,0),0)</f>
        <v>0</v>
      </c>
      <c r="BH24" s="40">
        <f>VLOOKUP($BC24&amp;"_"&amp;$AZ$7,データシート1!$A:$BS,MATCH("cb_"&amp;BH$12,データシート1!$A$1:$BS$1,0),0)</f>
        <v>560</v>
      </c>
      <c r="BI24" s="40">
        <f>VLOOKUP($BC24&amp;"_"&amp;$AZ$7,データシート1!$A:$BS,MATCH("cb_"&amp;BI$12,データシート1!$A$1:$BS$1,0),0)</f>
        <v>0</v>
      </c>
      <c r="BJ24" s="40">
        <f>VLOOKUP($BC24&amp;"_"&amp;$AZ$7,データシート1!$A:$BS,MATCH("cb_"&amp;BJ$12,データシート1!$A$1:$BS$1,0),0)</f>
        <v>0</v>
      </c>
      <c r="BK24" s="40">
        <f t="shared" si="3"/>
        <v>62100.782000000021</v>
      </c>
      <c r="BL24" s="42"/>
      <c r="BM24" s="960" t="str">
        <f t="shared" si="4"/>
        <v>43208</v>
      </c>
      <c r="BN24" s="123" t="str">
        <f t="shared" si="5"/>
        <v>山鹿市</v>
      </c>
      <c r="BO24" s="40">
        <f>BE24*VLOOKUP(BO$12,別紙!$B$4:$E$10,MATCH("設備利用率",別紙!$B$4:$E$4,0),0)/100*8760/10^3</f>
        <v>14833.305582239978</v>
      </c>
      <c r="BP24" s="40">
        <f>BF24*VLOOKUP(BP$12,別紙!$B$4:$E$10,MATCH("設備利用率",別紙!$B$4:$E$4,0),0)/100*8760/10^3</f>
        <v>65054.566966800048</v>
      </c>
      <c r="BQ24" s="40">
        <f>BG24*VLOOKUP(BQ$12,別紙!$B$4:$E$10,MATCH("設備利用率",別紙!$B$4:$E$4,0),0)/100*8760/10^3</f>
        <v>0</v>
      </c>
      <c r="BR24" s="40">
        <f>BH24*VLOOKUP(BR$12,別紙!$B$4:$E$10,MATCH("設備利用率",別紙!$B$4:$E$4,0),0)/100*8760/10^3</f>
        <v>2943.36</v>
      </c>
      <c r="BS24" s="40">
        <f>BI24*VLOOKUP(BS$12,別紙!$B$4:$E$10,MATCH("設備利用率",別紙!$B$4:$E$4,0),0)/100*8760/10^3</f>
        <v>0</v>
      </c>
      <c r="BT24" s="40">
        <f>BJ24*VLOOKUP(BT$12,別紙!$B$4:$E$10,MATCH("設備利用率",別紙!$B$4:$E$4,0),0)/100*8760/10^3</f>
        <v>0</v>
      </c>
      <c r="BU24" s="40">
        <f t="shared" si="6"/>
        <v>82831.232549040025</v>
      </c>
      <c r="BV24" s="42"/>
      <c r="BW24" s="38" t="str">
        <f t="shared" si="7"/>
        <v>43208</v>
      </c>
      <c r="BX24" s="38" t="str">
        <f t="shared" si="8"/>
        <v>山鹿市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258113.81760374535</v>
      </c>
      <c r="BZ24" s="42"/>
      <c r="CA24" s="38" t="str">
        <f t="shared" si="9"/>
        <v>43208</v>
      </c>
      <c r="CB24" s="38" t="str">
        <f t="shared" si="10"/>
        <v>山鹿市</v>
      </c>
      <c r="CC24" s="260">
        <f t="shared" si="11"/>
        <v>5.7468080244398125E-2</v>
      </c>
      <c r="CD24" s="260">
        <f t="shared" si="1"/>
        <v>0.25203829678995099</v>
      </c>
      <c r="CE24" s="260">
        <f t="shared" si="1"/>
        <v>0</v>
      </c>
      <c r="CF24" s="260">
        <f t="shared" si="1"/>
        <v>1.1403341468989572E-2</v>
      </c>
      <c r="CG24" s="260">
        <f t="shared" si="1"/>
        <v>0</v>
      </c>
      <c r="CH24" s="260">
        <f t="shared" si="1"/>
        <v>0</v>
      </c>
      <c r="CI24" s="260">
        <f t="shared" si="12"/>
        <v>0.32090971850333866</v>
      </c>
      <c r="CK24" s="20" t="str">
        <f t="shared" si="13"/>
        <v>43208</v>
      </c>
      <c r="CL24" s="20" t="str">
        <f t="shared" si="14"/>
        <v>山鹿市</v>
      </c>
      <c r="CM24" s="20">
        <f>VLOOKUP($CK24&amp;"_"&amp;$AZ$7,データシート1!$A:$BS,MATCH("ca_太陽光発電（10kW未満）",データシート1!$A$1:$BS$1,0),0)</f>
        <v>2424</v>
      </c>
      <c r="CN24" s="20">
        <f>VLOOKUP($CK24&amp;"_"&amp;$AZ$5,データシート1!$A:$BS,MATCH("ab_家庭",データシート1!$A$1:$BS$1,0),0)</f>
        <v>21858</v>
      </c>
      <c r="CO24" s="260">
        <f t="shared" si="15"/>
        <v>0.1108976118583585</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05202</v>
      </c>
      <c r="AY25" s="20" t="str">
        <f>IF(IFERROR(比較地域マスタ!$Z18,"")=0,"",IFERROR(比較地域マスタ!$Z18,""))</f>
        <v>能代市</v>
      </c>
      <c r="BC25" s="960" t="str">
        <f t="shared" si="0"/>
        <v>05202</v>
      </c>
      <c r="BD25" s="123" t="str">
        <f t="shared" si="2"/>
        <v>能代市</v>
      </c>
      <c r="BE25" s="40">
        <f>VLOOKUP($BC25&amp;"_"&amp;$AZ$7,データシート1!$A:$BS,MATCH("cb_"&amp;BE$12,データシート1!$A$1:$BS$1,0),0)</f>
        <v>2298.1000000000004</v>
      </c>
      <c r="BF25" s="40">
        <f>VLOOKUP($BC25&amp;"_"&amp;$AZ$7,データシート1!$A:$BS,MATCH("cb_"&amp;BF$12,データシート1!$A$1:$BS$1,0),0)</f>
        <v>22049.19999999999</v>
      </c>
      <c r="BG25" s="40">
        <f>VLOOKUP($BC25&amp;"_"&amp;$AZ$7,データシート1!$A:$BS,MATCH("cb_"&amp;BG$12,データシート1!$A$1:$BS$1,0),0)</f>
        <v>146873.29999999999</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3990</v>
      </c>
      <c r="BK25" s="40">
        <f t="shared" si="3"/>
        <v>175210.59999999998</v>
      </c>
      <c r="BL25" s="42"/>
      <c r="BM25" s="960" t="str">
        <f t="shared" si="4"/>
        <v>05202</v>
      </c>
      <c r="BN25" s="123" t="str">
        <f t="shared" si="5"/>
        <v>能代市</v>
      </c>
      <c r="BO25" s="40">
        <f>BE25*VLOOKUP(BO$12,別紙!$B$4:$E$10,MATCH("設備利用率",別紙!$B$4:$E$4,0),0)/100*8760/10^3</f>
        <v>2757.9957720000002</v>
      </c>
      <c r="BP25" s="40">
        <f>BF25*VLOOKUP(BP$12,別紙!$B$4:$E$10,MATCH("設備利用率",別紙!$B$4:$E$4,0),0)/100*8760/10^3</f>
        <v>29165.799791999987</v>
      </c>
      <c r="BQ25" s="40">
        <f>BG25*VLOOKUP(BQ$12,別紙!$B$4:$E$10,MATCH("設備利用率",別紙!$B$4:$E$4,0),0)/100*8760/10^3</f>
        <v>319079.30678399996</v>
      </c>
      <c r="BR25" s="40">
        <f>BH25*VLOOKUP(BR$12,別紙!$B$4:$E$10,MATCH("設備利用率",別紙!$B$4:$E$4,0),0)/100*8760/10^3</f>
        <v>0</v>
      </c>
      <c r="BS25" s="40">
        <f>BI25*VLOOKUP(BS$12,別紙!$B$4:$E$10,MATCH("設備利用率",別紙!$B$4:$E$4,0),0)/100*8760/10^3</f>
        <v>0</v>
      </c>
      <c r="BT25" s="40">
        <f>BJ25*VLOOKUP(BT$12,別紙!$B$4:$E$10,MATCH("設備利用率",別紙!$B$4:$E$4,0),0)/100*8760/10^3</f>
        <v>27961.919999999998</v>
      </c>
      <c r="BU25" s="40">
        <f t="shared" si="6"/>
        <v>378965.02234799991</v>
      </c>
      <c r="BV25" s="42"/>
      <c r="BW25" s="38" t="str">
        <f t="shared" si="7"/>
        <v>05202</v>
      </c>
      <c r="BX25" s="38" t="str">
        <f t="shared" si="8"/>
        <v>能代市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327019.29506416462</v>
      </c>
      <c r="BZ25" s="42"/>
      <c r="CA25" s="38" t="str">
        <f t="shared" si="9"/>
        <v>05202</v>
      </c>
      <c r="CB25" s="38" t="str">
        <f t="shared" si="10"/>
        <v>能代市</v>
      </c>
      <c r="CC25" s="260">
        <f t="shared" si="11"/>
        <v>8.4337401909537254E-3</v>
      </c>
      <c r="CD25" s="260">
        <f t="shared" si="1"/>
        <v>8.9186785710235694E-2</v>
      </c>
      <c r="CE25" s="260">
        <f t="shared" si="1"/>
        <v>0.97572012294073729</v>
      </c>
      <c r="CF25" s="260">
        <f t="shared" si="1"/>
        <v>0</v>
      </c>
      <c r="CG25" s="260">
        <f t="shared" si="1"/>
        <v>0</v>
      </c>
      <c r="CH25" s="260">
        <f t="shared" si="1"/>
        <v>8.5505413356461349E-2</v>
      </c>
      <c r="CI25" s="260">
        <f t="shared" si="12"/>
        <v>1.158846062198388</v>
      </c>
      <c r="CK25" s="20" t="str">
        <f t="shared" si="13"/>
        <v>05202</v>
      </c>
      <c r="CL25" s="20" t="str">
        <f t="shared" si="14"/>
        <v>能代市</v>
      </c>
      <c r="CM25" s="20">
        <f>VLOOKUP($CK25&amp;"_"&amp;$AZ$7,データシート1!$A:$BS,MATCH("ca_太陽光発電（10kW未満）",データシート1!$A$1:$BS$1,0),0)</f>
        <v>462</v>
      </c>
      <c r="CN25" s="20">
        <f>VLOOKUP($CK25&amp;"_"&amp;$AZ$5,データシート1!$A:$BS,MATCH("ab_家庭",データシート1!$A$1:$BS$1,0),0)</f>
        <v>24163</v>
      </c>
      <c r="CO25" s="260">
        <f t="shared" si="15"/>
        <v>1.9120142366428009E-2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17202</v>
      </c>
      <c r="AY26" s="20" t="str">
        <f>IF(IFERROR(比較地域マスタ!$Z19,"")=0,"",IFERROR(比較地域マスタ!$Z19,""))</f>
        <v>七尾市</v>
      </c>
      <c r="BC26" s="960" t="str">
        <f t="shared" si="0"/>
        <v>17202</v>
      </c>
      <c r="BD26" s="123" t="str">
        <f t="shared" si="2"/>
        <v>七尾市</v>
      </c>
      <c r="BE26" s="40">
        <f>VLOOKUP($BC26&amp;"_"&amp;$AZ$7,データシート1!$A:$BS,MATCH("cb_"&amp;BE$12,データシート1!$A$1:$BS$1,0),0)</f>
        <v>2597.4020000000014</v>
      </c>
      <c r="BF26" s="40">
        <f>VLOOKUP($BC26&amp;"_"&amp;$AZ$7,データシート1!$A:$BS,MATCH("cb_"&amp;BF$12,データシート1!$A$1:$BS$1,0),0)</f>
        <v>119045.69999999998</v>
      </c>
      <c r="BG26" s="40">
        <f>VLOOKUP($BC26&amp;"_"&amp;$AZ$7,データシート1!$A:$BS,MATCH("cb_"&amp;BG$12,データシート1!$A$1:$BS$1,0),0)</f>
        <v>15000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136643.10199999998</v>
      </c>
      <c r="BL26" s="42"/>
      <c r="BM26" s="960" t="str">
        <f t="shared" si="4"/>
        <v>17202</v>
      </c>
      <c r="BN26" s="123" t="str">
        <f t="shared" si="5"/>
        <v>七尾市</v>
      </c>
      <c r="BO26" s="40">
        <f>BE26*VLOOKUP(BO$12,別紙!$B$4:$E$10,MATCH("設備利用率",別紙!$B$4:$E$4,0),0)/100*8760/10^3</f>
        <v>3117.1940882400017</v>
      </c>
      <c r="BP26" s="40">
        <f>BF26*VLOOKUP(BP$12,別紙!$B$4:$E$10,MATCH("設備利用率",別紙!$B$4:$E$4,0),0)/100*8760/10^3</f>
        <v>157468.89013199994</v>
      </c>
      <c r="BQ26" s="40">
        <f>BG26*VLOOKUP(BQ$12,別紙!$B$4:$E$10,MATCH("設備利用率",別紙!$B$4:$E$4,0),0)/100*8760/10^3</f>
        <v>32587.200000000001</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193173.28422023996</v>
      </c>
      <c r="BV26" s="42"/>
      <c r="BW26" s="38" t="str">
        <f t="shared" si="7"/>
        <v>17202</v>
      </c>
      <c r="BX26" s="38" t="str">
        <f t="shared" si="8"/>
        <v>七尾市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355832.11899047013</v>
      </c>
      <c r="BZ26" s="42"/>
      <c r="CA26" s="38" t="str">
        <f t="shared" si="9"/>
        <v>17202</v>
      </c>
      <c r="CB26" s="38" t="str">
        <f t="shared" si="10"/>
        <v>七尾市</v>
      </c>
      <c r="CC26" s="260">
        <f t="shared" si="11"/>
        <v>8.7602943126207401E-3</v>
      </c>
      <c r="CD26" s="260">
        <f t="shared" si="1"/>
        <v>0.4425370328534543</v>
      </c>
      <c r="CE26" s="260">
        <f t="shared" si="1"/>
        <v>9.158026569510648E-2</v>
      </c>
      <c r="CF26" s="260">
        <f t="shared" si="1"/>
        <v>0</v>
      </c>
      <c r="CG26" s="260">
        <f t="shared" si="1"/>
        <v>0</v>
      </c>
      <c r="CH26" s="260">
        <f t="shared" si="1"/>
        <v>0</v>
      </c>
      <c r="CI26" s="260">
        <f t="shared" si="12"/>
        <v>0.54287759286118153</v>
      </c>
      <c r="CK26" s="20" t="str">
        <f t="shared" si="13"/>
        <v>17202</v>
      </c>
      <c r="CL26" s="20" t="str">
        <f t="shared" si="14"/>
        <v>七尾市</v>
      </c>
      <c r="CM26" s="20">
        <f>VLOOKUP($CK26&amp;"_"&amp;$AZ$7,データシート1!$A:$BS,MATCH("ca_太陽光発電（10kW未満）",データシート1!$A$1:$BS$1,0),0)</f>
        <v>556</v>
      </c>
      <c r="CN26" s="20">
        <f>VLOOKUP($CK26&amp;"_"&amp;$AZ$5,データシート1!$A:$BS,MATCH("ab_家庭",データシート1!$A$1:$BS$1,0),0)</f>
        <v>21864</v>
      </c>
      <c r="CO26" s="260">
        <f t="shared" si="15"/>
        <v>2.5429930479326748E-2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08236</v>
      </c>
      <c r="AY27" s="20" t="str">
        <f>IF(IFERROR(比較地域マスタ!$Z20,"")=0,"",IFERROR(比較地域マスタ!$Z20,""))</f>
        <v>小美玉市</v>
      </c>
      <c r="BC27" s="960" t="str">
        <f t="shared" si="0"/>
        <v>08236</v>
      </c>
      <c r="BD27" s="123" t="str">
        <f t="shared" si="2"/>
        <v>小美玉市</v>
      </c>
      <c r="BE27" s="40">
        <f>VLOOKUP($BC27&amp;"_"&amp;$AZ$7,データシート1!$A:$BS,MATCH("cb_"&amp;BE$12,データシート1!$A$1:$BS$1,0),0)</f>
        <v>7638.4999999999882</v>
      </c>
      <c r="BF27" s="40">
        <f>VLOOKUP($BC27&amp;"_"&amp;$AZ$7,データシート1!$A:$BS,MATCH("cb_"&amp;BF$12,データシート1!$A$1:$BS$1,0),0)</f>
        <v>126935.09999999963</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2181.864</v>
      </c>
      <c r="BK27" s="40">
        <f t="shared" si="3"/>
        <v>136755.46399999963</v>
      </c>
      <c r="BL27" s="42"/>
      <c r="BM27" s="960" t="str">
        <f t="shared" si="4"/>
        <v>08236</v>
      </c>
      <c r="BN27" s="123" t="str">
        <f t="shared" si="5"/>
        <v>小美玉市</v>
      </c>
      <c r="BO27" s="40">
        <f>BE27*VLOOKUP(BO$12,別紙!$B$4:$E$10,MATCH("設備利用率",別紙!$B$4:$E$4,0),0)/100*8760/10^3</f>
        <v>9167.1166199999861</v>
      </c>
      <c r="BP27" s="40">
        <f>BF27*VLOOKUP(BP$12,別紙!$B$4:$E$10,MATCH("設備利用率",別紙!$B$4:$E$4,0),0)/100*8760/10^3</f>
        <v>167904.6728759995</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15290.502911999998</v>
      </c>
      <c r="BU27" s="40">
        <f t="shared" si="6"/>
        <v>192362.29240799948</v>
      </c>
      <c r="BV27" s="42"/>
      <c r="BW27" s="38" t="str">
        <f t="shared" si="7"/>
        <v>08236</v>
      </c>
      <c r="BX27" s="38" t="str">
        <f t="shared" si="8"/>
        <v>小美玉市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459774.17654659745</v>
      </c>
      <c r="BZ27" s="42"/>
      <c r="CA27" s="38" t="str">
        <f t="shared" si="9"/>
        <v>08236</v>
      </c>
      <c r="CB27" s="38" t="str">
        <f t="shared" si="10"/>
        <v>小美玉市</v>
      </c>
      <c r="CC27" s="260">
        <f t="shared" si="11"/>
        <v>1.9938302513757885E-2</v>
      </c>
      <c r="CD27" s="260">
        <f t="shared" si="1"/>
        <v>0.36518943742588078</v>
      </c>
      <c r="CE27" s="260">
        <f t="shared" si="1"/>
        <v>0</v>
      </c>
      <c r="CF27" s="260">
        <f t="shared" si="1"/>
        <v>0</v>
      </c>
      <c r="CG27" s="260">
        <f t="shared" si="1"/>
        <v>0</v>
      </c>
      <c r="CH27" s="260">
        <f t="shared" si="1"/>
        <v>3.3256550045607722E-2</v>
      </c>
      <c r="CI27" s="260">
        <f t="shared" si="12"/>
        <v>0.41838428998524635</v>
      </c>
      <c r="CK27" s="20" t="str">
        <f t="shared" si="13"/>
        <v>08236</v>
      </c>
      <c r="CL27" s="20" t="str">
        <f t="shared" si="14"/>
        <v>小美玉市</v>
      </c>
      <c r="CM27" s="20">
        <f>VLOOKUP($CK27&amp;"_"&amp;$AZ$7,データシート1!$A:$BS,MATCH("ca_太陽光発電（10kW未満）",データシート1!$A$1:$BS$1,0),0)</f>
        <v>1696</v>
      </c>
      <c r="CN27" s="20">
        <f>VLOOKUP($CK27&amp;"_"&amp;$AZ$5,データシート1!$A:$BS,MATCH("ab_家庭",データシート1!$A$1:$BS$1,0),0)</f>
        <v>21203</v>
      </c>
      <c r="CO27" s="260">
        <f t="shared" si="15"/>
        <v>7.9988680847049951E-2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15210</v>
      </c>
      <c r="AY28" s="20" t="str">
        <f>IF(IFERROR(比較地域マスタ!$Z21,"")=0,"",IFERROR(比較地域マスタ!$Z21,""))</f>
        <v>十日町市</v>
      </c>
      <c r="BC28" s="960" t="str">
        <f t="shared" si="0"/>
        <v>15210</v>
      </c>
      <c r="BD28" s="123" t="str">
        <f t="shared" si="2"/>
        <v>十日町市</v>
      </c>
      <c r="BE28" s="40">
        <f>VLOOKUP($BC28&amp;"_"&amp;$AZ$7,データシート1!$A:$BS,MATCH("cb_"&amp;BE$12,データシート1!$A$1:$BS$1,0),0)</f>
        <v>1047.0999999999995</v>
      </c>
      <c r="BF28" s="40">
        <f>VLOOKUP($BC28&amp;"_"&amp;$AZ$7,データシート1!$A:$BS,MATCH("cb_"&amp;BF$12,データシート1!$A$1:$BS$1,0),0)</f>
        <v>468.19999999999993</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1515.2999999999993</v>
      </c>
      <c r="BL28" s="42"/>
      <c r="BM28" s="960" t="str">
        <f t="shared" si="4"/>
        <v>15210</v>
      </c>
      <c r="BN28" s="123" t="str">
        <f t="shared" si="5"/>
        <v>十日町市</v>
      </c>
      <c r="BO28" s="40">
        <f>BE28*VLOOKUP(BO$12,別紙!$B$4:$E$10,MATCH("設備利用率",別紙!$B$4:$E$4,0),0)/100*8760/10^3</f>
        <v>1256.6456519999992</v>
      </c>
      <c r="BP28" s="40">
        <f>BF28*VLOOKUP(BP$12,別紙!$B$4:$E$10,MATCH("設備利用率",別紙!$B$4:$E$4,0),0)/100*8760/10^3</f>
        <v>619.3162319999999</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1875.9618839999991</v>
      </c>
      <c r="BV28" s="42"/>
      <c r="BW28" s="38" t="str">
        <f t="shared" si="7"/>
        <v>15210</v>
      </c>
      <c r="BX28" s="38" t="str">
        <f t="shared" si="8"/>
        <v>十日町市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226738.26576443284</v>
      </c>
      <c r="BZ28" s="42"/>
      <c r="CA28" s="38" t="str">
        <f t="shared" si="9"/>
        <v>15210</v>
      </c>
      <c r="CB28" s="38" t="str">
        <f t="shared" si="10"/>
        <v>十日町市</v>
      </c>
      <c r="CC28" s="260">
        <f t="shared" si="11"/>
        <v>5.542274250723859E-3</v>
      </c>
      <c r="CD28" s="260">
        <f t="shared" si="1"/>
        <v>2.7314146992878188E-3</v>
      </c>
      <c r="CE28" s="260">
        <f t="shared" si="1"/>
        <v>0</v>
      </c>
      <c r="CF28" s="260">
        <f t="shared" si="1"/>
        <v>0</v>
      </c>
      <c r="CG28" s="260">
        <f t="shared" si="1"/>
        <v>0</v>
      </c>
      <c r="CH28" s="260">
        <f t="shared" si="1"/>
        <v>0</v>
      </c>
      <c r="CI28" s="260">
        <f t="shared" si="12"/>
        <v>8.2736889500116782E-3</v>
      </c>
      <c r="CK28" s="20" t="str">
        <f t="shared" si="13"/>
        <v>15210</v>
      </c>
      <c r="CL28" s="20" t="str">
        <f t="shared" si="14"/>
        <v>十日町市</v>
      </c>
      <c r="CM28" s="20">
        <f>VLOOKUP($CK28&amp;"_"&amp;$AZ$7,データシート1!$A:$BS,MATCH("ca_太陽光発電（10kW未満）",データシート1!$A$1:$BS$1,0),0)</f>
        <v>214</v>
      </c>
      <c r="CN28" s="20">
        <f>VLOOKUP($CK28&amp;"_"&amp;$AZ$5,データシート1!$A:$BS,MATCH("ab_家庭",データシート1!$A$1:$BS$1,0),0)</f>
        <v>19647</v>
      </c>
      <c r="CO28" s="260">
        <f t="shared" si="15"/>
        <v>1.0892248180383774E-2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08443</v>
      </c>
      <c r="AY29" s="20" t="str">
        <f>IF(IFERROR(比較地域マスタ!$Z22,"")=0,"",IFERROR(比較地域マスタ!$Z22,""))</f>
        <v>阿見町</v>
      </c>
      <c r="BC29" s="960" t="str">
        <f t="shared" si="0"/>
        <v>08443</v>
      </c>
      <c r="BD29" s="123" t="str">
        <f t="shared" si="2"/>
        <v>阿見町</v>
      </c>
      <c r="BE29" s="40">
        <f>VLOOKUP($BC29&amp;"_"&amp;$AZ$7,データシート1!$A:$BS,MATCH("cb_"&amp;BE$12,データシート1!$A$1:$BS$1,0),0)</f>
        <v>8830.3999999999687</v>
      </c>
      <c r="BF29" s="40">
        <f>VLOOKUP($BC29&amp;"_"&amp;$AZ$7,データシート1!$A:$BS,MATCH("cb_"&amp;BF$12,データシート1!$A$1:$BS$1,0),0)</f>
        <v>64481.999999999993</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73312.399999999965</v>
      </c>
      <c r="BL29" s="42"/>
      <c r="BM29" s="960" t="str">
        <f t="shared" si="4"/>
        <v>08443</v>
      </c>
      <c r="BN29" s="123" t="str">
        <f t="shared" si="5"/>
        <v>阿見町</v>
      </c>
      <c r="BO29" s="40">
        <f>BE29*VLOOKUP(BO$12,別紙!$B$4:$E$10,MATCH("設備利用率",別紙!$B$4:$E$4,0),0)/100*8760/10^3</f>
        <v>10597.539647999962</v>
      </c>
      <c r="BP29" s="40">
        <f>BF29*VLOOKUP(BP$12,別紙!$B$4:$E$10,MATCH("設備利用率",別紙!$B$4:$E$4,0),0)/100*8760/10^3</f>
        <v>85294.210319999998</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95891.74996799996</v>
      </c>
      <c r="BV29" s="42"/>
      <c r="BW29" s="38" t="str">
        <f t="shared" si="7"/>
        <v>08443</v>
      </c>
      <c r="BX29" s="38" t="str">
        <f t="shared" si="8"/>
        <v>阿見町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539222.59469687776</v>
      </c>
      <c r="BZ29" s="42"/>
      <c r="CA29" s="38" t="str">
        <f t="shared" si="9"/>
        <v>08443</v>
      </c>
      <c r="CB29" s="38" t="str">
        <f t="shared" si="10"/>
        <v>阿見町</v>
      </c>
      <c r="CC29" s="260">
        <f t="shared" si="11"/>
        <v>1.9653367184951392E-2</v>
      </c>
      <c r="CD29" s="260">
        <f t="shared" ref="CD29:CD60" si="16">BP29/$BY29</f>
        <v>0.1581799634489498</v>
      </c>
      <c r="CE29" s="260">
        <f t="shared" ref="CE29:CE60" si="17">BQ29/$BY29</f>
        <v>0</v>
      </c>
      <c r="CF29" s="260">
        <f t="shared" ref="CF29:CF60" si="18">BR29/$BY29</f>
        <v>0</v>
      </c>
      <c r="CG29" s="260">
        <f t="shared" ref="CG29:CG60" si="19">BS29/$BY29</f>
        <v>0</v>
      </c>
      <c r="CH29" s="260">
        <f t="shared" ref="CH29:CH60" si="20">BT29/$BY29</f>
        <v>0</v>
      </c>
      <c r="CI29" s="260">
        <f t="shared" si="12"/>
        <v>0.17783333063390119</v>
      </c>
      <c r="CK29" s="20" t="str">
        <f t="shared" si="13"/>
        <v>08443</v>
      </c>
      <c r="CL29" s="20" t="str">
        <f t="shared" si="14"/>
        <v>阿見町</v>
      </c>
      <c r="CM29" s="20">
        <f>VLOOKUP($CK29&amp;"_"&amp;$AZ$7,データシート1!$A:$BS,MATCH("ca_太陽光発電（10kW未満）",データシート1!$A$1:$BS$1,0),0)</f>
        <v>1770</v>
      </c>
      <c r="CN29" s="20">
        <f>VLOOKUP($CK29&amp;"_"&amp;$AZ$5,データシート1!$A:$BS,MATCH("ab_家庭",データシート1!$A$1:$BS$1,0),0)</f>
        <v>21559</v>
      </c>
      <c r="CO29" s="260">
        <f t="shared" si="15"/>
        <v>8.2100282944477951E-2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23227</v>
      </c>
      <c r="AY30" s="20" t="str">
        <f>IF(IFERROR(比較地域マスタ!$Z23,"")=0,"",IFERROR(比較地域マスタ!$Z23,""))</f>
        <v>高浜市</v>
      </c>
      <c r="BC30" s="960" t="str">
        <f t="shared" si="0"/>
        <v>23227</v>
      </c>
      <c r="BD30" s="123" t="str">
        <f t="shared" si="2"/>
        <v>高浜市</v>
      </c>
      <c r="BE30" s="40">
        <f>VLOOKUP($BC30&amp;"_"&amp;$AZ$7,データシート1!$A:$BS,MATCH("cb_"&amp;BE$12,データシート1!$A$1:$BS$1,0),0)</f>
        <v>11103.499999999984</v>
      </c>
      <c r="BF30" s="40">
        <f>VLOOKUP($BC30&amp;"_"&amp;$AZ$7,データシート1!$A:$BS,MATCH("cb_"&amp;BF$12,データシート1!$A$1:$BS$1,0),0)</f>
        <v>11622.6</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22726.099999999984</v>
      </c>
      <c r="BL30" s="42"/>
      <c r="BM30" s="960" t="str">
        <f t="shared" si="4"/>
        <v>23227</v>
      </c>
      <c r="BN30" s="123" t="str">
        <f t="shared" si="5"/>
        <v>高浜市</v>
      </c>
      <c r="BO30" s="40">
        <f>BE30*VLOOKUP(BO$12,別紙!$B$4:$E$10,MATCH("設備利用率",別紙!$B$4:$E$4,0),0)/100*8760/10^3</f>
        <v>13325.53241999998</v>
      </c>
      <c r="BP30" s="40">
        <f>BF30*VLOOKUP(BP$12,別紙!$B$4:$E$10,MATCH("設備利用率",別紙!$B$4:$E$4,0),0)/100*8760/10^3</f>
        <v>15373.910376</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28699.442795999981</v>
      </c>
      <c r="BV30" s="42"/>
      <c r="BW30" s="38" t="str">
        <f t="shared" si="7"/>
        <v>23227</v>
      </c>
      <c r="BX30" s="38" t="str">
        <f t="shared" si="8"/>
        <v>高浜市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415897.34920748707</v>
      </c>
      <c r="BZ30" s="42"/>
      <c r="CA30" s="38" t="str">
        <f t="shared" si="9"/>
        <v>23227</v>
      </c>
      <c r="CB30" s="38" t="str">
        <f t="shared" si="10"/>
        <v>高浜市</v>
      </c>
      <c r="CC30" s="260">
        <f t="shared" si="11"/>
        <v>3.2040436048444261E-2</v>
      </c>
      <c r="CD30" s="260">
        <f t="shared" si="16"/>
        <v>3.696563684595669E-2</v>
      </c>
      <c r="CE30" s="260">
        <f t="shared" si="17"/>
        <v>0</v>
      </c>
      <c r="CF30" s="260">
        <f t="shared" si="18"/>
        <v>0</v>
      </c>
      <c r="CG30" s="260">
        <f t="shared" si="19"/>
        <v>0</v>
      </c>
      <c r="CH30" s="260">
        <f t="shared" si="20"/>
        <v>0</v>
      </c>
      <c r="CI30" s="260">
        <f t="shared" si="12"/>
        <v>6.9006072894400958E-2</v>
      </c>
      <c r="CK30" s="20" t="str">
        <f t="shared" si="13"/>
        <v>23227</v>
      </c>
      <c r="CL30" s="20" t="str">
        <f t="shared" si="14"/>
        <v>高浜市</v>
      </c>
      <c r="CM30" s="20">
        <f>VLOOKUP($CK30&amp;"_"&amp;$AZ$7,データシート1!$A:$BS,MATCH("ca_太陽光発電（10kW未満）",データシート1!$A$1:$BS$1,0),0)</f>
        <v>2373</v>
      </c>
      <c r="CN30" s="20">
        <f>VLOOKUP($CK30&amp;"_"&amp;$AZ$5,データシート1!$A:$BS,MATCH("ab_家庭",データシート1!$A$1:$BS$1,0),0)</f>
        <v>20961</v>
      </c>
      <c r="CO30" s="260">
        <f t="shared" si="15"/>
        <v>0.11321024760269072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12237</v>
      </c>
      <c r="AY31" s="20" t="str">
        <f>IF(IFERROR(比較地域マスタ!$Z24,"")=0,"",IFERROR(比較地域マスタ!$Z24,""))</f>
        <v>山武市</v>
      </c>
      <c r="BC31" s="960" t="str">
        <f t="shared" si="0"/>
        <v>12237</v>
      </c>
      <c r="BD31" s="123" t="str">
        <f t="shared" si="2"/>
        <v>山武市</v>
      </c>
      <c r="BE31" s="40">
        <f>VLOOKUP($BC31&amp;"_"&amp;$AZ$7,データシート1!$A:$BS,MATCH("cb_"&amp;BE$12,データシート1!$A$1:$BS$1,0),0)</f>
        <v>6586.0000000000064</v>
      </c>
      <c r="BF31" s="40">
        <f>VLOOKUP($BC31&amp;"_"&amp;$AZ$7,データシート1!$A:$BS,MATCH("cb_"&amp;BF$12,データシート1!$A$1:$BS$1,0),0)</f>
        <v>100747.69999999988</v>
      </c>
      <c r="BG31" s="40">
        <f>VLOOKUP($BC31&amp;"_"&amp;$AZ$7,データシート1!$A:$BS,MATCH("cb_"&amp;BG$12,データシート1!$A$1:$BS$1,0),0)</f>
        <v>9.8000000000000007</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107343.49999999988</v>
      </c>
      <c r="BL31" s="42"/>
      <c r="BM31" s="960" t="str">
        <f t="shared" si="4"/>
        <v>12237</v>
      </c>
      <c r="BN31" s="123" t="str">
        <f t="shared" si="5"/>
        <v>山武市</v>
      </c>
      <c r="BO31" s="40">
        <f>BE31*VLOOKUP(BO$12,別紙!$B$4:$E$10,MATCH("設備利用率",別紙!$B$4:$E$4,0),0)/100*8760/10^3</f>
        <v>7903.9903200000081</v>
      </c>
      <c r="BP31" s="40">
        <f>BF31*VLOOKUP(BP$12,別紙!$B$4:$E$10,MATCH("設備利用率",別紙!$B$4:$E$4,0),0)/100*8760/10^3</f>
        <v>133265.02765199984</v>
      </c>
      <c r="BQ31" s="40">
        <f>BG31*VLOOKUP(BQ$12,別紙!$B$4:$E$10,MATCH("設備利用率",別紙!$B$4:$E$4,0),0)/100*8760/10^3</f>
        <v>21.290303999999999</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141190.30827599985</v>
      </c>
      <c r="BV31" s="42"/>
      <c r="BW31" s="38" t="str">
        <f t="shared" si="7"/>
        <v>12237</v>
      </c>
      <c r="BX31" s="38" t="str">
        <f t="shared" si="8"/>
        <v>山武市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318998.14800793846</v>
      </c>
      <c r="BZ31" s="42"/>
      <c r="CA31" s="38" t="str">
        <f t="shared" si="9"/>
        <v>12237</v>
      </c>
      <c r="CB31" s="38" t="str">
        <f t="shared" si="10"/>
        <v>山武市</v>
      </c>
      <c r="CC31" s="260">
        <f t="shared" si="11"/>
        <v>2.4777542971200297E-2</v>
      </c>
      <c r="CD31" s="260">
        <f t="shared" si="16"/>
        <v>0.41776113273448678</v>
      </c>
      <c r="CE31" s="260">
        <f t="shared" si="17"/>
        <v>6.6741152363900797E-5</v>
      </c>
      <c r="CF31" s="260">
        <f t="shared" si="18"/>
        <v>0</v>
      </c>
      <c r="CG31" s="260">
        <f t="shared" si="19"/>
        <v>0</v>
      </c>
      <c r="CH31" s="260">
        <f t="shared" si="20"/>
        <v>0</v>
      </c>
      <c r="CI31" s="260">
        <f t="shared" si="12"/>
        <v>0.44260541685805099</v>
      </c>
      <c r="CK31" s="20" t="str">
        <f t="shared" si="13"/>
        <v>12237</v>
      </c>
      <c r="CL31" s="20" t="str">
        <f t="shared" si="14"/>
        <v>山武市</v>
      </c>
      <c r="CM31" s="20">
        <f>VLOOKUP($CK31&amp;"_"&amp;$AZ$7,データシート1!$A:$BS,MATCH("ca_太陽光発電（10kW未満）",データシート1!$A$1:$BS$1,0),0)</f>
        <v>1485</v>
      </c>
      <c r="CN31" s="20">
        <f>VLOOKUP($CK31&amp;"_"&amp;$AZ$5,データシート1!$A:$BS,MATCH("ab_家庭",データシート1!$A$1:$BS$1,0),0)</f>
        <v>22403</v>
      </c>
      <c r="CO31" s="260">
        <f t="shared" si="15"/>
        <v>6.628576529929027E-2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14321</v>
      </c>
      <c r="AY32" s="20" t="str">
        <f>IF(IFERROR(比較地域マスタ!$Z25,"")=0,"",IFERROR(比較地域マスタ!$Z25,""))</f>
        <v>寒川町</v>
      </c>
      <c r="AZ32" s="24"/>
      <c r="BA32" s="24"/>
      <c r="BB32" s="24"/>
      <c r="BC32" s="960" t="str">
        <f t="shared" si="0"/>
        <v>14321</v>
      </c>
      <c r="BD32" s="123" t="str">
        <f t="shared" si="2"/>
        <v>寒川町</v>
      </c>
      <c r="BE32" s="40">
        <f>VLOOKUP($BC32&amp;"_"&amp;$AZ$7,データシート1!$A:$BS,MATCH("cb_"&amp;BE$12,データシート1!$A$1:$BS$1,0),0)</f>
        <v>5203.199999999998</v>
      </c>
      <c r="BF32" s="40">
        <f>VLOOKUP($BC32&amp;"_"&amp;$AZ$7,データシート1!$A:$BS,MATCH("cb_"&amp;BF$12,データシート1!$A$1:$BS$1,0),0)</f>
        <v>2296.3999999999992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7499.5999999999967</v>
      </c>
      <c r="BL32" s="42"/>
      <c r="BM32" s="960" t="str">
        <f t="shared" si="4"/>
        <v>14321</v>
      </c>
      <c r="BN32" s="123" t="str">
        <f t="shared" si="5"/>
        <v>寒川町</v>
      </c>
      <c r="BO32" s="40">
        <f>BE32*VLOOKUP(BO$12,別紙!$B$4:$E$10,MATCH("設備利用率",別紙!$B$4:$E$4,0),0)/100*8760/10^3</f>
        <v>6244.4643839999972</v>
      </c>
      <c r="BP32" s="40">
        <f>BF32*VLOOKUP(BP$12,別紙!$B$4:$E$10,MATCH("設備利用率",別紙!$B$4:$E$4,0),0)/100*8760/10^3</f>
        <v>3037.5860639999987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9282.0504479999963</v>
      </c>
      <c r="BV32" s="42"/>
      <c r="BW32" s="38" t="str">
        <f t="shared" si="7"/>
        <v>14321</v>
      </c>
      <c r="BX32" s="38" t="str">
        <f t="shared" si="8"/>
        <v>寒川町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434989.32406892412</v>
      </c>
      <c r="BZ32" s="42"/>
      <c r="CA32" s="38" t="str">
        <f t="shared" si="9"/>
        <v>14321</v>
      </c>
      <c r="CB32" s="38" t="str">
        <f t="shared" si="10"/>
        <v>寒川町</v>
      </c>
      <c r="CC32" s="260">
        <f t="shared" si="11"/>
        <v>1.4355442854525231E-2</v>
      </c>
      <c r="CD32" s="260">
        <f t="shared" si="16"/>
        <v>6.9831278514750229E-3</v>
      </c>
      <c r="CE32" s="260">
        <f t="shared" si="17"/>
        <v>0</v>
      </c>
      <c r="CF32" s="260">
        <f t="shared" si="18"/>
        <v>0</v>
      </c>
      <c r="CG32" s="260">
        <f t="shared" si="19"/>
        <v>0</v>
      </c>
      <c r="CH32" s="260">
        <f t="shared" si="20"/>
        <v>0</v>
      </c>
      <c r="CI32" s="260">
        <f t="shared" si="12"/>
        <v>2.1338570706000256E-2</v>
      </c>
      <c r="CJ32" s="24"/>
      <c r="CK32" s="20" t="str">
        <f t="shared" si="13"/>
        <v>14321</v>
      </c>
      <c r="CL32" s="20" t="str">
        <f t="shared" si="14"/>
        <v>寒川町</v>
      </c>
      <c r="CM32" s="20">
        <f>VLOOKUP($CK32&amp;"_"&amp;$AZ$7,データシート1!$A:$BS,MATCH("ca_太陽光発電（10kW未満）",データシート1!$A$1:$BS$1,0),0)</f>
        <v>1162</v>
      </c>
      <c r="CN32" s="20">
        <f>VLOOKUP($CK32&amp;"_"&amp;$AZ$5,データシート1!$A:$BS,MATCH("ab_家庭",データシート1!$A$1:$BS$1,0),0)</f>
        <v>22083</v>
      </c>
      <c r="CO32" s="260">
        <f t="shared" si="15"/>
        <v>5.2619662183580128E-2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40349</v>
      </c>
      <c r="AY33" s="20" t="str">
        <f>IF(IFERROR(比較地域マスタ!$Z26,"")=0,"",IFERROR(比較地域マスタ!$Z26,""))</f>
        <v>粕屋町</v>
      </c>
      <c r="BC33" s="960" t="str">
        <f t="shared" si="0"/>
        <v>40349</v>
      </c>
      <c r="BD33" s="123" t="str">
        <f t="shared" si="2"/>
        <v>粕屋町</v>
      </c>
      <c r="BE33" s="40">
        <f>VLOOKUP($BC33&amp;"_"&amp;$AZ$7,データシート1!$A:$BS,MATCH("cb_"&amp;BE$12,データシート1!$A$1:$BS$1,0),0)</f>
        <v>5885.2500000000055</v>
      </c>
      <c r="BF33" s="40">
        <f>VLOOKUP($BC33&amp;"_"&amp;$AZ$7,データシート1!$A:$BS,MATCH("cb_"&amp;BF$12,データシート1!$A$1:$BS$1,0),0)</f>
        <v>6702.2</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12587.450000000004</v>
      </c>
      <c r="BL33" s="42"/>
      <c r="BM33" s="960" t="str">
        <f t="shared" si="4"/>
        <v>40349</v>
      </c>
      <c r="BN33" s="123" t="str">
        <f t="shared" si="5"/>
        <v>粕屋町</v>
      </c>
      <c r="BO33" s="40">
        <f>BE33*VLOOKUP(BO$12,別紙!$B$4:$E$10,MATCH("設備利用率",別紙!$B$4:$E$4,0),0)/100*8760/10^3</f>
        <v>7063.0062300000063</v>
      </c>
      <c r="BP33" s="40">
        <f>BF33*VLOOKUP(BP$12,別紙!$B$4:$E$10,MATCH("設備利用率",別紙!$B$4:$E$4,0),0)/100*8760/10^3</f>
        <v>8865.4020720000008</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15928.408302000007</v>
      </c>
      <c r="BV33" s="42"/>
      <c r="BW33" s="38" t="str">
        <f t="shared" si="7"/>
        <v>40349</v>
      </c>
      <c r="BX33" s="38" t="str">
        <f t="shared" si="8"/>
        <v>粕屋町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256561.53637887919</v>
      </c>
      <c r="BZ33" s="42"/>
      <c r="CA33" s="38" t="str">
        <f t="shared" si="9"/>
        <v>40349</v>
      </c>
      <c r="CB33" s="38" t="str">
        <f t="shared" si="10"/>
        <v>粕屋町</v>
      </c>
      <c r="CC33" s="260">
        <f t="shared" si="11"/>
        <v>2.7529482126150268E-2</v>
      </c>
      <c r="CD33" s="260">
        <f t="shared" si="16"/>
        <v>3.4554681099617172E-2</v>
      </c>
      <c r="CE33" s="260">
        <f t="shared" si="17"/>
        <v>0</v>
      </c>
      <c r="CF33" s="260">
        <f t="shared" si="18"/>
        <v>0</v>
      </c>
      <c r="CG33" s="260">
        <f t="shared" si="19"/>
        <v>0</v>
      </c>
      <c r="CH33" s="260">
        <f t="shared" si="20"/>
        <v>0</v>
      </c>
      <c r="CI33" s="260">
        <f t="shared" si="12"/>
        <v>6.2084163225767444E-2</v>
      </c>
      <c r="CK33" s="20" t="str">
        <f t="shared" si="13"/>
        <v>40349</v>
      </c>
      <c r="CL33" s="20" t="str">
        <f t="shared" si="14"/>
        <v>粕屋町</v>
      </c>
      <c r="CM33" s="20">
        <f>VLOOKUP($CK33&amp;"_"&amp;$AZ$7,データシート1!$A:$BS,MATCH("ca_太陽光発電（10kW未満）",データシート1!$A$1:$BS$1,0),0)</f>
        <v>1344</v>
      </c>
      <c r="CN33" s="20">
        <f>VLOOKUP($CK33&amp;"_"&amp;$AZ$5,データシート1!$A:$BS,MATCH("ab_家庭",データシート1!$A$1:$BS$1,0),0)</f>
        <v>21259</v>
      </c>
      <c r="CO33" s="260">
        <f t="shared" si="15"/>
        <v>6.3220283174185057E-2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12239</v>
      </c>
      <c r="AY34" s="20" t="str">
        <f>IF(IFERROR(比較地域マスタ!$Z27,"")=0,"",IFERROR(比較地域マスタ!$Z27,""))</f>
        <v>大網白里市</v>
      </c>
      <c r="BC34" s="960" t="str">
        <f t="shared" si="0"/>
        <v>12239</v>
      </c>
      <c r="BD34" s="123" t="str">
        <f t="shared" si="2"/>
        <v>大網白里市</v>
      </c>
      <c r="BE34" s="40">
        <f>VLOOKUP($BC34&amp;"_"&amp;$AZ$7,データシート1!$A:$BS,MATCH("cb_"&amp;BE$12,データシート1!$A$1:$BS$1,0),0)</f>
        <v>4395.6000000000095</v>
      </c>
      <c r="BF34" s="40">
        <f>VLOOKUP($BC34&amp;"_"&amp;$AZ$7,データシート1!$A:$BS,MATCH("cb_"&amp;BF$12,データシート1!$A$1:$BS$1,0),0)</f>
        <v>31100.500000000022</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35496.100000000035</v>
      </c>
      <c r="BL34" s="42"/>
      <c r="BM34" s="960" t="str">
        <f t="shared" si="4"/>
        <v>12239</v>
      </c>
      <c r="BN34" s="123" t="str">
        <f t="shared" si="5"/>
        <v>大網白里市</v>
      </c>
      <c r="BO34" s="40">
        <f>BE34*VLOOKUP(BO$12,別紙!$B$4:$E$10,MATCH("設備利用率",別紙!$B$4:$E$4,0),0)/100*8760/10^3</f>
        <v>5275.24747200001</v>
      </c>
      <c r="BP34" s="40">
        <f>BF34*VLOOKUP(BP$12,別紙!$B$4:$E$10,MATCH("設備利用率",別紙!$B$4:$E$4,0),0)/100*8760/10^3</f>
        <v>41138.497380000023</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46413.744852000033</v>
      </c>
      <c r="BV34" s="42"/>
      <c r="BW34" s="38" t="str">
        <f t="shared" si="7"/>
        <v>12239</v>
      </c>
      <c r="BX34" s="38" t="str">
        <f t="shared" si="8"/>
        <v>大網白里市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162751.96349117238</v>
      </c>
      <c r="BZ34" s="42"/>
      <c r="CA34" s="38" t="str">
        <f t="shared" si="9"/>
        <v>12239</v>
      </c>
      <c r="CB34" s="38" t="str">
        <f t="shared" si="10"/>
        <v>大網白里市</v>
      </c>
      <c r="CC34" s="260">
        <f t="shared" si="11"/>
        <v>3.2412803869405468E-2</v>
      </c>
      <c r="CD34" s="260">
        <f t="shared" si="16"/>
        <v>0.25276805574288119</v>
      </c>
      <c r="CE34" s="260">
        <f t="shared" si="17"/>
        <v>0</v>
      </c>
      <c r="CF34" s="260">
        <f t="shared" si="18"/>
        <v>0</v>
      </c>
      <c r="CG34" s="260">
        <f t="shared" si="19"/>
        <v>0</v>
      </c>
      <c r="CH34" s="260">
        <f t="shared" si="20"/>
        <v>0</v>
      </c>
      <c r="CI34" s="260">
        <f t="shared" si="12"/>
        <v>0.28518085961228662</v>
      </c>
      <c r="CK34" s="20" t="str">
        <f t="shared" si="13"/>
        <v>12239</v>
      </c>
      <c r="CL34" s="20" t="str">
        <f t="shared" si="14"/>
        <v>大網白里市</v>
      </c>
      <c r="CM34" s="20">
        <f>VLOOKUP($CK34&amp;"_"&amp;$AZ$7,データシート1!$A:$BS,MATCH("ca_太陽光発電（10kW未満）",データシート1!$A$1:$BS$1,0),0)</f>
        <v>912</v>
      </c>
      <c r="CN34" s="20">
        <f>VLOOKUP($CK34&amp;"_"&amp;$AZ$5,データシート1!$A:$BS,MATCH("ab_家庭",データシート1!$A$1:$BS$1,0),0)</f>
        <v>22085</v>
      </c>
      <c r="CO34" s="260">
        <f t="shared" si="15"/>
        <v>4.1294996604029882E-2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20206</v>
      </c>
      <c r="AY35" s="20" t="str">
        <f>IF(IFERROR(比較地域マスタ!$Z28,"")=0,"",IFERROR(比較地域マスタ!$Z28,""))</f>
        <v>諏訪市</v>
      </c>
      <c r="BC35" s="960" t="str">
        <f t="shared" si="0"/>
        <v>20206</v>
      </c>
      <c r="BD35" s="123" t="str">
        <f t="shared" si="2"/>
        <v>諏訪市</v>
      </c>
      <c r="BE35" s="40">
        <f>VLOOKUP($BC35&amp;"_"&amp;$AZ$7,データシート1!$A:$BS,MATCH("cb_"&amp;BE$12,データシート1!$A$1:$BS$1,0),0)</f>
        <v>9510.1</v>
      </c>
      <c r="BF35" s="40">
        <f>VLOOKUP($BC35&amp;"_"&amp;$AZ$7,データシート1!$A:$BS,MATCH("cb_"&amp;BF$12,データシート1!$A$1:$BS$1,0),0)</f>
        <v>58265.499999999985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300</v>
      </c>
      <c r="BK35" s="40">
        <f t="shared" si="3"/>
        <v>68075.599999999991</v>
      </c>
      <c r="BL35" s="42"/>
      <c r="BM35" s="960" t="str">
        <f t="shared" si="4"/>
        <v>20206</v>
      </c>
      <c r="BN35" s="123" t="str">
        <f t="shared" si="5"/>
        <v>諏訪市</v>
      </c>
      <c r="BO35" s="40">
        <f>BE35*VLOOKUP(BO$12,別紙!$B$4:$E$10,MATCH("設備利用率",別紙!$B$4:$E$4,0),0)/100*8760/10^3</f>
        <v>11413.261211999999</v>
      </c>
      <c r="BP35" s="40">
        <f>BF35*VLOOKUP(BP$12,別紙!$B$4:$E$10,MATCH("設備利用率",別紙!$B$4:$E$4,0),0)/100*8760/10^3</f>
        <v>77071.272779999985</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2102.4</v>
      </c>
      <c r="BU35" s="40">
        <f t="shared" si="6"/>
        <v>90586.933991999977</v>
      </c>
      <c r="BV35" s="42"/>
      <c r="BW35" s="38" t="str">
        <f t="shared" si="7"/>
        <v>20206</v>
      </c>
      <c r="BX35" s="38" t="str">
        <f t="shared" si="8"/>
        <v>諏訪市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315912.12609486602</v>
      </c>
      <c r="BZ35" s="42"/>
      <c r="CA35" s="38" t="str">
        <f t="shared" si="9"/>
        <v>20206</v>
      </c>
      <c r="CB35" s="38" t="str">
        <f t="shared" si="10"/>
        <v>諏訪市</v>
      </c>
      <c r="CC35" s="260">
        <f t="shared" si="11"/>
        <v>3.612796176292607E-2</v>
      </c>
      <c r="CD35" s="260">
        <f t="shared" si="16"/>
        <v>0.24396427491629766</v>
      </c>
      <c r="CE35" s="260">
        <f t="shared" si="17"/>
        <v>0</v>
      </c>
      <c r="CF35" s="260">
        <f t="shared" si="18"/>
        <v>0</v>
      </c>
      <c r="CG35" s="260">
        <f t="shared" si="19"/>
        <v>0</v>
      </c>
      <c r="CH35" s="260">
        <f t="shared" si="20"/>
        <v>6.6550151967533699E-3</v>
      </c>
      <c r="CI35" s="260">
        <f t="shared" si="12"/>
        <v>0.28674725187597705</v>
      </c>
      <c r="CK35" s="20" t="str">
        <f t="shared" si="13"/>
        <v>20206</v>
      </c>
      <c r="CL35" s="20" t="str">
        <f t="shared" si="14"/>
        <v>諏訪市</v>
      </c>
      <c r="CM35" s="20">
        <f>VLOOKUP($CK35&amp;"_"&amp;$AZ$7,データシート1!$A:$BS,MATCH("ca_太陽光発電（10kW未満）",データシート1!$A$1:$BS$1,0),0)</f>
        <v>2093</v>
      </c>
      <c r="CN35" s="20">
        <f>VLOOKUP($CK35&amp;"_"&amp;$AZ$5,データシート1!$A:$BS,MATCH("ab_家庭",データシート1!$A$1:$BS$1,0),0)</f>
        <v>22104</v>
      </c>
      <c r="CO35" s="260">
        <f t="shared" si="15"/>
        <v>9.4688744118711546E-2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08212</v>
      </c>
      <c r="AY36" s="20" t="str">
        <f>IF(IFERROR(比較地域マスタ!$Z29,"")=0,"",IFERROR(比較地域マスタ!$Z29,""))</f>
        <v>常陸太田市</v>
      </c>
      <c r="BC36" s="960" t="str">
        <f t="shared" si="0"/>
        <v>08212</v>
      </c>
      <c r="BD36" s="123" t="str">
        <f t="shared" si="2"/>
        <v>常陸太田市</v>
      </c>
      <c r="BE36" s="40">
        <f>VLOOKUP($BC36&amp;"_"&amp;$AZ$7,データシート1!$A:$BS,MATCH("cb_"&amp;BE$12,データシート1!$A$1:$BS$1,0),0)</f>
        <v>7058.1999999999925</v>
      </c>
      <c r="BF36" s="40">
        <f>VLOOKUP($BC36&amp;"_"&amp;$AZ$7,データシート1!$A:$BS,MATCH("cb_"&amp;BF$12,データシート1!$A$1:$BS$1,0),0)</f>
        <v>69513.799999999988</v>
      </c>
      <c r="BG36" s="40">
        <f>VLOOKUP($BC36&amp;"_"&amp;$AZ$7,データシート1!$A:$BS,MATCH("cb_"&amp;BG$12,データシート1!$A$1:$BS$1,0),0)</f>
        <v>10620</v>
      </c>
      <c r="BH36" s="40">
        <f>VLOOKUP($BC36&amp;"_"&amp;$AZ$7,データシート1!$A:$BS,MATCH("cb_"&amp;BH$12,データシート1!$A$1:$BS$1,0),0)</f>
        <v>1650</v>
      </c>
      <c r="BI36" s="40">
        <f>VLOOKUP($BC36&amp;"_"&amp;$AZ$7,データシート1!$A:$BS,MATCH("cb_"&amp;BI$12,データシート1!$A$1:$BS$1,0),0)</f>
        <v>0</v>
      </c>
      <c r="BJ36" s="40">
        <f>VLOOKUP($BC36&amp;"_"&amp;$AZ$7,データシート1!$A:$BS,MATCH("cb_"&amp;BJ$12,データシート1!$A$1:$BS$1,0),0)</f>
        <v>5750</v>
      </c>
      <c r="BK36" s="40">
        <f t="shared" si="3"/>
        <v>94591.999999999985</v>
      </c>
      <c r="BL36" s="42"/>
      <c r="BM36" s="960" t="str">
        <f t="shared" si="4"/>
        <v>08212</v>
      </c>
      <c r="BN36" s="123" t="str">
        <f t="shared" si="5"/>
        <v>常陸太田市</v>
      </c>
      <c r="BO36" s="40">
        <f>BE36*VLOOKUP(BO$12,別紙!$B$4:$E$10,MATCH("設備利用率",別紙!$B$4:$E$4,0),0)/100*8760/10^3</f>
        <v>8470.686983999989</v>
      </c>
      <c r="BP36" s="40">
        <f>BF36*VLOOKUP(BP$12,別紙!$B$4:$E$10,MATCH("設備利用率",別紙!$B$4:$E$4,0),0)/100*8760/10^3</f>
        <v>91950.074087999979</v>
      </c>
      <c r="BQ36" s="40">
        <f>BG36*VLOOKUP(BQ$12,別紙!$B$4:$E$10,MATCH("設備利用率",別紙!$B$4:$E$4,0),0)/100*8760/10^3</f>
        <v>23071.7376</v>
      </c>
      <c r="BR36" s="40">
        <f>BH36*VLOOKUP(BR$12,別紙!$B$4:$E$10,MATCH("設備利用率",別紙!$B$4:$E$4,0),0)/100*8760/10^3</f>
        <v>8672.4</v>
      </c>
      <c r="BS36" s="40">
        <f>BI36*VLOOKUP(BS$12,別紙!$B$4:$E$10,MATCH("設備利用率",別紙!$B$4:$E$4,0),0)/100*8760/10^3</f>
        <v>0</v>
      </c>
      <c r="BT36" s="40">
        <f>BJ36*VLOOKUP(BT$12,別紙!$B$4:$E$10,MATCH("設備利用率",別紙!$B$4:$E$4,0),0)/100*8760/10^3</f>
        <v>40296</v>
      </c>
      <c r="BU36" s="40">
        <f t="shared" si="6"/>
        <v>172460.89867199995</v>
      </c>
      <c r="BV36" s="42"/>
      <c r="BW36" s="38" t="str">
        <f t="shared" si="7"/>
        <v>08212</v>
      </c>
      <c r="BX36" s="38" t="str">
        <f t="shared" si="8"/>
        <v>常陸太田市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220048.90622176681</v>
      </c>
      <c r="BZ36" s="42"/>
      <c r="CA36" s="38" t="str">
        <f t="shared" si="9"/>
        <v>08212</v>
      </c>
      <c r="CB36" s="38" t="str">
        <f t="shared" si="10"/>
        <v>常陸太田市</v>
      </c>
      <c r="CC36" s="260">
        <f t="shared" si="11"/>
        <v>3.8494565273881308E-2</v>
      </c>
      <c r="CD36" s="260">
        <f t="shared" si="16"/>
        <v>0.41786199107634764</v>
      </c>
      <c r="CE36" s="260">
        <f t="shared" si="17"/>
        <v>0.10484822667897355</v>
      </c>
      <c r="CF36" s="260">
        <f t="shared" si="18"/>
        <v>3.9411238841877701E-2</v>
      </c>
      <c r="CG36" s="260">
        <f t="shared" si="19"/>
        <v>0</v>
      </c>
      <c r="CH36" s="260">
        <f t="shared" si="20"/>
        <v>0.18312292795215901</v>
      </c>
      <c r="CI36" s="260">
        <f t="shared" si="12"/>
        <v>0.78373894982323911</v>
      </c>
      <c r="CK36" s="20" t="str">
        <f t="shared" si="13"/>
        <v>08212</v>
      </c>
      <c r="CL36" s="20" t="str">
        <f t="shared" si="14"/>
        <v>常陸太田市</v>
      </c>
      <c r="CM36" s="20">
        <f>VLOOKUP($CK36&amp;"_"&amp;$AZ$7,データシート1!$A:$BS,MATCH("ca_太陽光発電（10kW未満）",データシート1!$A$1:$BS$1,0),0)</f>
        <v>1555</v>
      </c>
      <c r="CN36" s="20">
        <f>VLOOKUP($CK36&amp;"_"&amp;$AZ$5,データシート1!$A:$BS,MATCH("ab_家庭",データシート1!$A$1:$BS$1,0),0)</f>
        <v>21280</v>
      </c>
      <c r="CO36" s="260">
        <f t="shared" si="15"/>
        <v>7.3073308270676693E-2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03202</v>
      </c>
      <c r="AY37" s="20" t="str">
        <f>IF(IFERROR(比較地域マスタ!$Z30,"")=0,"",IFERROR(比較地域マスタ!$Z30,""))</f>
        <v>宮古市</v>
      </c>
      <c r="BC37" s="960" t="str">
        <f t="shared" si="0"/>
        <v>03202</v>
      </c>
      <c r="BD37" s="123" t="str">
        <f t="shared" si="2"/>
        <v>宮古市</v>
      </c>
      <c r="BE37" s="40">
        <f>VLOOKUP($BC37&amp;"_"&amp;$AZ$7,データシート1!$A:$BS,MATCH("cb_"&amp;BE$12,データシート1!$A$1:$BS$1,0),0)</f>
        <v>7953.199999999988</v>
      </c>
      <c r="BF37" s="40">
        <f>VLOOKUP($BC37&amp;"_"&amp;$AZ$7,データシート1!$A:$BS,MATCH("cb_"&amp;BF$12,データシート1!$A$1:$BS$1,0),0)</f>
        <v>67048.3</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5800</v>
      </c>
      <c r="BK37" s="40">
        <f t="shared" si="3"/>
        <v>80801.499999999985</v>
      </c>
      <c r="BL37" s="42"/>
      <c r="BM37" s="960" t="str">
        <f t="shared" si="4"/>
        <v>03202</v>
      </c>
      <c r="BN37" s="123" t="str">
        <f t="shared" si="5"/>
        <v>宮古市</v>
      </c>
      <c r="BO37" s="40">
        <f>BE37*VLOOKUP(BO$12,別紙!$B$4:$E$10,MATCH("設備利用率",別紙!$B$4:$E$4,0),0)/100*8760/10^3</f>
        <v>9544.7943839999843</v>
      </c>
      <c r="BP37" s="40">
        <f>BF37*VLOOKUP(BP$12,別紙!$B$4:$E$10,MATCH("設備利用率",別紙!$B$4:$E$4,0),0)/100*8760/10^3</f>
        <v>88688.809308000011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40646.400000000001</v>
      </c>
      <c r="BU37" s="40">
        <f t="shared" si="6"/>
        <v>138880.003692</v>
      </c>
      <c r="BV37" s="42"/>
      <c r="BW37" s="38" t="str">
        <f t="shared" si="7"/>
        <v>03202</v>
      </c>
      <c r="BX37" s="38" t="str">
        <f t="shared" si="8"/>
        <v>宮古市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279534.265082962</v>
      </c>
      <c r="BZ37" s="42"/>
      <c r="CA37" s="38" t="str">
        <f t="shared" si="9"/>
        <v>03202</v>
      </c>
      <c r="CB37" s="38" t="str">
        <f t="shared" si="10"/>
        <v>宮古市</v>
      </c>
      <c r="CC37" s="260">
        <f t="shared" si="11"/>
        <v>3.4145346657831796E-2</v>
      </c>
      <c r="CD37" s="260">
        <f t="shared" si="16"/>
        <v>0.31727348087962803</v>
      </c>
      <c r="CE37" s="260">
        <f t="shared" si="17"/>
        <v>0</v>
      </c>
      <c r="CF37" s="260">
        <f t="shared" si="18"/>
        <v>0</v>
      </c>
      <c r="CG37" s="260">
        <f t="shared" si="19"/>
        <v>0</v>
      </c>
      <c r="CH37" s="260">
        <f t="shared" si="20"/>
        <v>0.14540757637685919</v>
      </c>
      <c r="CI37" s="260">
        <f t="shared" si="12"/>
        <v>0.49682640391431904</v>
      </c>
      <c r="CK37" s="20" t="str">
        <f t="shared" si="13"/>
        <v>03202</v>
      </c>
      <c r="CL37" s="20" t="str">
        <f t="shared" si="14"/>
        <v>宮古市</v>
      </c>
      <c r="CM37" s="20">
        <f>VLOOKUP($CK37&amp;"_"&amp;$AZ$7,データシート1!$A:$BS,MATCH("ca_太陽光発電（10kW未満）",データシート1!$A$1:$BS$1,0),0)</f>
        <v>1751</v>
      </c>
      <c r="CN37" s="20">
        <f>VLOOKUP($CK37&amp;"_"&amp;$AZ$5,データシート1!$A:$BS,MATCH("ab_家庭",データシート1!$A$1:$BS$1,0),0)</f>
        <v>23163</v>
      </c>
      <c r="CO37" s="260">
        <f t="shared" si="15"/>
        <v>7.5594698441479952E-2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06211</v>
      </c>
      <c r="AY38" s="20" t="str">
        <f>IF(IFERROR(比較地域マスタ!$Z31,"")=0,"",IFERROR(比較地域マスタ!$Z31,""))</f>
        <v>東根市</v>
      </c>
      <c r="BC38" s="960" t="str">
        <f t="shared" si="0"/>
        <v>06211</v>
      </c>
      <c r="BD38" s="123" t="str">
        <f t="shared" si="2"/>
        <v>東根市</v>
      </c>
      <c r="BE38" s="40">
        <f>VLOOKUP($BC38&amp;"_"&amp;$AZ$7,データシート1!$A:$BS,MATCH("cb_"&amp;BE$12,データシート1!$A$1:$BS$1,0),0)</f>
        <v>6006.7999999999975</v>
      </c>
      <c r="BF38" s="40">
        <f>VLOOKUP($BC38&amp;"_"&amp;$AZ$7,データシート1!$A:$BS,MATCH("cb_"&amp;BF$12,データシート1!$A$1:$BS$1,0),0)</f>
        <v>7071.4999999999973</v>
      </c>
      <c r="BG38" s="40">
        <f>VLOOKUP($BC38&amp;"_"&amp;$AZ$7,データシート1!$A:$BS,MATCH("cb_"&amp;BG$12,データシート1!$A$1:$BS$1,0),0)</f>
        <v>0</v>
      </c>
      <c r="BH38" s="40">
        <f>VLOOKUP($BC38&amp;"_"&amp;$AZ$7,データシート1!$A:$BS,MATCH("cb_"&amp;BH$12,データシート1!$A$1:$BS$1,0),0)</f>
        <v>180</v>
      </c>
      <c r="BI38" s="40">
        <f>VLOOKUP($BC38&amp;"_"&amp;$AZ$7,データシート1!$A:$BS,MATCH("cb_"&amp;BI$12,データシート1!$A$1:$BS$1,0),0)</f>
        <v>0</v>
      </c>
      <c r="BJ38" s="40">
        <f>VLOOKUP($BC38&amp;"_"&amp;$AZ$7,データシート1!$A:$BS,MATCH("cb_"&amp;BJ$12,データシート1!$A$1:$BS$1,0),0)</f>
        <v>0</v>
      </c>
      <c r="BK38" s="40">
        <f t="shared" si="3"/>
        <v>13258.299999999996</v>
      </c>
      <c r="BL38" s="42"/>
      <c r="BM38" s="960" t="str">
        <f t="shared" si="4"/>
        <v>06211</v>
      </c>
      <c r="BN38" s="123" t="str">
        <f t="shared" si="5"/>
        <v>東根市</v>
      </c>
      <c r="BO38" s="40">
        <f>BE38*VLOOKUP(BO$12,別紙!$B$4:$E$10,MATCH("設備利用率",別紙!$B$4:$E$4,0),0)/100*8760/10^3</f>
        <v>7208.8808159999962</v>
      </c>
      <c r="BP38" s="40">
        <f>BF38*VLOOKUP(BP$12,別紙!$B$4:$E$10,MATCH("設備利用率",別紙!$B$4:$E$4,0),0)/100*8760/10^3</f>
        <v>9353.8973399999959</v>
      </c>
      <c r="BQ38" s="40">
        <f>BG38*VLOOKUP(BQ$12,別紙!$B$4:$E$10,MATCH("設備利用率",別紙!$B$4:$E$4,0),0)/100*8760/10^3</f>
        <v>0</v>
      </c>
      <c r="BR38" s="40">
        <f>BH38*VLOOKUP(BR$12,別紙!$B$4:$E$10,MATCH("設備利用率",別紙!$B$4:$E$4,0),0)/100*8760/10^3</f>
        <v>946.08</v>
      </c>
      <c r="BS38" s="40">
        <f>BI38*VLOOKUP(BS$12,別紙!$B$4:$E$10,MATCH("設備利用率",別紙!$B$4:$E$4,0),0)/100*8760/10^3</f>
        <v>0</v>
      </c>
      <c r="BT38" s="40">
        <f>BJ38*VLOOKUP(BT$12,別紙!$B$4:$E$10,MATCH("設備利用率",別紙!$B$4:$E$4,0),0)/100*8760/10^3</f>
        <v>0</v>
      </c>
      <c r="BU38" s="40">
        <f t="shared" si="6"/>
        <v>17508.858155999995</v>
      </c>
      <c r="BV38" s="42"/>
      <c r="BW38" s="38" t="str">
        <f t="shared" si="7"/>
        <v>06211</v>
      </c>
      <c r="BX38" s="38" t="str">
        <f t="shared" si="8"/>
        <v>東根市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525222.93297692784</v>
      </c>
      <c r="BZ38" s="42"/>
      <c r="CA38" s="38" t="str">
        <f t="shared" si="9"/>
        <v>06211</v>
      </c>
      <c r="CB38" s="38" t="str">
        <f t="shared" si="10"/>
        <v>東根市</v>
      </c>
      <c r="CC38" s="260">
        <f t="shared" si="11"/>
        <v>1.3725373290805393E-2</v>
      </c>
      <c r="CD38" s="260">
        <f t="shared" si="16"/>
        <v>1.7809384839657976E-2</v>
      </c>
      <c r="CE38" s="260">
        <f t="shared" si="17"/>
        <v>0</v>
      </c>
      <c r="CF38" s="260">
        <f t="shared" si="18"/>
        <v>1.8012922524873066E-3</v>
      </c>
      <c r="CG38" s="260">
        <f t="shared" si="19"/>
        <v>0</v>
      </c>
      <c r="CH38" s="260">
        <f t="shared" si="20"/>
        <v>0</v>
      </c>
      <c r="CI38" s="260">
        <f t="shared" si="12"/>
        <v>3.3336050382950677E-2</v>
      </c>
      <c r="CK38" s="20" t="str">
        <f t="shared" si="13"/>
        <v>06211</v>
      </c>
      <c r="CL38" s="20" t="str">
        <f t="shared" si="14"/>
        <v>東根市</v>
      </c>
      <c r="CM38" s="20">
        <f>VLOOKUP($CK38&amp;"_"&amp;$AZ$7,データシート1!$A:$BS,MATCH("ca_太陽光発電（10kW未満）",データシート1!$A$1:$BS$1,0),0)</f>
        <v>1266</v>
      </c>
      <c r="CN38" s="20">
        <f>VLOOKUP($CK38&amp;"_"&amp;$AZ$5,データシート1!$A:$BS,MATCH("ab_家庭",データシート1!$A$1:$BS$1,0),0)</f>
        <v>18292</v>
      </c>
      <c r="CO38" s="260">
        <f t="shared" si="15"/>
        <v>6.9210583861797501E-2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30202</v>
      </c>
      <c r="AY39" s="20" t="str">
        <f>IF(IFERROR(比較地域マスタ!$Z32,"")=0,"",IFERROR(比較地域マスタ!$Z32,""))</f>
        <v>海南市</v>
      </c>
      <c r="BC39" s="960" t="str">
        <f t="shared" si="0"/>
        <v>30202</v>
      </c>
      <c r="BD39" s="123" t="str">
        <f t="shared" si="2"/>
        <v>海南市</v>
      </c>
      <c r="BE39" s="40">
        <f>VLOOKUP($BC39&amp;"_"&amp;$AZ$7,データシート1!$A:$BS,MATCH("cb_"&amp;BE$12,データシート1!$A$1:$BS$1,0),0)</f>
        <v>7860.8999999999905</v>
      </c>
      <c r="BF39" s="40">
        <f>VLOOKUP($BC39&amp;"_"&amp;$AZ$7,データシート1!$A:$BS,MATCH("cb_"&amp;BF$12,データシート1!$A$1:$BS$1,0),0)</f>
        <v>18638.7</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26499.599999999991</v>
      </c>
      <c r="BL39" s="42"/>
      <c r="BM39" s="960" t="str">
        <f t="shared" si="4"/>
        <v>30202</v>
      </c>
      <c r="BN39" s="123" t="str">
        <f t="shared" si="5"/>
        <v>海南市</v>
      </c>
      <c r="BO39" s="40">
        <f>BE39*VLOOKUP(BO$12,別紙!$B$4:$E$10,MATCH("設備利用率",別紙!$B$4:$E$4,0),0)/100*8760/10^3</f>
        <v>9434.0233079999889</v>
      </c>
      <c r="BP39" s="40">
        <f>BF39*VLOOKUP(BP$12,別紙!$B$4:$E$10,MATCH("設備利用率",別紙!$B$4:$E$4,0),0)/100*8760/10^3</f>
        <v>24654.526812</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34088.550119999985</v>
      </c>
      <c r="BV39" s="42"/>
      <c r="BW39" s="38" t="str">
        <f t="shared" si="7"/>
        <v>30202</v>
      </c>
      <c r="BX39" s="38" t="str">
        <f t="shared" si="8"/>
        <v>海南市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378389.81658124493</v>
      </c>
      <c r="BZ39" s="42"/>
      <c r="CA39" s="38" t="str">
        <f t="shared" si="9"/>
        <v>30202</v>
      </c>
      <c r="CB39" s="38" t="str">
        <f t="shared" si="10"/>
        <v>海南市</v>
      </c>
      <c r="CC39" s="260">
        <f t="shared" si="11"/>
        <v>2.4932022201962164E-2</v>
      </c>
      <c r="CD39" s="260">
        <f t="shared" si="16"/>
        <v>6.5156422640423706E-2</v>
      </c>
      <c r="CE39" s="260">
        <f t="shared" si="17"/>
        <v>0</v>
      </c>
      <c r="CF39" s="260">
        <f t="shared" si="18"/>
        <v>0</v>
      </c>
      <c r="CG39" s="260">
        <f t="shared" si="19"/>
        <v>0</v>
      </c>
      <c r="CH39" s="260">
        <f t="shared" si="20"/>
        <v>0</v>
      </c>
      <c r="CI39" s="260">
        <f t="shared" si="12"/>
        <v>9.0088444842385859E-2</v>
      </c>
      <c r="CK39" s="20" t="str">
        <f t="shared" si="13"/>
        <v>30202</v>
      </c>
      <c r="CL39" s="20" t="str">
        <f t="shared" si="14"/>
        <v>海南市</v>
      </c>
      <c r="CM39" s="20">
        <f>VLOOKUP($CK39&amp;"_"&amp;$AZ$7,データシート1!$A:$BS,MATCH("ca_太陽光発電（10kW未満）",データシート1!$A$1:$BS$1,0),0)</f>
        <v>1690</v>
      </c>
      <c r="CN39" s="20">
        <f>VLOOKUP($CK39&amp;"_"&amp;$AZ$5,データシート1!$A:$BS,MATCH("ab_家庭",データシート1!$A$1:$BS$1,0),0)</f>
        <v>22110</v>
      </c>
      <c r="CO39" s="260">
        <f t="shared" si="15"/>
        <v>7.6436001809136137E-2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23228</v>
      </c>
      <c r="AY40" s="20" t="str">
        <f>IF(IFERROR(比較地域マスタ!$Z33,"")=0,"",IFERROR(比較地域マスタ!$Z33,""))</f>
        <v>岩倉市</v>
      </c>
      <c r="BC40" s="960" t="str">
        <f t="shared" si="0"/>
        <v>23228</v>
      </c>
      <c r="BD40" s="123" t="str">
        <f t="shared" si="2"/>
        <v>岩倉市</v>
      </c>
      <c r="BE40" s="40">
        <f>VLOOKUP($BC40&amp;"_"&amp;$AZ$7,データシート1!$A:$BS,MATCH("cb_"&amp;BE$12,データシート1!$A$1:$BS$1,0),0)</f>
        <v>6390.4000000000042</v>
      </c>
      <c r="BF40" s="40">
        <f>VLOOKUP($BC40&amp;"_"&amp;$AZ$7,データシート1!$A:$BS,MATCH("cb_"&amp;BF$12,データシート1!$A$1:$BS$1,0),0)</f>
        <v>7188.599999999994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13578.999999999998</v>
      </c>
      <c r="BL40" s="42"/>
      <c r="BM40" s="960" t="str">
        <f t="shared" si="4"/>
        <v>23228</v>
      </c>
      <c r="BN40" s="123" t="str">
        <f t="shared" si="5"/>
        <v>岩倉市</v>
      </c>
      <c r="BO40" s="40">
        <f>BE40*VLOOKUP(BO$12,別紙!$B$4:$E$10,MATCH("設備利用率",別紙!$B$4:$E$4,0),0)/100*8760/10^3</f>
        <v>7669.2468480000052</v>
      </c>
      <c r="BP40" s="40">
        <f>BF40*VLOOKUP(BP$12,別紙!$B$4:$E$10,MATCH("設備利用率",別紙!$B$4:$E$4,0),0)/100*8760/10^3</f>
        <v>9508.7925359999936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17178.039384</v>
      </c>
      <c r="BV40" s="42"/>
      <c r="BW40" s="38" t="str">
        <f t="shared" si="7"/>
        <v>23228</v>
      </c>
      <c r="BX40" s="38" t="str">
        <f t="shared" si="8"/>
        <v>岩倉市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201067.97444150178</v>
      </c>
      <c r="BZ40" s="42"/>
      <c r="CA40" s="38" t="str">
        <f t="shared" si="9"/>
        <v>23228</v>
      </c>
      <c r="CB40" s="38" t="str">
        <f t="shared" si="10"/>
        <v>岩倉市</v>
      </c>
      <c r="CC40" s="260">
        <f t="shared" si="11"/>
        <v>3.8142557855384757E-2</v>
      </c>
      <c r="CD40" s="260">
        <f t="shared" si="16"/>
        <v>4.7291432474078354E-2</v>
      </c>
      <c r="CE40" s="260">
        <f t="shared" si="17"/>
        <v>0</v>
      </c>
      <c r="CF40" s="260">
        <f t="shared" si="18"/>
        <v>0</v>
      </c>
      <c r="CG40" s="260">
        <f t="shared" si="19"/>
        <v>0</v>
      </c>
      <c r="CH40" s="260">
        <f t="shared" si="20"/>
        <v>0</v>
      </c>
      <c r="CI40" s="260">
        <f t="shared" si="12"/>
        <v>8.5433990329463111E-2</v>
      </c>
      <c r="CK40" s="20" t="str">
        <f t="shared" si="13"/>
        <v>23228</v>
      </c>
      <c r="CL40" s="20" t="str">
        <f t="shared" si="14"/>
        <v>岩倉市</v>
      </c>
      <c r="CM40" s="20">
        <f>VLOOKUP($CK40&amp;"_"&amp;$AZ$7,データシート1!$A:$BS,MATCH("ca_太陽光発電（10kW未満）",データシート1!$A$1:$BS$1,0),0)</f>
        <v>1361</v>
      </c>
      <c r="CN40" s="20">
        <f>VLOOKUP($CK40&amp;"_"&amp;$AZ$5,データシート1!$A:$BS,MATCH("ab_家庭",データシート1!$A$1:$BS$1,0),0)</f>
        <v>22242</v>
      </c>
      <c r="CO40" s="260">
        <f t="shared" si="15"/>
        <v>6.1190540419027065E-2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16210</v>
      </c>
      <c r="AY41" s="20" t="str">
        <f>IF(IFERROR(比較地域マスタ!$Z34,"")=0,"",IFERROR(比較地域マスタ!$Z34,""))</f>
        <v>南砺市</v>
      </c>
      <c r="BC41" s="960" t="str">
        <f t="shared" si="0"/>
        <v>16210</v>
      </c>
      <c r="BD41" s="123" t="str">
        <f t="shared" si="2"/>
        <v>南砺市</v>
      </c>
      <c r="BE41" s="40">
        <f>VLOOKUP($BC41&amp;"_"&amp;$AZ$7,データシート1!$A:$BS,MATCH("cb_"&amp;BE$12,データシート1!$A$1:$BS$1,0),0)</f>
        <v>4535.854000000003</v>
      </c>
      <c r="BF41" s="40">
        <f>VLOOKUP($BC41&amp;"_"&amp;$AZ$7,データシート1!$A:$BS,MATCH("cb_"&amp;BF$12,データシート1!$A$1:$BS$1,0),0)</f>
        <v>9387.4</v>
      </c>
      <c r="BG41" s="40">
        <f>VLOOKUP($BC41&amp;"_"&amp;$AZ$7,データシート1!$A:$BS,MATCH("cb_"&amp;BG$12,データシート1!$A$1:$BS$1,0),0)</f>
        <v>0</v>
      </c>
      <c r="BH41" s="40">
        <f>VLOOKUP($BC41&amp;"_"&amp;$AZ$7,データシート1!$A:$BS,MATCH("cb_"&amp;BH$12,データシート1!$A$1:$BS$1,0),0)</f>
        <v>3348.2999999999997</v>
      </c>
      <c r="BI41" s="40">
        <f>VLOOKUP($BC41&amp;"_"&amp;$AZ$7,データシート1!$A:$BS,MATCH("cb_"&amp;BI$12,データシート1!$A$1:$BS$1,0),0)</f>
        <v>0</v>
      </c>
      <c r="BJ41" s="40">
        <f>VLOOKUP($BC41&amp;"_"&amp;$AZ$7,データシート1!$A:$BS,MATCH("cb_"&amp;BJ$12,データシート1!$A$1:$BS$1,0),0)</f>
        <v>0</v>
      </c>
      <c r="BK41" s="40">
        <f t="shared" si="3"/>
        <v>17271.554000000004</v>
      </c>
      <c r="BL41" s="42"/>
      <c r="BM41" s="960" t="str">
        <f t="shared" si="4"/>
        <v>16210</v>
      </c>
      <c r="BN41" s="123" t="str">
        <f t="shared" si="5"/>
        <v>南砺市</v>
      </c>
      <c r="BO41" s="40">
        <f>BE41*VLOOKUP(BO$12,別紙!$B$4:$E$10,MATCH("設備利用率",別紙!$B$4:$E$4,0),0)/100*8760/10^3</f>
        <v>5443.5691024800035</v>
      </c>
      <c r="BP41" s="40">
        <f>BF41*VLOOKUP(BP$12,別紙!$B$4:$E$10,MATCH("設備利用率",別紙!$B$4:$E$4,0),0)/100*8760/10^3</f>
        <v>12417.277223999999</v>
      </c>
      <c r="BQ41" s="40">
        <f>BG41*VLOOKUP(BQ$12,別紙!$B$4:$E$10,MATCH("設備利用率",別紙!$B$4:$E$4,0),0)/100*8760/10^3</f>
        <v>0</v>
      </c>
      <c r="BR41" s="40">
        <f>BH41*VLOOKUP(BR$12,別紙!$B$4:$E$10,MATCH("設備利用率",別紙!$B$4:$E$4,0),0)/100*8760/10^3</f>
        <v>17598.664799999999</v>
      </c>
      <c r="BS41" s="40">
        <f>BI41*VLOOKUP(BS$12,別紙!$B$4:$E$10,MATCH("設備利用率",別紙!$B$4:$E$4,0),0)/100*8760/10^3</f>
        <v>0</v>
      </c>
      <c r="BT41" s="40">
        <f>BJ41*VLOOKUP(BT$12,別紙!$B$4:$E$10,MATCH("設備利用率",別紙!$B$4:$E$4,0),0)/100*8760/10^3</f>
        <v>0</v>
      </c>
      <c r="BU41" s="40">
        <f t="shared" si="6"/>
        <v>35459.51112648</v>
      </c>
      <c r="BV41" s="42"/>
      <c r="BW41" s="38" t="str">
        <f t="shared" si="7"/>
        <v>16210</v>
      </c>
      <c r="BX41" s="38" t="str">
        <f t="shared" si="8"/>
        <v>南砺市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423998.50729765103</v>
      </c>
      <c r="BZ41" s="42"/>
      <c r="CA41" s="38" t="str">
        <f t="shared" si="9"/>
        <v>16210</v>
      </c>
      <c r="CB41" s="38" t="str">
        <f t="shared" si="10"/>
        <v>南砺市</v>
      </c>
      <c r="CC41" s="260">
        <f t="shared" si="11"/>
        <v>1.283865157255982E-2</v>
      </c>
      <c r="CD41" s="260">
        <f t="shared" si="16"/>
        <v>2.928613429122983E-2</v>
      </c>
      <c r="CE41" s="260">
        <f t="shared" si="17"/>
        <v>0</v>
      </c>
      <c r="CF41" s="260">
        <f t="shared" si="18"/>
        <v>4.1506431030063899E-2</v>
      </c>
      <c r="CG41" s="260">
        <f t="shared" si="19"/>
        <v>0</v>
      </c>
      <c r="CH41" s="260">
        <f t="shared" si="20"/>
        <v>0</v>
      </c>
      <c r="CI41" s="260">
        <f t="shared" si="12"/>
        <v>8.3631216893853555E-2</v>
      </c>
      <c r="CK41" s="20" t="str">
        <f t="shared" si="13"/>
        <v>16210</v>
      </c>
      <c r="CL41" s="20" t="str">
        <f t="shared" si="14"/>
        <v>南砺市</v>
      </c>
      <c r="CM41" s="20">
        <f>VLOOKUP($CK41&amp;"_"&amp;$AZ$7,データシート1!$A:$BS,MATCH("ca_太陽光発電（10kW未満）",データシート1!$A$1:$BS$1,0),0)</f>
        <v>925</v>
      </c>
      <c r="CN41" s="20">
        <f>VLOOKUP($CK41&amp;"_"&amp;$AZ$5,データシート1!$A:$BS,MATCH("ab_家庭",データシート1!$A$1:$BS$1,0),0)</f>
        <v>17542</v>
      </c>
      <c r="CO41" s="260">
        <f t="shared" si="15"/>
        <v>5.27305894424809E-2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30366</v>
      </c>
      <c r="AY72" s="20" t="str">
        <f>IF(IFERROR(比較地域マスタ!$AE7,"")=0,"",IFERROR(比較地域マスタ!$AE7,""))</f>
        <v>有田川町</v>
      </c>
      <c r="AZ72" s="18"/>
      <c r="BA72" s="24">
        <v>1</v>
      </c>
      <c r="BB72" s="24">
        <v>1</v>
      </c>
      <c r="BC72" s="20" t="str">
        <f>AX72</f>
        <v>30366</v>
      </c>
      <c r="BD72" s="20" t="str">
        <f>AY72</f>
        <v>有田川町</v>
      </c>
      <c r="BE72" s="953">
        <f>VLOOKUP(BC72&amp;"_令和4年度",データシート3!A:AB,MATCH("ea_"&amp;"太陽光（建物系）"&amp;"_年間発電",データシート3!$A$1:$AB$1,0),0)/10^3+VLOOKUP(BC72&amp;"_令和4年度",データシート3!A:AB,MATCH("ea_"&amp;"太陽光（土地系）"&amp;"_年間発電",データシート3!$A$1:$AB$1,0),0)/10^3</f>
        <v>1168913.3130000001</v>
      </c>
      <c r="BF72" s="953">
        <f>VLOOKUP(BC72&amp;"_令和4年度",データシート3!A:AB,MATCH("ea_"&amp;"風力（陸上）"&amp;"_年間発電",データシート3!$A$1:$AB$1,0),0)/10^3</f>
        <v>447836.6</v>
      </c>
      <c r="BG72" s="953">
        <f>VLOOKUP(BC72&amp;"_令和4年度",データシート3!A:AB,MATCH("ea_"&amp;"中小水（河川）"&amp;"_年間発電",データシート3!$A$1:$AB$1,0),0)/10^3+VLOOKUP(BC72&amp;"_令和4年度",データシート3!A:AB,MATCH("ea_"&amp;"中小水（農業用水路）"&amp;"_年間発電",データシート3!$A$1:$AB$1,0),0)/10^3</f>
        <v>9565.3979999999992</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1626315.3110000002</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131846.43950627482</v>
      </c>
      <c r="BK72" s="953">
        <f t="shared" ref="BK72:BK103" si="21">BI72-BJ72</f>
        <v>1494468.8714937253</v>
      </c>
      <c r="BL72" s="953">
        <f t="shared" ref="BL72:BL103" si="22">IF(BK72&gt;0,0,BK72)</f>
        <v>0</v>
      </c>
      <c r="BM72" s="953">
        <f t="shared" ref="BM72:BM103" si="23">IF(BK72&gt;0,BK72,0)</f>
        <v>1494468.8714937253</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30204</v>
      </c>
      <c r="AY73" s="20" t="str">
        <f>IF(IFERROR(比較地域マスタ!$AE8,"")=0,"",IFERROR(比較地域マスタ!$AE8,""))</f>
        <v>有田市</v>
      </c>
      <c r="AZ73" s="18"/>
      <c r="BA73" s="24">
        <v>2</v>
      </c>
      <c r="BB73" s="24">
        <v>1</v>
      </c>
      <c r="BC73" s="20" t="str">
        <f t="shared" ref="BC73:BC136" si="24">AX73</f>
        <v>30204</v>
      </c>
      <c r="BD73" s="20" t="str">
        <f t="shared" ref="BD73:BD136" si="25">AY73</f>
        <v>有田市</v>
      </c>
      <c r="BE73" s="953">
        <f>VLOOKUP(BC73&amp;"_令和4年度",データシート3!A:AB,MATCH("ea_"&amp;"太陽光（建物系）"&amp;"_年間発電",データシート3!$A$1:$AB$1,0),0)/10^3+VLOOKUP(BC73&amp;"_令和4年度",データシート3!A:AB,MATCH("ea_"&amp;"太陽光（土地系）"&amp;"_年間発電",データシート3!$A$1:$AB$1,0),0)/10^3</f>
        <v>444073.26400000008</v>
      </c>
      <c r="BF73" s="953">
        <f>VLOOKUP(BC73&amp;"_令和4年度",データシート3!A:AB,MATCH("ea_"&amp;"風力（陸上）"&amp;"_年間発電",データシート3!$A$1:$AB$1,0),0)/10^3</f>
        <v>17063.388999999999</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461136.65300000011</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406231.62641404627</v>
      </c>
      <c r="BK73" s="953">
        <f t="shared" si="21"/>
        <v>54905.026585953834</v>
      </c>
      <c r="BL73" s="953">
        <f t="shared" si="22"/>
        <v>0</v>
      </c>
      <c r="BM73" s="953">
        <f t="shared" si="23"/>
        <v>54905.026585953834</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30390</v>
      </c>
      <c r="AY74" s="20" t="str">
        <f>IF(IFERROR(比較地域マスタ!$AE9,"")=0,"",IFERROR(比較地域マスタ!$AE9,""))</f>
        <v>印南町</v>
      </c>
      <c r="AZ74" s="18"/>
      <c r="BA74" s="24">
        <v>3</v>
      </c>
      <c r="BB74" s="24">
        <v>1</v>
      </c>
      <c r="BC74" s="20" t="str">
        <f t="shared" si="24"/>
        <v>30390</v>
      </c>
      <c r="BD74" s="20" t="str">
        <f t="shared" si="25"/>
        <v>印南町</v>
      </c>
      <c r="BE74" s="953">
        <f>VLOOKUP(BC74&amp;"_令和4年度",データシート3!A:AB,MATCH("ea_"&amp;"太陽光（建物系）"&amp;"_年間発電",データシート3!$A$1:$AB$1,0),0)/10^3+VLOOKUP(BC74&amp;"_令和4年度",データシート3!A:AB,MATCH("ea_"&amp;"太陽光（土地系）"&amp;"_年間発電",データシート3!$A$1:$AB$1,0),0)/10^3</f>
        <v>355999.23799999995</v>
      </c>
      <c r="BF74" s="953">
        <f>VLOOKUP(BC74&amp;"_令和4年度",データシート3!A:AB,MATCH("ea_"&amp;"風力（陸上）"&amp;"_年間発電",データシート3!$A$1:$AB$1,0),0)/10^3</f>
        <v>168499.18400000001</v>
      </c>
      <c r="BG74" s="953">
        <f>VLOOKUP(BC74&amp;"_令和4年度",データシート3!A:AB,MATCH("ea_"&amp;"中小水（河川）"&amp;"_年間発電",データシート3!$A$1:$AB$1,0),0)/10^3+VLOOKUP(BC74&amp;"_令和4年度",データシート3!A:AB,MATCH("ea_"&amp;"中小水（農業用水路）"&amp;"_年間発電",データシート3!$A$1:$AB$1,0),0)/10^3</f>
        <v>701.40899999999999</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525199.83100000001</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47847.601790323926</v>
      </c>
      <c r="BK74" s="953">
        <f t="shared" si="21"/>
        <v>477352.22920967609</v>
      </c>
      <c r="BL74" s="953">
        <f t="shared" si="22"/>
        <v>0</v>
      </c>
      <c r="BM74" s="953">
        <f t="shared" si="23"/>
        <v>477352.22920967609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30209</v>
      </c>
      <c r="AY75" s="20" t="str">
        <f>IF(IFERROR(比較地域マスタ!$AE10,"")=0,"",IFERROR(比較地域マスタ!$AE10,""))</f>
        <v>岩出市</v>
      </c>
      <c r="AZ75" s="18"/>
      <c r="BA75" s="24">
        <v>4</v>
      </c>
      <c r="BB75" s="24">
        <v>1</v>
      </c>
      <c r="BC75" s="20" t="str">
        <f t="shared" si="24"/>
        <v>30209</v>
      </c>
      <c r="BD75" s="20" t="str">
        <f t="shared" si="25"/>
        <v>岩出市</v>
      </c>
      <c r="BE75" s="953">
        <f>VLOOKUP(BC75&amp;"_令和4年度",データシート3!A:AB,MATCH("ea_"&amp;"太陽光（建物系）"&amp;"_年間発電",データシート3!$A$1:$AB$1,0),0)/10^3+VLOOKUP(BC75&amp;"_令和4年度",データシート3!A:AB,MATCH("ea_"&amp;"太陽光（土地系）"&amp;"_年間発電",データシート3!$A$1:$AB$1,0),0)/10^3</f>
        <v>369882.52100000001</v>
      </c>
      <c r="BF75" s="953">
        <f>VLOOKUP(BC75&amp;"_令和4年度",データシート3!A:AB,MATCH("ea_"&amp;"風力（陸上）"&amp;"_年間発電",データシート3!$A$1:$AB$1,0),0)/10^3</f>
        <v>34977.059000000008</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404859.58</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222646.04768958932</v>
      </c>
      <c r="BK75" s="953">
        <f t="shared" si="21"/>
        <v>182213.53231041069</v>
      </c>
      <c r="BL75" s="953">
        <f t="shared" si="22"/>
        <v>0</v>
      </c>
      <c r="BM75" s="953">
        <f t="shared" si="23"/>
        <v>182213.53231041069</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30202</v>
      </c>
      <c r="AY76" s="20" t="str">
        <f>IF(IFERROR(比較地域マスタ!$AE11,"")=0,"",IFERROR(比較地域マスタ!$AE11,""))</f>
        <v>海南市</v>
      </c>
      <c r="AZ76" s="18"/>
      <c r="BA76" s="24">
        <v>5</v>
      </c>
      <c r="BB76" s="24">
        <v>1</v>
      </c>
      <c r="BC76" s="20" t="str">
        <f t="shared" si="24"/>
        <v>30202</v>
      </c>
      <c r="BD76" s="20" t="str">
        <f t="shared" si="25"/>
        <v>海南市</v>
      </c>
      <c r="BE76" s="953">
        <f>VLOOKUP(BC76&amp;"_令和4年度",データシート3!A:AB,MATCH("ea_"&amp;"太陽光（建物系）"&amp;"_年間発電",データシート3!$A$1:$AB$1,0),0)/10^3+VLOOKUP(BC76&amp;"_令和4年度",データシート3!A:AB,MATCH("ea_"&amp;"太陽光（土地系）"&amp;"_年間発電",データシート3!$A$1:$AB$1,0),0)/10^3</f>
        <v>893491.66599999997</v>
      </c>
      <c r="BF76" s="953">
        <f>VLOOKUP(BC76&amp;"_令和4年度",データシート3!A:AB,MATCH("ea_"&amp;"風力（陸上）"&amp;"_年間発電",データシート3!$A$1:$AB$1,0),0)/10^3</f>
        <v>45531.34199999999</v>
      </c>
      <c r="BG76" s="953">
        <f>VLOOKUP(BC76&amp;"_令和4年度",データシート3!A:AB,MATCH("ea_"&amp;"中小水（河川）"&amp;"_年間発電",データシート3!$A$1:$AB$1,0),0)/10^3+VLOOKUP(BC76&amp;"_令和4年度",データシート3!A:AB,MATCH("ea_"&amp;"中小水（農業用水路）"&amp;"_年間発電",データシート3!$A$1:$AB$1,0),0)/10^3</f>
        <v>789.72347747000003</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939812.7314774699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378389.81658124493</v>
      </c>
      <c r="BK76" s="953">
        <f t="shared" si="21"/>
        <v>561422.91489622497</v>
      </c>
      <c r="BL76" s="953">
        <f t="shared" si="22"/>
        <v>0</v>
      </c>
      <c r="BM76" s="953">
        <f t="shared" si="23"/>
        <v>561422.91489622497</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30341</v>
      </c>
      <c r="AY77" s="20" t="str">
        <f>IF(IFERROR(比較地域マスタ!$AE12,"")=0,"",IFERROR(比較地域マスタ!$AE12,""))</f>
        <v>かつらぎ町</v>
      </c>
      <c r="AZ77" s="18"/>
      <c r="BA77" s="24">
        <v>6</v>
      </c>
      <c r="BB77" s="24">
        <v>1</v>
      </c>
      <c r="BC77" s="20" t="str">
        <f t="shared" si="24"/>
        <v>30341</v>
      </c>
      <c r="BD77" s="20" t="str">
        <f t="shared" si="25"/>
        <v>かつらぎ町</v>
      </c>
      <c r="BE77" s="953">
        <f>VLOOKUP(BC77&amp;"_令和4年度",データシート3!A:AB,MATCH("ea_"&amp;"太陽光（建物系）"&amp;"_年間発電",データシート3!$A$1:$AB$1,0),0)/10^3+VLOOKUP(BC77&amp;"_令和4年度",データシート3!A:AB,MATCH("ea_"&amp;"太陽光（土地系）"&amp;"_年間発電",データシート3!$A$1:$AB$1,0),0)/10^3</f>
        <v>529573.804</v>
      </c>
      <c r="BF77" s="953">
        <f>VLOOKUP(BC77&amp;"_令和4年度",データシート3!A:AB,MATCH("ea_"&amp;"風力（陸上）"&amp;"_年間発電",データシート3!$A$1:$AB$1,0),0)/10^3</f>
        <v>157019.93900000004</v>
      </c>
      <c r="BG77" s="953">
        <f>VLOOKUP(BC77&amp;"_令和4年度",データシート3!A:AB,MATCH("ea_"&amp;"中小水（河川）"&amp;"_年間発電",データシート3!$A$1:$AB$1,0),0)/10^3+VLOOKUP(BC77&amp;"_令和4年度",データシート3!A:AB,MATCH("ea_"&amp;"中小水（農業用水路）"&amp;"_年間発電",データシート3!$A$1:$AB$1,0),0)/10^3</f>
        <v>7947.0259999999998</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694540.76899999997</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109650.21126555564</v>
      </c>
      <c r="BK77" s="953">
        <f t="shared" si="21"/>
        <v>584890.55773444427</v>
      </c>
      <c r="BL77" s="953">
        <f t="shared" si="22"/>
        <v>0</v>
      </c>
      <c r="BM77" s="953">
        <f t="shared" si="23"/>
        <v>584890.55773444427</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30404</v>
      </c>
      <c r="AY78" s="20" t="str">
        <f>IF(IFERROR(比較地域マスタ!$AE13,"")=0,"",IFERROR(比較地域マスタ!$AE13,""))</f>
        <v>上富田町</v>
      </c>
      <c r="AZ78" s="18"/>
      <c r="BA78" s="24">
        <v>7</v>
      </c>
      <c r="BB78" s="24">
        <v>1</v>
      </c>
      <c r="BC78" s="20" t="str">
        <f t="shared" si="24"/>
        <v>30404</v>
      </c>
      <c r="BD78" s="20" t="str">
        <f t="shared" si="25"/>
        <v>上富田町</v>
      </c>
      <c r="BE78" s="953">
        <f>VLOOKUP(BC78&amp;"_令和4年度",データシート3!A:AB,MATCH("ea_"&amp;"太陽光（建物系）"&amp;"_年間発電",データシート3!$A$1:$AB$1,0),0)/10^3+VLOOKUP(BC78&amp;"_令和4年度",データシート3!A:AB,MATCH("ea_"&amp;"太陽光（土地系）"&amp;"_年間発電",データシート3!$A$1:$AB$1,0),0)/10^3</f>
        <v>332239.761</v>
      </c>
      <c r="BF78" s="953">
        <f>VLOOKUP(BC78&amp;"_令和4年度",データシート3!A:AB,MATCH("ea_"&amp;"風力（陸上）"&amp;"_年間発電",データシート3!$A$1:$AB$1,0),0)/10^3</f>
        <v>15652.656999999999</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347892.41800000001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83958.322359597048</v>
      </c>
      <c r="BK78" s="953">
        <f t="shared" si="21"/>
        <v>263934.09564040299</v>
      </c>
      <c r="BL78" s="953">
        <f t="shared" si="22"/>
        <v>0</v>
      </c>
      <c r="BM78" s="953">
        <f t="shared" si="23"/>
        <v>263934.09564040299</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30427</v>
      </c>
      <c r="AY79" s="20" t="str">
        <f>IF(IFERROR(比較地域マスタ!$AE14,"")=0,"",IFERROR(比較地域マスタ!$AE14,""))</f>
        <v>北山村</v>
      </c>
      <c r="AZ79" s="18"/>
      <c r="BA79" s="24">
        <v>8</v>
      </c>
      <c r="BB79" s="24">
        <v>1</v>
      </c>
      <c r="BC79" s="20" t="str">
        <f t="shared" si="24"/>
        <v>30427</v>
      </c>
      <c r="BD79" s="20" t="str">
        <f t="shared" si="25"/>
        <v>北山村</v>
      </c>
      <c r="BE79" s="953">
        <f>VLOOKUP(BC79&amp;"_令和4年度",データシート3!A:AB,MATCH("ea_"&amp;"太陽光（建物系）"&amp;"_年間発電",データシート3!$A$1:$AB$1,0),0)/10^3+VLOOKUP(BC79&amp;"_令和4年度",データシート3!A:AB,MATCH("ea_"&amp;"太陽光（土地系）"&amp;"_年間発電",データシート3!$A$1:$AB$1,0),0)/10^3</f>
        <v>10749.680999999999</v>
      </c>
      <c r="BF79" s="953">
        <f>VLOOKUP(BC79&amp;"_令和4年度",データシート3!A:AB,MATCH("ea_"&amp;"風力（陸上）"&amp;"_年間発電",データシート3!$A$1:$AB$1,0),0)/10^3</f>
        <v>25127.225999999999</v>
      </c>
      <c r="BG79" s="953">
        <f>VLOOKUP(BC79&amp;"_令和4年度",データシート3!A:AB,MATCH("ea_"&amp;"中小水（河川）"&amp;"_年間発電",データシート3!$A$1:$AB$1,0),0)/10^3+VLOOKUP(BC79&amp;"_令和4年度",データシート3!A:AB,MATCH("ea_"&amp;"中小水（農業用水路）"&amp;"_年間発電",データシート3!$A$1:$AB$1,0),0)/10^3</f>
        <v>503.68500000000006</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36380.591999999997</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2596.7813095904366</v>
      </c>
      <c r="BK79" s="953">
        <f t="shared" si="21"/>
        <v>33783.810690409562</v>
      </c>
      <c r="BL79" s="953">
        <f>IF(BK79&gt;0,0,BK79)</f>
        <v>0</v>
      </c>
      <c r="BM79" s="953">
        <f>IF(BK79&gt;0,BK79,0)</f>
        <v>33783.810690409562</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30208</v>
      </c>
      <c r="AY80" s="20" t="str">
        <f>IF(IFERROR(比較地域マスタ!$AE15,"")=0,"",IFERROR(比較地域マスタ!$AE15,""))</f>
        <v>紀の川市</v>
      </c>
      <c r="AZ80" s="18"/>
      <c r="BA80" s="24">
        <v>9</v>
      </c>
      <c r="BB80" s="24">
        <v>1</v>
      </c>
      <c r="BC80" s="20" t="str">
        <f t="shared" si="24"/>
        <v>30208</v>
      </c>
      <c r="BD80" s="20" t="str">
        <f t="shared" si="25"/>
        <v>紀の川市</v>
      </c>
      <c r="BE80" s="953">
        <f>VLOOKUP(BC80&amp;"_令和4年度",データシート3!A:AB,MATCH("ea_"&amp;"太陽光（建物系）"&amp;"_年間発電",データシート3!$A$1:$AB$1,0),0)/10^3+VLOOKUP(BC80&amp;"_令和4年度",データシート3!A:AB,MATCH("ea_"&amp;"太陽光（土地系）"&amp;"_年間発電",データシート3!$A$1:$AB$1,0),0)/10^3</f>
        <v>1590892.6850000001</v>
      </c>
      <c r="BF80" s="953">
        <f>VLOOKUP(BC80&amp;"_令和4年度",データシート3!A:AB,MATCH("ea_"&amp;"風力（陸上）"&amp;"_年間発電",データシート3!$A$1:$AB$1,0),0)/10^3</f>
        <v>279436.79300000001</v>
      </c>
      <c r="BG80" s="953">
        <f>VLOOKUP(BC80&amp;"_令和4年度",データシート3!A:AB,MATCH("ea_"&amp;"中小水（河川）"&amp;"_年間発電",データシート3!$A$1:$AB$1,0),0)/10^3+VLOOKUP(BC80&amp;"_令和4年度",データシート3!A:AB,MATCH("ea_"&amp;"中小水（農業用水路）"&amp;"_年間発電",データシート3!$A$1:$AB$1,0),0)/10^3</f>
        <v>8488.7481860600001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1878818.2261860601</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325458.74735711707</v>
      </c>
      <c r="BK80" s="953">
        <f t="shared" si="21"/>
        <v>1553359.4788289431</v>
      </c>
      <c r="BL80" s="953">
        <f t="shared" si="22"/>
        <v>0</v>
      </c>
      <c r="BM80" s="953">
        <f t="shared" si="23"/>
        <v>1553359.4788289431</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30304</v>
      </c>
      <c r="AY81" s="20" t="str">
        <f>IF(IFERROR(比較地域マスタ!$AE16,"")=0,"",IFERROR(比較地域マスタ!$AE16,""))</f>
        <v>紀美野町</v>
      </c>
      <c r="AZ81" s="18"/>
      <c r="BA81" s="24">
        <v>10</v>
      </c>
      <c r="BB81" s="24">
        <v>1</v>
      </c>
      <c r="BC81" s="20" t="str">
        <f t="shared" si="24"/>
        <v>30304</v>
      </c>
      <c r="BD81" s="20" t="str">
        <f t="shared" si="25"/>
        <v>紀美野町</v>
      </c>
      <c r="BE81" s="953">
        <f>VLOOKUP(BC81&amp;"_令和4年度",データシート3!A:AB,MATCH("ea_"&amp;"太陽光（建物系）"&amp;"_年間発電",データシート3!$A$1:$AB$1,0),0)/10^3+VLOOKUP(BC81&amp;"_令和4年度",データシート3!A:AB,MATCH("ea_"&amp;"太陽光（土地系）"&amp;"_年間発電",データシート3!$A$1:$AB$1,0),0)/10^3</f>
        <v>279322.34999999998</v>
      </c>
      <c r="BF81" s="953">
        <f>VLOOKUP(BC81&amp;"_令和4年度",データシート3!A:AB,MATCH("ea_"&amp;"風力（陸上）"&amp;"_年間発電",データシート3!$A$1:$AB$1,0),0)/10^3</f>
        <v>68641.697</v>
      </c>
      <c r="BG81" s="953">
        <f>VLOOKUP(BC81&amp;"_令和4年度",データシート3!A:AB,MATCH("ea_"&amp;"中小水（河川）"&amp;"_年間発電",データシート3!$A$1:$AB$1,0),0)/10^3+VLOOKUP(BC81&amp;"_令和4年度",データシート3!A:AB,MATCH("ea_"&amp;"中小水（農業用水路）"&amp;"_年間発電",データシート3!$A$1:$AB$1,0),0)/10^3</f>
        <v>7604.9570000000012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355569.00399999996</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40132.13741422676</v>
      </c>
      <c r="BK81" s="953">
        <f t="shared" si="21"/>
        <v>315436.86658577318</v>
      </c>
      <c r="BL81" s="953">
        <f t="shared" si="22"/>
        <v>0</v>
      </c>
      <c r="BM81" s="953">
        <f t="shared" si="23"/>
        <v>315436.86658577318</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30428</v>
      </c>
      <c r="AY82" s="20" t="str">
        <f>IF(IFERROR(比較地域マスタ!$AE17,"")=0,"",IFERROR(比較地域マスタ!$AE17,""))</f>
        <v>串本町</v>
      </c>
      <c r="AZ82" s="18"/>
      <c r="BA82" s="24">
        <v>11</v>
      </c>
      <c r="BB82" s="24">
        <v>1</v>
      </c>
      <c r="BC82" s="20" t="str">
        <f t="shared" si="24"/>
        <v>30428</v>
      </c>
      <c r="BD82" s="20" t="str">
        <f t="shared" si="25"/>
        <v>串本町</v>
      </c>
      <c r="BE82" s="953">
        <f>VLOOKUP(BC82&amp;"_令和4年度",データシート3!A:AB,MATCH("ea_"&amp;"太陽光（建物系）"&amp;"_年間発電",データシート3!$A$1:$AB$1,0),0)/10^3+VLOOKUP(BC82&amp;"_令和4年度",データシート3!A:AB,MATCH("ea_"&amp;"太陽光（土地系）"&amp;"_年間発電",データシート3!$A$1:$AB$1,0),0)/10^3</f>
        <v>214336.11000000002</v>
      </c>
      <c r="BF82" s="953">
        <f>VLOOKUP(BC82&amp;"_令和4年度",データシート3!A:AB,MATCH("ea_"&amp;"風力（陸上）"&amp;"_年間発電",データシート3!$A$1:$AB$1,0),0)/10^3</f>
        <v>435965.04300000001</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650301.15300000005</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76226.862073161086</v>
      </c>
      <c r="BK82" s="953">
        <f t="shared" si="21"/>
        <v>574074.29092683899</v>
      </c>
      <c r="BL82" s="953">
        <f t="shared" si="22"/>
        <v>0</v>
      </c>
      <c r="BM82" s="953">
        <f t="shared" si="23"/>
        <v>574074.29092683899</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30343</v>
      </c>
      <c r="AY83" s="20" t="str">
        <f>IF(IFERROR(比較地域マスタ!$AE18,"")=0,"",IFERROR(比較地域マスタ!$AE18,""))</f>
        <v>九度山町</v>
      </c>
      <c r="AZ83" s="18"/>
      <c r="BA83" s="24">
        <v>12</v>
      </c>
      <c r="BB83" s="24">
        <v>1</v>
      </c>
      <c r="BC83" s="20" t="str">
        <f t="shared" si="24"/>
        <v>30343</v>
      </c>
      <c r="BD83" s="20" t="str">
        <f t="shared" si="25"/>
        <v>九度山町</v>
      </c>
      <c r="BE83" s="953">
        <f>VLOOKUP(BC83&amp;"_令和4年度",データシート3!A:AB,MATCH("ea_"&amp;"太陽光（建物系）"&amp;"_年間発電",データシート3!$A$1:$AB$1,0),0)/10^3+VLOOKUP(BC83&amp;"_令和4年度",データシート3!A:AB,MATCH("ea_"&amp;"太陽光（土地系）"&amp;"_年間発電",データシート3!$A$1:$AB$1,0),0)/10^3</f>
        <v>147995.92200000002</v>
      </c>
      <c r="BF83" s="953">
        <f>VLOOKUP(BC83&amp;"_令和4年度",データシート3!A:AB,MATCH("ea_"&amp;"風力（陸上）"&amp;"_年間発電",データシート3!$A$1:$AB$1,0),0)/10^3</f>
        <v>28339.618999999999</v>
      </c>
      <c r="BG83" s="953">
        <f>VLOOKUP(BC83&amp;"_令和4年度",データシート3!A:AB,MATCH("ea_"&amp;"中小水（河川）"&amp;"_年間発電",データシート3!$A$1:$AB$1,0),0)/10^3+VLOOKUP(BC83&amp;"_令和4年度",データシート3!A:AB,MATCH("ea_"&amp;"中小水（農業用水路）"&amp;"_年間発電",データシート3!$A$1:$AB$1,0),0)/10^3</f>
        <v>3762.7420000000006</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180098.28300000002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15649.131832964684</v>
      </c>
      <c r="BK83" s="953">
        <f t="shared" si="21"/>
        <v>164449.15116703534</v>
      </c>
      <c r="BL83" s="953">
        <f t="shared" si="22"/>
        <v>0</v>
      </c>
      <c r="BM83" s="953">
        <f t="shared" si="23"/>
        <v>164449.15116703534</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30344</v>
      </c>
      <c r="AY84" s="20" t="str">
        <f>IF(IFERROR(比較地域マスタ!$AE19,"")=0,"",IFERROR(比較地域マスタ!$AE19,""))</f>
        <v>高野町</v>
      </c>
      <c r="AZ84" s="18"/>
      <c r="BA84" s="24">
        <v>13</v>
      </c>
      <c r="BB84" s="24">
        <v>1</v>
      </c>
      <c r="BC84" s="20" t="str">
        <f t="shared" si="24"/>
        <v>30344</v>
      </c>
      <c r="BD84" s="20" t="str">
        <f t="shared" si="25"/>
        <v>高野町</v>
      </c>
      <c r="BE84" s="953">
        <f>VLOOKUP(BC84&amp;"_令和4年度",データシート3!A:AB,MATCH("ea_"&amp;"太陽光（建物系）"&amp;"_年間発電",データシート3!$A$1:$AB$1,0),0)/10^3+VLOOKUP(BC84&amp;"_令和4年度",データシート3!A:AB,MATCH("ea_"&amp;"太陽光（土地系）"&amp;"_年間発電",データシート3!$A$1:$AB$1,0),0)/10^3</f>
        <v>57975.24500000001</v>
      </c>
      <c r="BF84" s="953">
        <f>VLOOKUP(BC84&amp;"_令和4年度",データシート3!A:AB,MATCH("ea_"&amp;"風力（陸上）"&amp;"_年間発電",データシート3!$A$1:$AB$1,0),0)/10^3</f>
        <v>408015.71799999999</v>
      </c>
      <c r="BG84" s="953">
        <f>VLOOKUP(BC84&amp;"_令和4年度",データシート3!A:AB,MATCH("ea_"&amp;"中小水（河川）"&amp;"_年間発電",データシート3!$A$1:$AB$1,0),0)/10^3+VLOOKUP(BC84&amp;"_令和4年度",データシート3!A:AB,MATCH("ea_"&amp;"中小水（農業用水路）"&amp;"_年間発電",データシート3!$A$1:$AB$1,0),0)/10^3</f>
        <v>5307.793999999999</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471298.75699999998</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21079.497372921338</v>
      </c>
      <c r="BK84" s="953">
        <f t="shared" si="21"/>
        <v>450219.25962707866</v>
      </c>
      <c r="BL84" s="953">
        <f t="shared" si="22"/>
        <v>0</v>
      </c>
      <c r="BM84" s="953">
        <f t="shared" si="23"/>
        <v>450219.25962707866</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30424</v>
      </c>
      <c r="AY85" s="20" t="str">
        <f>IF(IFERROR(比較地域マスタ!$AE20,"")=0,"",IFERROR(比較地域マスタ!$AE20,""))</f>
        <v>古座川町</v>
      </c>
      <c r="AZ85" s="18"/>
      <c r="BA85" s="24">
        <v>14</v>
      </c>
      <c r="BB85" s="24">
        <v>1</v>
      </c>
      <c r="BC85" s="20" t="str">
        <f t="shared" si="24"/>
        <v>30424</v>
      </c>
      <c r="BD85" s="20" t="str">
        <f t="shared" si="25"/>
        <v>古座川町</v>
      </c>
      <c r="BE85" s="953">
        <f>VLOOKUP(BC85&amp;"_令和4年度",データシート3!A:AB,MATCH("ea_"&amp;"太陽光（建物系）"&amp;"_年間発電",データシート3!$A$1:$AB$1,0),0)/10^3+VLOOKUP(BC85&amp;"_令和4年度",データシート3!A:AB,MATCH("ea_"&amp;"太陽光（土地系）"&amp;"_年間発電",データシート3!$A$1:$AB$1,0),0)/10^3</f>
        <v>69728.331999999995</v>
      </c>
      <c r="BF85" s="953">
        <f>VLOOKUP(BC85&amp;"_令和4年度",データシート3!A:AB,MATCH("ea_"&amp;"風力（陸上）"&amp;"_年間発電",データシート3!$A$1:$AB$1,0),0)/10^3</f>
        <v>793019.88800000004</v>
      </c>
      <c r="BG85" s="953">
        <f>VLOOKUP(BC85&amp;"_令和4年度",データシート3!A:AB,MATCH("ea_"&amp;"中小水（河川）"&amp;"_年間発電",データシート3!$A$1:$AB$1,0),0)/10^3+VLOOKUP(BC85&amp;"_令和4年度",データシート3!A:AB,MATCH("ea_"&amp;"中小水（農業用水路）"&amp;"_年間発電",データシート3!$A$1:$AB$1,0),0)/10^3</f>
        <v>20137.093000000001</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882885.31299999997</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12231.912292680907</v>
      </c>
      <c r="BK85" s="953">
        <f t="shared" si="21"/>
        <v>870653.40070731903</v>
      </c>
      <c r="BL85" s="953">
        <f t="shared" si="22"/>
        <v>0</v>
      </c>
      <c r="BM85" s="953">
        <f t="shared" si="23"/>
        <v>870653.40070731903</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30205</v>
      </c>
      <c r="AY86" s="20" t="str">
        <f>IF(IFERROR(比較地域マスタ!$AE21,"")=0,"",IFERROR(比較地域マスタ!$AE21,""))</f>
        <v>御坊市</v>
      </c>
      <c r="AZ86" s="18"/>
      <c r="BA86" s="24">
        <v>15</v>
      </c>
      <c r="BB86" s="24">
        <v>1</v>
      </c>
      <c r="BC86" s="20" t="str">
        <f t="shared" si="24"/>
        <v>30205</v>
      </c>
      <c r="BD86" s="20" t="str">
        <f t="shared" si="25"/>
        <v>御坊市</v>
      </c>
      <c r="BE86" s="953">
        <f>VLOOKUP(BC86&amp;"_令和4年度",データシート3!A:AB,MATCH("ea_"&amp;"太陽光（建物系）"&amp;"_年間発電",データシート3!$A$1:$AB$1,0),0)/10^3+VLOOKUP(BC86&amp;"_令和4年度",データシート3!A:AB,MATCH("ea_"&amp;"太陽光（土地系）"&amp;"_年間発電",データシート3!$A$1:$AB$1,0),0)/10^3</f>
        <v>449959.96200000006</v>
      </c>
      <c r="BF86" s="953">
        <f>VLOOKUP(BC86&amp;"_令和4年度",データシート3!A:AB,MATCH("ea_"&amp;"風力（陸上）"&amp;"_年間発電",データシート3!$A$1:$AB$1,0),0)/10^3</f>
        <v>99977.614000000001</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549937.57600000012</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157218.52646282734</v>
      </c>
      <c r="BK86" s="953">
        <f t="shared" si="21"/>
        <v>392719.04953717277</v>
      </c>
      <c r="BL86" s="953">
        <f t="shared" si="22"/>
        <v>0</v>
      </c>
      <c r="BM86" s="953">
        <f t="shared" si="23"/>
        <v>392719.04953717277</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30401</v>
      </c>
      <c r="AY87" s="20" t="str">
        <f>IF(IFERROR(比較地域マスタ!$AE22,"")=0,"",IFERROR(比較地域マスタ!$AE22,""))</f>
        <v>白浜町</v>
      </c>
      <c r="AZ87" s="18"/>
      <c r="BA87" s="24">
        <v>16</v>
      </c>
      <c r="BB87" s="24">
        <v>1</v>
      </c>
      <c r="BC87" s="20" t="str">
        <f t="shared" si="24"/>
        <v>30401</v>
      </c>
      <c r="BD87" s="20" t="str">
        <f t="shared" si="25"/>
        <v>白浜町</v>
      </c>
      <c r="BE87" s="953">
        <f>VLOOKUP(BC87&amp;"_令和4年度",データシート3!A:AB,MATCH("ea_"&amp;"太陽光（建物系）"&amp;"_年間発電",データシート3!$A$1:$AB$1,0),0)/10^3+VLOOKUP(BC87&amp;"_令和4年度",データシート3!A:AB,MATCH("ea_"&amp;"太陽光（土地系）"&amp;"_年間発電",データシート3!$A$1:$AB$1,0),0)/10^3</f>
        <v>327461.20800000004</v>
      </c>
      <c r="BF87" s="953">
        <f>VLOOKUP(BC87&amp;"_令和4年度",データシート3!A:AB,MATCH("ea_"&amp;"風力（陸上）"&amp;"_年間発電",データシート3!$A$1:$AB$1,0),0)/10^3</f>
        <v>342194.821</v>
      </c>
      <c r="BG87" s="953">
        <f>VLOOKUP(BC87&amp;"_令和4年度",データシート3!A:AB,MATCH("ea_"&amp;"中小水（河川）"&amp;"_年間発電",データシート3!$A$1:$AB$1,0),0)/10^3+VLOOKUP(BC87&amp;"_令和4年度",データシート3!A:AB,MATCH("ea_"&amp;"中小水（農業用水路）"&amp;"_年間発電",データシート3!$A$1:$AB$1,0),0)/10^3</f>
        <v>1848.9929999999999</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208.733</v>
      </c>
      <c r="BI87" s="953">
        <f t="shared" si="26"/>
        <v>671713.75500000012</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114021.5109517458</v>
      </c>
      <c r="BK87" s="953">
        <f t="shared" si="21"/>
        <v>557692.24404825433</v>
      </c>
      <c r="BL87" s="953">
        <f t="shared" si="22"/>
        <v>0</v>
      </c>
      <c r="BM87" s="953">
        <f t="shared" si="23"/>
        <v>557692.24404825433</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30207</v>
      </c>
      <c r="AY88" s="20" t="str">
        <f>IF(IFERROR(比較地域マスタ!$AE23,"")=0,"",IFERROR(比較地域マスタ!$AE23,""))</f>
        <v>新宮市</v>
      </c>
      <c r="AZ88" s="18"/>
      <c r="BA88" s="24">
        <v>17</v>
      </c>
      <c r="BB88" s="24">
        <v>1</v>
      </c>
      <c r="BC88" s="20" t="str">
        <f t="shared" si="24"/>
        <v>30207</v>
      </c>
      <c r="BD88" s="20" t="str">
        <f t="shared" si="25"/>
        <v>新宮市</v>
      </c>
      <c r="BE88" s="953">
        <f>VLOOKUP(BC88&amp;"_令和4年度",データシート3!A:AB,MATCH("ea_"&amp;"太陽光（建物系）"&amp;"_年間発電",データシート3!$A$1:$AB$1,0),0)/10^3+VLOOKUP(BC88&amp;"_令和4年度",データシート3!A:AB,MATCH("ea_"&amp;"太陽光（土地系）"&amp;"_年間発電",データシート3!$A$1:$AB$1,0),0)/10^3</f>
        <v>214209.13200000001</v>
      </c>
      <c r="BF88" s="953">
        <f>VLOOKUP(BC88&amp;"_令和4年度",データシート3!A:AB,MATCH("ea_"&amp;"風力（陸上）"&amp;"_年間発電",データシート3!$A$1:$AB$1,0),0)/10^3</f>
        <v>492555.016</v>
      </c>
      <c r="BG88" s="953">
        <f>VLOOKUP(BC88&amp;"_令和4年度",データシート3!A:AB,MATCH("ea_"&amp;"中小水（河川）"&amp;"_年間発電",データシート3!$A$1:$AB$1,0),0)/10^3+VLOOKUP(BC88&amp;"_令和4年度",データシート3!A:AB,MATCH("ea_"&amp;"中小水（農業用水路）"&amp;"_年間発電",データシート3!$A$1:$AB$1,0),0)/10^3</f>
        <v>24438.363000000005</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3.6789999999999998</v>
      </c>
      <c r="BI88" s="953">
        <f t="shared" si="26"/>
        <v>731206.19000000006</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157049.0642293744</v>
      </c>
      <c r="BK88" s="953">
        <f t="shared" si="21"/>
        <v>574157.12577062566</v>
      </c>
      <c r="BL88" s="953">
        <f t="shared" si="22"/>
        <v>0</v>
      </c>
      <c r="BM88" s="953">
        <f t="shared" si="23"/>
        <v>574157.12577062566</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30406</v>
      </c>
      <c r="AY89" s="20" t="str">
        <f>IF(IFERROR(比較地域マスタ!$AE24,"")=0,"",IFERROR(比較地域マスタ!$AE24,""))</f>
        <v>すさみ町</v>
      </c>
      <c r="AZ89" s="18"/>
      <c r="BA89" s="24">
        <v>18</v>
      </c>
      <c r="BB89" s="24">
        <v>1</v>
      </c>
      <c r="BC89" s="20" t="str">
        <f t="shared" si="24"/>
        <v>30406</v>
      </c>
      <c r="BD89" s="20" t="str">
        <f t="shared" si="25"/>
        <v>すさみ町</v>
      </c>
      <c r="BE89" s="953">
        <f>VLOOKUP(BC89&amp;"_令和4年度",データシート3!A:AB,MATCH("ea_"&amp;"太陽光（建物系）"&amp;"_年間発電",データシート3!$A$1:$AB$1,0),0)/10^3+VLOOKUP(BC89&amp;"_令和4年度",データシート3!A:AB,MATCH("ea_"&amp;"太陽光（土地系）"&amp;"_年間発電",データシート3!$A$1:$AB$1,0),0)/10^3</f>
        <v>91400.255999999994</v>
      </c>
      <c r="BF89" s="953">
        <f>VLOOKUP(BC89&amp;"_令和4年度",データシート3!A:AB,MATCH("ea_"&amp;"風力（陸上）"&amp;"_年間発電",データシート3!$A$1:$AB$1,0),0)/10^3</f>
        <v>663852.67099999997</v>
      </c>
      <c r="BG89" s="953">
        <f>VLOOKUP(BC89&amp;"_令和4年度",データシート3!A:AB,MATCH("ea_"&amp;"中小水（河川）"&amp;"_年間発電",データシート3!$A$1:$AB$1,0),0)/10^3+VLOOKUP(BC89&amp;"_令和4年度",データシート3!A:AB,MATCH("ea_"&amp;"中小水（農業用水路）"&amp;"_年間発電",データシート3!$A$1:$AB$1,0),0)/10^3</f>
        <v>5677.1610000000001</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29.678999999999995</v>
      </c>
      <c r="BI89" s="953">
        <f t="shared" si="26"/>
        <v>760959.76699999988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20034.740443072082</v>
      </c>
      <c r="BK89" s="953">
        <f t="shared" si="21"/>
        <v>740925.02655692783</v>
      </c>
      <c r="BL89" s="953">
        <f t="shared" si="22"/>
        <v>0</v>
      </c>
      <c r="BM89" s="953">
        <f t="shared" si="23"/>
        <v>740925.02655692783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30422</v>
      </c>
      <c r="AY90" s="20" t="str">
        <f>IF(IFERROR(比較地域マスタ!$AE25,"")=0,"",IFERROR(比較地域マスタ!$AE25,""))</f>
        <v>太地町</v>
      </c>
      <c r="AZ90" s="18"/>
      <c r="BA90" s="24">
        <v>19</v>
      </c>
      <c r="BB90" s="24">
        <v>1</v>
      </c>
      <c r="BC90" s="20" t="str">
        <f t="shared" si="24"/>
        <v>30422</v>
      </c>
      <c r="BD90" s="20" t="str">
        <f t="shared" si="25"/>
        <v>太地町</v>
      </c>
      <c r="BE90" s="953">
        <f>VLOOKUP(BC90&amp;"_令和4年度",データシート3!A:AB,MATCH("ea_"&amp;"太陽光（建物系）"&amp;"_年間発電",データシート3!$A$1:$AB$1,0),0)/10^3+VLOOKUP(BC90&amp;"_令和4年度",データシート3!A:AB,MATCH("ea_"&amp;"太陽光（土地系）"&amp;"_年間発電",データシート3!$A$1:$AB$1,0),0)/10^3</f>
        <v>24384.665999999997</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4.9059999999999997</v>
      </c>
      <c r="BI90" s="953">
        <f t="shared" si="26"/>
        <v>24389.571999999996</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12473.516500906881</v>
      </c>
      <c r="BK90" s="953">
        <f t="shared" si="21"/>
        <v>11916.055499093116</v>
      </c>
      <c r="BL90" s="953">
        <f t="shared" si="22"/>
        <v>0</v>
      </c>
      <c r="BM90" s="953">
        <f t="shared" si="23"/>
        <v>11916.055499093116</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30206</v>
      </c>
      <c r="AY91" s="20" t="str">
        <f>IF(IFERROR(比較地域マスタ!$AE26,"")=0,"",IFERROR(比較地域マスタ!$AE26,""))</f>
        <v>田辺市</v>
      </c>
      <c r="BA91" s="24">
        <v>20</v>
      </c>
      <c r="BB91" s="24">
        <v>1</v>
      </c>
      <c r="BC91" s="20" t="str">
        <f t="shared" si="24"/>
        <v>30206</v>
      </c>
      <c r="BD91" s="20" t="str">
        <f t="shared" si="25"/>
        <v>田辺市</v>
      </c>
      <c r="BE91" s="953">
        <f>VLOOKUP(BC91&amp;"_令和4年度",データシート3!A:AB,MATCH("ea_"&amp;"太陽光（建物系）"&amp;"_年間発電",データシート3!$A$1:$AB$1,0),0)/10^3+VLOOKUP(BC91&amp;"_令和4年度",データシート3!A:AB,MATCH("ea_"&amp;"太陽光（土地系）"&amp;"_年間発電",データシート3!$A$1:$AB$1,0),0)/10^3</f>
        <v>1424522.2260000003</v>
      </c>
      <c r="BF91" s="953">
        <f>VLOOKUP(BC91&amp;"_令和4年度",データシート3!A:AB,MATCH("ea_"&amp;"風力（陸上）"&amp;"_年間発電",データシート3!$A$1:$AB$1,0),0)/10^3</f>
        <v>1550481.301</v>
      </c>
      <c r="BG91" s="953">
        <f>VLOOKUP(BC91&amp;"_令和4年度",データシート3!A:AB,MATCH("ea_"&amp;"中小水（河川）"&amp;"_年間発電",データシート3!$A$1:$AB$1,0),0)/10^3+VLOOKUP(BC91&amp;"_令和4年度",データシート3!A:AB,MATCH("ea_"&amp;"中小水（農業用水路）"&amp;"_年間発電",データシート3!$A$1:$AB$1,0),0)/10^3</f>
        <v>86865.813999999998</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175.62099999999998</v>
      </c>
      <c r="BI91" s="953">
        <f t="shared" si="26"/>
        <v>3062044.9619999998</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389031.31682603608</v>
      </c>
      <c r="BK91" s="953">
        <f t="shared" si="21"/>
        <v>2673013.6451739636</v>
      </c>
      <c r="BL91" s="953">
        <f t="shared" si="22"/>
        <v>0</v>
      </c>
      <c r="BM91" s="953">
        <f t="shared" si="23"/>
        <v>2673013.6451739636</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30421</v>
      </c>
      <c r="AY92" s="20" t="str">
        <f>IF(IFERROR(比較地域マスタ!$AE27,"")=0,"",IFERROR(比較地域マスタ!$AE27,""))</f>
        <v>那智勝浦町</v>
      </c>
      <c r="AZ92" s="18"/>
      <c r="BA92" s="24">
        <v>21</v>
      </c>
      <c r="BB92" s="24">
        <v>1</v>
      </c>
      <c r="BC92" s="20" t="str">
        <f t="shared" si="24"/>
        <v>30421</v>
      </c>
      <c r="BD92" s="20" t="str">
        <f t="shared" si="25"/>
        <v>那智勝浦町</v>
      </c>
      <c r="BE92" s="953">
        <f>VLOOKUP(BC92&amp;"_令和4年度",データシート3!A:AB,MATCH("ea_"&amp;"太陽光（建物系）"&amp;"_年間発電",データシート3!$A$1:$AB$1,0),0)/10^3+VLOOKUP(BC92&amp;"_令和4年度",データシート3!A:AB,MATCH("ea_"&amp;"太陽光（土地系）"&amp;"_年間発電",データシート3!$A$1:$AB$1,0),0)/10^3</f>
        <v>175179.97</v>
      </c>
      <c r="BF92" s="953">
        <f>VLOOKUP(BC92&amp;"_令和4年度",データシート3!A:AB,MATCH("ea_"&amp;"風力（陸上）"&amp;"_年間発電",データシート3!$A$1:$AB$1,0),0)/10^3</f>
        <v>558401.027</v>
      </c>
      <c r="BG92" s="953">
        <f>VLOOKUP(BC92&amp;"_令和4年度",データシート3!A:AB,MATCH("ea_"&amp;"中小水（河川）"&amp;"_年間発電",データシート3!$A$1:$AB$1,0),0)/10^3+VLOOKUP(BC92&amp;"_令和4年度",データシート3!A:AB,MATCH("ea_"&amp;"中小水（農業用水路）"&amp;"_年間発電",データシート3!$A$1:$AB$1,0),0)/10^3</f>
        <v>2166.7779999999998</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7.1130000000000004</v>
      </c>
      <c r="BI92" s="953">
        <f t="shared" si="26"/>
        <v>735754.88800000004</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72693.230226222324</v>
      </c>
      <c r="BK92" s="953">
        <f>BI92-BJ92</f>
        <v>663061.65777377773</v>
      </c>
      <c r="BL92" s="953">
        <f t="shared" si="22"/>
        <v>0</v>
      </c>
      <c r="BM92" s="953">
        <f t="shared" si="23"/>
        <v>663061.65777377773</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30203</v>
      </c>
      <c r="AY93" s="20" t="str">
        <f>IF(IFERROR(比較地域マスタ!$AE28,"")=0,"",IFERROR(比較地域マスタ!$AE28,""))</f>
        <v>橋本市</v>
      </c>
      <c r="AZ93" s="18"/>
      <c r="BA93" s="24">
        <v>22</v>
      </c>
      <c r="BB93" s="24">
        <v>1</v>
      </c>
      <c r="BC93" s="20" t="str">
        <f t="shared" si="24"/>
        <v>30203</v>
      </c>
      <c r="BD93" s="20" t="str">
        <f t="shared" si="25"/>
        <v>橋本市</v>
      </c>
      <c r="BE93" s="953">
        <f>VLOOKUP(BC93&amp;"_令和4年度",データシート3!A:AB,MATCH("ea_"&amp;"太陽光（建物系）"&amp;"_年間発電",データシート3!$A$1:$AB$1,0),0)/10^3+VLOOKUP(BC93&amp;"_令和4年度",データシート3!A:AB,MATCH("ea_"&amp;"太陽光（土地系）"&amp;"_年間発電",データシート3!$A$1:$AB$1,0),0)/10^3</f>
        <v>710048.473</v>
      </c>
      <c r="BF93" s="953">
        <f>VLOOKUP(BC93&amp;"_令和4年度",データシート3!A:AB,MATCH("ea_"&amp;"風力（陸上）"&amp;"_年間発電",データシート3!$A$1:$AB$1,0),0)/10^3</f>
        <v>71760.506999999998</v>
      </c>
      <c r="BG93" s="953">
        <f>VLOOKUP(BC93&amp;"_令和4年度",データシート3!A:AB,MATCH("ea_"&amp;"中小水（河川）"&amp;"_年間発電",データシート3!$A$1:$AB$1,0),0)/10^3+VLOOKUP(BC93&amp;"_令和4年度",データシート3!A:AB,MATCH("ea_"&amp;"中小水（農業用水路）"&amp;"_年間発電",データシート3!$A$1:$AB$1,0),0)/10^3</f>
        <v>3843.8240000000001</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785652.804</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279318.45433659066</v>
      </c>
      <c r="BK93" s="953">
        <f t="shared" si="21"/>
        <v>506334.34966340935</v>
      </c>
      <c r="BL93" s="953">
        <f t="shared" si="22"/>
        <v>0</v>
      </c>
      <c r="BM93" s="953">
        <f t="shared" si="23"/>
        <v>506334.34966340935</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30392</v>
      </c>
      <c r="AY94" s="20" t="str">
        <f>IF(IFERROR(比較地域マスタ!$AE29,"")=0,"",IFERROR(比較地域マスタ!$AE29,""))</f>
        <v>日高川町</v>
      </c>
      <c r="AZ94" s="18"/>
      <c r="BA94" s="24">
        <v>23</v>
      </c>
      <c r="BB94" s="24">
        <v>1</v>
      </c>
      <c r="BC94" s="20" t="str">
        <f t="shared" si="24"/>
        <v>30392</v>
      </c>
      <c r="BD94" s="20" t="str">
        <f t="shared" si="25"/>
        <v>日高川町</v>
      </c>
      <c r="BE94" s="953">
        <f>VLOOKUP(BC94&amp;"_令和4年度",データシート3!A:AB,MATCH("ea_"&amp;"太陽光（建物系）"&amp;"_年間発電",データシート3!$A$1:$AB$1,0),0)/10^3+VLOOKUP(BC94&amp;"_令和4年度",データシート3!A:AB,MATCH("ea_"&amp;"太陽光（土地系）"&amp;"_年間発電",データシート3!$A$1:$AB$1,0),0)/10^3</f>
        <v>404464.527</v>
      </c>
      <c r="BF94" s="953">
        <f>VLOOKUP(BC94&amp;"_令和4年度",データシート3!A:AB,MATCH("ea_"&amp;"風力（陸上）"&amp;"_年間発電",データシート3!$A$1:$AB$1,0),0)/10^3</f>
        <v>561858.79700000002</v>
      </c>
      <c r="BG94" s="953">
        <f>VLOOKUP(BC94&amp;"_令和4年度",データシート3!A:AB,MATCH("ea_"&amp;"中小水（河川）"&amp;"_年間発電",データシート3!$A$1:$AB$1,0),0)/10^3+VLOOKUP(BC94&amp;"_令和4年度",データシート3!A:AB,MATCH("ea_"&amp;"中小水（農業用水路）"&amp;"_年間発電",データシート3!$A$1:$AB$1,0),0)/10^3</f>
        <v>26413.452068589999</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992736.77606859</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50484.236116515567</v>
      </c>
      <c r="BK94" s="953">
        <f t="shared" si="21"/>
        <v>942252.53995207441</v>
      </c>
      <c r="BL94" s="953">
        <f t="shared" si="22"/>
        <v>0</v>
      </c>
      <c r="BM94" s="953">
        <f t="shared" si="23"/>
        <v>942252.53995207441</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30382</v>
      </c>
      <c r="AY95" s="20" t="str">
        <f>IF(IFERROR(比較地域マスタ!$AE30,"")=0,"",IFERROR(比較地域マスタ!$AE30,""))</f>
        <v>日高町</v>
      </c>
      <c r="AZ95" s="18"/>
      <c r="BA95" s="24">
        <v>24</v>
      </c>
      <c r="BB95" s="24">
        <v>1</v>
      </c>
      <c r="BC95" s="20" t="str">
        <f t="shared" si="24"/>
        <v>30382</v>
      </c>
      <c r="BD95" s="20" t="str">
        <f t="shared" si="25"/>
        <v>日高町</v>
      </c>
      <c r="BE95" s="953">
        <f>VLOOKUP(BC95&amp;"_令和4年度",データシート3!A:AB,MATCH("ea_"&amp;"太陽光（建物系）"&amp;"_年間発電",データシート3!$A$1:$AB$1,0),0)/10^3+VLOOKUP(BC95&amp;"_令和4年度",データシート3!A:AB,MATCH("ea_"&amp;"太陽光（土地系）"&amp;"_年間発電",データシート3!$A$1:$AB$1,0),0)/10^3</f>
        <v>177170.182</v>
      </c>
      <c r="BF95" s="953">
        <f>VLOOKUP(BC95&amp;"_令和4年度",データシート3!A:AB,MATCH("ea_"&amp;"風力（陸上）"&amp;"_年間発電",データシート3!$A$1:$AB$1,0),0)/10^3</f>
        <v>88456.141000000003</v>
      </c>
      <c r="BG95" s="953">
        <f>VLOOKUP(BC95&amp;"_令和4年度",データシート3!A:AB,MATCH("ea_"&amp;"中小水（河川）"&amp;"_年間発電",データシート3!$A$1:$AB$1,0),0)/10^3+VLOOKUP(BC95&amp;"_令和4年度",データシート3!A:AB,MATCH("ea_"&amp;"中小水（農業用水路）"&amp;"_年間発電",データシート3!$A$1:$AB$1,0),0)/10^3</f>
        <v>99.57003564</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265725.89303563995</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28954.536228935362</v>
      </c>
      <c r="BK95" s="953">
        <f t="shared" si="21"/>
        <v>236771.3568067046</v>
      </c>
      <c r="BL95" s="953">
        <f t="shared" si="22"/>
        <v>0</v>
      </c>
      <c r="BM95" s="953">
        <f t="shared" si="23"/>
        <v>236771.3568067046</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30362</v>
      </c>
      <c r="AY96" s="20" t="str">
        <f>IF(IFERROR(比較地域マスタ!$AE31,"")=0,"",IFERROR(比較地域マスタ!$AE31,""))</f>
        <v>広川町</v>
      </c>
      <c r="AZ96" s="18"/>
      <c r="BA96" s="24">
        <v>25</v>
      </c>
      <c r="BB96" s="24">
        <v>1</v>
      </c>
      <c r="BC96" s="20" t="str">
        <f t="shared" si="24"/>
        <v>30362</v>
      </c>
      <c r="BD96" s="20" t="str">
        <f t="shared" si="25"/>
        <v>広川町</v>
      </c>
      <c r="BE96" s="953">
        <f>VLOOKUP(BC96&amp;"_令和4年度",データシート3!A:AB,MATCH("ea_"&amp;"太陽光（建物系）"&amp;"_年間発電",データシート3!$A$1:$AB$1,0),0)/10^3+VLOOKUP(BC96&amp;"_令和4年度",データシート3!A:AB,MATCH("ea_"&amp;"太陽光（土地系）"&amp;"_年間発電",データシート3!$A$1:$AB$1,0),0)/10^3</f>
        <v>266660.50599999999</v>
      </c>
      <c r="BF96" s="953">
        <f>VLOOKUP(BC96&amp;"_令和4年度",データシート3!A:AB,MATCH("ea_"&amp;"風力（陸上）"&amp;"_年間発電",データシート3!$A$1:$AB$1,0),0)/10^3</f>
        <v>177916.36</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444576.86599999998</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30637.166145909752</v>
      </c>
      <c r="BK96" s="953">
        <f t="shared" si="21"/>
        <v>413939.69985409023</v>
      </c>
      <c r="BL96" s="953">
        <f t="shared" si="22"/>
        <v>0</v>
      </c>
      <c r="BM96" s="953">
        <f t="shared" si="23"/>
        <v>413939.69985409023</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30391</v>
      </c>
      <c r="AY97" s="20" t="str">
        <f>IF(IFERROR(比較地域マスタ!$AE32,"")=0,"",IFERROR(比較地域マスタ!$AE32,""))</f>
        <v>みなべ町</v>
      </c>
      <c r="AZ97" s="18"/>
      <c r="BA97" s="24">
        <v>26</v>
      </c>
      <c r="BB97" s="24">
        <v>1</v>
      </c>
      <c r="BC97" s="20" t="str">
        <f t="shared" si="24"/>
        <v>30391</v>
      </c>
      <c r="BD97" s="20" t="str">
        <f t="shared" si="25"/>
        <v>みなべ町</v>
      </c>
      <c r="BE97" s="953">
        <f>VLOOKUP(BC97&amp;"_令和4年度",データシート3!A:AB,MATCH("ea_"&amp;"太陽光（建物系）"&amp;"_年間発電",データシート3!$A$1:$AB$1,0),0)/10^3+VLOOKUP(BC97&amp;"_令和4年度",データシート3!A:AB,MATCH("ea_"&amp;"太陽光（土地系）"&amp;"_年間発電",データシート3!$A$1:$AB$1,0),0)/10^3</f>
        <v>792672.77300000004</v>
      </c>
      <c r="BF97" s="953">
        <f>VLOOKUP(BC97&amp;"_令和4年度",データシート3!A:AB,MATCH("ea_"&amp;"風力（陸上）"&amp;"_年間発電",データシート3!$A$1:$AB$1,0),0)/10^3</f>
        <v>141394.85999999999</v>
      </c>
      <c r="BG97" s="953">
        <f>VLOOKUP(BC97&amp;"_令和4年度",データシート3!A:AB,MATCH("ea_"&amp;"中小水（河川）"&amp;"_年間発電",データシート3!$A$1:$AB$1,0),0)/10^3+VLOOKUP(BC97&amp;"_令和4年度",データシート3!A:AB,MATCH("ea_"&amp;"中小水（農業用水路）"&amp;"_年間発電",データシート3!$A$1:$AB$1,0),0)/10^3</f>
        <v>2147.1729999999993</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5.8869999999999996</v>
      </c>
      <c r="BI97" s="953">
        <f t="shared" si="26"/>
        <v>936220.69299999997</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66636.29956340378</v>
      </c>
      <c r="BK97" s="953">
        <f t="shared" si="21"/>
        <v>869584.39343659615</v>
      </c>
      <c r="BL97" s="953">
        <f t="shared" si="22"/>
        <v>0</v>
      </c>
      <c r="BM97" s="953">
        <f t="shared" si="23"/>
        <v>869584.39343659615</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30381</v>
      </c>
      <c r="AY98" s="20" t="str">
        <f>IF(IFERROR(比較地域マスタ!$AE33,"")=0,"",IFERROR(比較地域マスタ!$AE33,""))</f>
        <v>美浜町</v>
      </c>
      <c r="AZ98" s="18"/>
      <c r="BA98" s="24">
        <v>27</v>
      </c>
      <c r="BB98" s="24">
        <v>1</v>
      </c>
      <c r="BC98" s="20" t="str">
        <f t="shared" si="24"/>
        <v>30381</v>
      </c>
      <c r="BD98" s="20" t="str">
        <f t="shared" si="25"/>
        <v>美浜町</v>
      </c>
      <c r="BE98" s="953">
        <f>VLOOKUP(BC98&amp;"_令和4年度",データシート3!A:AB,MATCH("ea_"&amp;"太陽光（建物系）"&amp;"_年間発電",データシート3!$A$1:$AB$1,0),0)/10^3+VLOOKUP(BC98&amp;"_令和4年度",データシート3!A:AB,MATCH("ea_"&amp;"太陽光（土地系）"&amp;"_年間発電",データシート3!$A$1:$AB$1,0),0)/10^3</f>
        <v>101337.848</v>
      </c>
      <c r="BF98" s="953">
        <f>VLOOKUP(BC98&amp;"_令和4年度",データシート3!A:AB,MATCH("ea_"&amp;"風力（陸上）"&amp;"_年間発電",データシート3!$A$1:$AB$1,0),0)/10^3</f>
        <v>9066.4330000000027</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110404.281</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29408.754933385797</v>
      </c>
      <c r="BK98" s="953">
        <f t="shared" si="21"/>
        <v>80995.526066614198</v>
      </c>
      <c r="BL98" s="953">
        <f t="shared" si="22"/>
        <v>0</v>
      </c>
      <c r="BM98" s="953">
        <f t="shared" si="23"/>
        <v>80995.526066614198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30361</v>
      </c>
      <c r="AY99" s="20" t="str">
        <f>IF(IFERROR(比較地域マスタ!$AE34,"")=0,"",IFERROR(比較地域マスタ!$AE34,""))</f>
        <v>湯浅町</v>
      </c>
      <c r="AZ99" s="18"/>
      <c r="BA99" s="24">
        <v>28</v>
      </c>
      <c r="BB99" s="24">
        <v>1</v>
      </c>
      <c r="BC99" s="20" t="str">
        <f t="shared" si="24"/>
        <v>30361</v>
      </c>
      <c r="BD99" s="20" t="str">
        <f t="shared" si="25"/>
        <v>湯浅町</v>
      </c>
      <c r="BE99" s="953">
        <f>VLOOKUP(BC99&amp;"_令和4年度",データシート3!A:AB,MATCH("ea_"&amp;"太陽光（建物系）"&amp;"_年間発電",データシート3!$A$1:$AB$1,0),0)/10^3+VLOOKUP(BC99&amp;"_令和4年度",データシート3!A:AB,MATCH("ea_"&amp;"太陽光（土地系）"&amp;"_年間発電",データシート3!$A$1:$AB$1,0),0)/10^3</f>
        <v>278168.99100000004</v>
      </c>
      <c r="BF99" s="953">
        <f>VLOOKUP(BC99&amp;"_令和4年度",データシート3!A:AB,MATCH("ea_"&amp;"風力（陸上）"&amp;"_年間発電",データシート3!$A$1:$AB$1,0),0)/10^3</f>
        <v>16652.403999999995</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294821.39500000002</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57085.430601025502</v>
      </c>
      <c r="BK99" s="953">
        <f t="shared" si="21"/>
        <v>237735.96439897452</v>
      </c>
      <c r="BL99" s="953">
        <f t="shared" si="22"/>
        <v>0</v>
      </c>
      <c r="BM99" s="953">
        <f t="shared" si="23"/>
        <v>237735.96439897452</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30383</v>
      </c>
      <c r="AY100" s="20" t="str">
        <f>IF(IFERROR(比較地域マスタ!$AE35,"")=0,"",IFERROR(比較地域マスタ!$AE35,""))</f>
        <v>由良町</v>
      </c>
      <c r="AZ100" s="18"/>
      <c r="BA100" s="24">
        <v>29</v>
      </c>
      <c r="BB100" s="24">
        <v>1</v>
      </c>
      <c r="BC100" s="20" t="str">
        <f t="shared" si="24"/>
        <v>30383</v>
      </c>
      <c r="BD100" s="20" t="str">
        <f t="shared" si="25"/>
        <v>由良町</v>
      </c>
      <c r="BE100" s="953">
        <f>VLOOKUP(BC100&amp;"_令和4年度",データシート3!A:AB,MATCH("ea_"&amp;"太陽光（建物系）"&amp;"_年間発電",データシート3!$A$1:$AB$1,0),0)/10^3+VLOOKUP(BC100&amp;"_令和4年度",データシート3!A:AB,MATCH("ea_"&amp;"太陽光（土地系）"&amp;"_年間発電",データシート3!$A$1:$AB$1,0),0)/10^3</f>
        <v>128321.84700000001</v>
      </c>
      <c r="BF100" s="953">
        <f>VLOOKUP(BC100&amp;"_令和4年度",データシート3!A:AB,MATCH("ea_"&amp;"風力（陸上）"&amp;"_年間発電",データシート3!$A$1:$AB$1,0),0)/10^3</f>
        <v>24997.076000000001</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153318.92300000001</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31913.507006708041</v>
      </c>
      <c r="BK100" s="953">
        <f t="shared" si="21"/>
        <v>121405.41599329197</v>
      </c>
      <c r="BL100" s="953">
        <f t="shared" si="22"/>
        <v>0</v>
      </c>
      <c r="BM100" s="953">
        <f t="shared" si="23"/>
        <v>121405.41599329197</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30201</v>
      </c>
      <c r="AY101" s="20" t="str">
        <f>IF(IFERROR(比較地域マスタ!$AE36,"")=0,"",IFERROR(比較地域マスタ!$AE36,""))</f>
        <v>和歌山市</v>
      </c>
      <c r="AZ101" s="18"/>
      <c r="BA101" s="24">
        <v>30</v>
      </c>
      <c r="BB101" s="24">
        <v>1</v>
      </c>
      <c r="BC101" s="20" t="str">
        <f t="shared" si="24"/>
        <v>30201</v>
      </c>
      <c r="BD101" s="20" t="str">
        <f t="shared" si="25"/>
        <v>和歌山市</v>
      </c>
      <c r="BE101" s="953">
        <f>VLOOKUP(BC101&amp;"_令和4年度",データシート3!A:AB,MATCH("ea_"&amp;"太陽光（建物系）"&amp;"_年間発電",データシート3!$A$1:$AB$1,0),0)/10^3+VLOOKUP(BC101&amp;"_令和4年度",データシート3!A:AB,MATCH("ea_"&amp;"太陽光（土地系）"&amp;"_年間発電",データシート3!$A$1:$AB$1,0),0)/10^3</f>
        <v>2396545.9129999997</v>
      </c>
      <c r="BF101" s="953">
        <f>VLOOKUP(BC101&amp;"_令和4年度",データシート3!A:AB,MATCH("ea_"&amp;"風力（陸上）"&amp;"_年間発電",データシート3!$A$1:$AB$1,0),0)/10^3</f>
        <v>194760.96299999996</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2591306.8759999997</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2758748.1181795048</v>
      </c>
      <c r="BK101" s="953">
        <f t="shared" si="21"/>
        <v>-167441.24217950506</v>
      </c>
      <c r="BL101" s="953">
        <f t="shared" si="22"/>
        <v>-167441.24217950506</v>
      </c>
      <c r="BM101" s="953">
        <f t="shared" si="23"/>
        <v>0</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海南市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30202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7</v>
      </c>
      <c r="H7" s="786">
        <f t="shared" si="2"/>
        <v>5</v>
      </c>
      <c r="I7" s="786">
        <f t="shared" si="2"/>
        <v>6</v>
      </c>
      <c r="J7" s="786">
        <f t="shared" si="2"/>
        <v>6</v>
      </c>
      <c r="K7" s="787">
        <f t="shared" si="2"/>
        <v>6</v>
      </c>
      <c r="L7" s="787">
        <f t="shared" si="2"/>
        <v>6</v>
      </c>
      <c r="M7" s="787">
        <f t="shared" si="2"/>
        <v>6</v>
      </c>
      <c r="N7" s="787">
        <f t="shared" si="2"/>
        <v>5</v>
      </c>
      <c r="O7" s="787">
        <f>SUM(O8:O13)</f>
        <v>5</v>
      </c>
      <c r="P7" s="787">
        <f t="shared" si="2"/>
        <v>5</v>
      </c>
      <c r="Q7" s="788">
        <f>SUM(Q8:Q13)</f>
        <v>5</v>
      </c>
      <c r="R7" s="1028">
        <f t="shared" si="2"/>
        <v>576.5139999999999</v>
      </c>
      <c r="S7" s="1029">
        <f t="shared" si="2"/>
        <v>652.74900000000002</v>
      </c>
      <c r="T7" s="1029">
        <f t="shared" si="2"/>
        <v>618.45100000000002</v>
      </c>
      <c r="U7" s="1029">
        <f t="shared" si="2"/>
        <v>814.77299999999991</v>
      </c>
      <c r="V7" s="1029">
        <f t="shared" si="2"/>
        <v>724.01900000000001</v>
      </c>
      <c r="W7" s="1029">
        <f t="shared" si="2"/>
        <v>679.83600000000001</v>
      </c>
      <c r="X7" s="1029">
        <f t="shared" si="2"/>
        <v>610.43299999999999</v>
      </c>
      <c r="Y7" s="1029">
        <f t="shared" si="2"/>
        <v>538.99900000000002</v>
      </c>
      <c r="Z7" s="1029">
        <f>SUM(Z8:Z13)</f>
        <v>510.05999999999995</v>
      </c>
      <c r="AA7" s="1029">
        <f>SUM(AA8:AA13)</f>
        <v>479.74899999999997</v>
      </c>
      <c r="AB7" s="1030">
        <f t="shared" si="2"/>
        <v>436.14300000000003</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5</v>
      </c>
      <c r="H10" s="803">
        <f>VLOOKUP($D$3&amp;"_"&amp;H$3,データシート1!$A:$BT,MATCH($G$2&amp;"_"&amp;$C10,データシート1!$A$1:$BT$1,0),0)</f>
        <v>3</v>
      </c>
      <c r="I10" s="803">
        <f>VLOOKUP($D$3&amp;"_"&amp;I$3,データシート1!$A:$BT,MATCH($G$2&amp;"_"&amp;$C10,データシート1!$A$1:$BT$1,0),0)</f>
        <v>4</v>
      </c>
      <c r="J10" s="803">
        <f>VLOOKUP($D$3&amp;"_"&amp;J$3,データシート1!$A:$BT,MATCH($G$2&amp;"_"&amp;$C10,データシート1!$A$1:$BT$1,0),0)</f>
        <v>4</v>
      </c>
      <c r="K10" s="804">
        <f>VLOOKUP($D$3&amp;"_"&amp;K$3,データシート1!$A:$BT,MATCH($G$2&amp;"_"&amp;$C10,データシート1!$A$1:$BT$1,0),0)</f>
        <v>4</v>
      </c>
      <c r="L10" s="804">
        <f>VLOOKUP($D$3&amp;"_"&amp;L$3,データシート1!$A:$BT,MATCH($G$2&amp;"_"&amp;$C10,データシート1!$A$1:$BT$1,0),0)</f>
        <v>4</v>
      </c>
      <c r="M10" s="804">
        <f>VLOOKUP($D$3&amp;"_"&amp;M$3,データシート1!$A:$BT,MATCH($G$2&amp;"_"&amp;$C10,データシート1!$A$1:$BT$1,0),0)</f>
        <v>4</v>
      </c>
      <c r="N10" s="804">
        <f>VLOOKUP($D$3&amp;"_"&amp;N$3,データシート1!$A:$BT,MATCH($G$2&amp;"_"&amp;$C10,データシート1!$A$1:$BT$1,0),0)</f>
        <v>3</v>
      </c>
      <c r="O10" s="804">
        <f>VLOOKUP($D$3&amp;"_"&amp;O$3,データシート1!$A:$BT,MATCH($G$2&amp;"_"&amp;$C10,データシート1!$A$1:$BT$1,0),0)</f>
        <v>4</v>
      </c>
      <c r="P10" s="804">
        <f>VLOOKUP($D$3&amp;"_"&amp;P$3,データシート1!$A:$BT,MATCH($G$2&amp;"_"&amp;$C10,データシート1!$A$1:$BT$1,0),0)</f>
        <v>4</v>
      </c>
      <c r="Q10" s="805">
        <f>VLOOKUP($D$3&amp;"_"&amp;Q$3,データシート1!$A:$BT,MATCH($G$2&amp;"_"&amp;$C10,データシート1!$A$1:$BT$1,0),0)</f>
        <v>4</v>
      </c>
      <c r="R10" s="1034">
        <f>VLOOKUP($D$3&amp;"_"&amp;R$3,データシート1!$A:$BT,MATCH($R$2&amp;"_"&amp;$C10,データシート1!$A$1:$BT$1,0),0)</f>
        <v>269.11399999999998</v>
      </c>
      <c r="S10" s="1035">
        <f>VLOOKUP($D$3&amp;"_"&amp;S$3,データシート1!$A:$BT,MATCH($R$2&amp;"_"&amp;$C10,データシート1!$A$1:$BT$1,0),0)</f>
        <v>265.74900000000002</v>
      </c>
      <c r="T10" s="1035">
        <f>VLOOKUP($D$3&amp;"_"&amp;T$3,データシート1!$A:$BT,MATCH($R$2&amp;"_"&amp;$C10,データシート1!$A$1:$BT$1,0),0)</f>
        <v>166.45099999999999</v>
      </c>
      <c r="U10" s="1035">
        <f>VLOOKUP($D$3&amp;"_"&amp;U$3,データシート1!$A:$BT,MATCH($R$2&amp;"_"&amp;$C10,データシート1!$A$1:$BT$1,0),0)</f>
        <v>316.07299999999998</v>
      </c>
      <c r="V10" s="1035">
        <f>VLOOKUP($D$3&amp;"_"&amp;V$3,データシート1!$A:$BT,MATCH($R$2&amp;"_"&amp;$C10,データシート1!$A$1:$BT$1,0),0)</f>
        <v>312.81900000000002</v>
      </c>
      <c r="W10" s="1035">
        <f>VLOOKUP($D$3&amp;"_"&amp;W$3,データシート1!$A:$BT,MATCH($R$2&amp;"_"&amp;$C10,データシート1!$A$1:$BT$1,0),0)</f>
        <v>274.363</v>
      </c>
      <c r="X10" s="1035">
        <f>VLOOKUP($D$3&amp;"_"&amp;X$3,データシート1!$A:$BT,MATCH($R$2&amp;"_"&amp;$C10,データシート1!$A$1:$BT$1,0),0)</f>
        <v>276.93400000000003</v>
      </c>
      <c r="Y10" s="1035">
        <f>VLOOKUP($D$3&amp;"_"&amp;Y$3,データシート1!$A:$BT,MATCH($R$2&amp;"_"&amp;$C10,データシート1!$A$1:$BT$1,0),0)</f>
        <v>280.18799999999999</v>
      </c>
      <c r="Z10" s="1035">
        <f>VLOOKUP($D$3&amp;"_"&amp;Z$3,データシート1!$A:$BT,MATCH($R$2&amp;"_"&amp;$C10,データシート1!$A$1:$BT$1,0),0)</f>
        <v>282.22899999999998</v>
      </c>
      <c r="AA10" s="1035">
        <f>VLOOKUP($D$3&amp;"_"&amp;AA$3,データシート1!$A:$BT,MATCH($R$2&amp;"_"&amp;$C10,データシート1!$A$1:$BT$1,0),0)</f>
        <v>260.10199999999998</v>
      </c>
      <c r="AB10" s="1036">
        <f>VLOOKUP($D$3&amp;"_"&amp;AB$3,データシート1!$A:$BT,MATCH($R$2&amp;"_"&amp;$C10,データシート1!$A$1:$BT$1,0),0)</f>
        <v>213.416</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2</v>
      </c>
      <c r="H12" s="811">
        <f>VLOOKUP($D$3&amp;"_"&amp;H$3,データシート1!$A:$BT,MATCH($G$2&amp;"_"&amp;$C12,データシート1!$A$1:$BT$1,0),0)</f>
        <v>2</v>
      </c>
      <c r="I12" s="811">
        <f>VLOOKUP($D$3&amp;"_"&amp;I$3,データシート1!$A:$BT,MATCH($G$2&amp;"_"&amp;$C12,データシート1!$A$1:$BT$1,0),0)</f>
        <v>2</v>
      </c>
      <c r="J12" s="811">
        <f>VLOOKUP($D$3&amp;"_"&amp;J$3,データシート1!$A:$BT,MATCH($G$2&amp;"_"&amp;$C12,データシート1!$A$1:$BT$1,0),0)</f>
        <v>2</v>
      </c>
      <c r="K12" s="812">
        <f>VLOOKUP($D$3&amp;"_"&amp;K$3,データシート1!$A:$BT,MATCH($G$2&amp;"_"&amp;$C12,データシート1!$A$1:$BT$1,0),0)</f>
        <v>2</v>
      </c>
      <c r="L12" s="812">
        <f>VLOOKUP($D$3&amp;"_"&amp;L$3,データシート1!$A:$BT,MATCH($G$2&amp;"_"&amp;$C12,データシート1!$A$1:$BT$1,0),0)</f>
        <v>2</v>
      </c>
      <c r="M12" s="812">
        <f>VLOOKUP($D$3&amp;"_"&amp;M$3,データシート1!$A:$BT,MATCH($G$2&amp;"_"&amp;$C12,データシート1!$A$1:$BT$1,0),0)</f>
        <v>2</v>
      </c>
      <c r="N12" s="812">
        <f>VLOOKUP($D$3&amp;"_"&amp;N$3,データシート1!$A:$BT,MATCH($G$2&amp;"_"&amp;$C12,データシート1!$A$1:$BT$1,0),0)</f>
        <v>2</v>
      </c>
      <c r="O12" s="812">
        <f>VLOOKUP($D$3&amp;"_"&amp;O$3,データシート1!$A:$BT,MATCH($G$2&amp;"_"&amp;$C12,データシート1!$A$1:$BT$1,0),0)</f>
        <v>1</v>
      </c>
      <c r="P12" s="812">
        <f>VLOOKUP($D$3&amp;"_"&amp;P$3,データシート1!$A:$BT,MATCH($G$2&amp;"_"&amp;$C12,データシート1!$A$1:$BT$1,0),0)</f>
        <v>1</v>
      </c>
      <c r="Q12" s="813">
        <f>VLOOKUP($D$3&amp;"_"&amp;Q$3,データシート1!$A:$BT,MATCH($G$2&amp;"_"&amp;$C12,データシート1!$A$1:$BT$1,0),0)</f>
        <v>1</v>
      </c>
      <c r="R12" s="1037">
        <f>VLOOKUP($D$3&amp;"_"&amp;R$3,データシート1!$A:$BT,MATCH($R$2&amp;"_"&amp;$C12,データシート1!$A$1:$BT$1,0),0)</f>
        <v>307.39999999999998</v>
      </c>
      <c r="S12" s="1038">
        <f>VLOOKUP($D$3&amp;"_"&amp;S$3,データシート1!$A:$BT,MATCH($R$2&amp;"_"&amp;$C12,データシート1!$A$1:$BT$1,0),0)</f>
        <v>387</v>
      </c>
      <c r="T12" s="1038">
        <f>VLOOKUP($D$3&amp;"_"&amp;T$3,データシート1!$A:$BT,MATCH($R$2&amp;"_"&amp;$C12,データシート1!$A$1:$BT$1,0),0)</f>
        <v>452</v>
      </c>
      <c r="U12" s="1038">
        <f>VLOOKUP($D$3&amp;"_"&amp;U$3,データシート1!$A:$BT,MATCH($R$2&amp;"_"&amp;$C12,データシート1!$A$1:$BT$1,0),0)</f>
        <v>498.7</v>
      </c>
      <c r="V12" s="1038">
        <f>VLOOKUP($D$3&amp;"_"&amp;V$3,データシート1!$A:$BT,MATCH($R$2&amp;"_"&amp;$C12,データシート1!$A$1:$BT$1,0),0)</f>
        <v>411.2</v>
      </c>
      <c r="W12" s="1038">
        <f>VLOOKUP($D$3&amp;"_"&amp;W$3,データシート1!$A:$BT,MATCH($R$2&amp;"_"&amp;$C12,データシート1!$A$1:$BT$1,0),0)</f>
        <v>405.47300000000001</v>
      </c>
      <c r="X12" s="1038">
        <f>VLOOKUP($D$3&amp;"_"&amp;X$3,データシート1!$A:$BT,MATCH($R$2&amp;"_"&amp;$C12,データシート1!$A$1:$BT$1,0),0)</f>
        <v>333.49900000000002</v>
      </c>
      <c r="Y12" s="1038">
        <f>VLOOKUP($D$3&amp;"_"&amp;Y$3,データシート1!$A:$BT,MATCH($R$2&amp;"_"&amp;$C12,データシート1!$A$1:$BT$1,0),0)</f>
        <v>258.81099999999998</v>
      </c>
      <c r="Z12" s="1038">
        <f>VLOOKUP($D$3&amp;"_"&amp;Z$3,データシート1!$A:$BT,MATCH($R$2&amp;"_"&amp;$C12,データシート1!$A$1:$BT$1,0),0)</f>
        <v>227.83099999999999</v>
      </c>
      <c r="AA12" s="1038">
        <f>VLOOKUP($D$3&amp;"_"&amp;AA$3,データシート1!$A:$BT,MATCH($R$2&amp;"_"&amp;$C12,データシート1!$A$1:$BT$1,0),0)</f>
        <v>219.64699999999999</v>
      </c>
      <c r="AB12" s="1039">
        <f>VLOOKUP($D$3&amp;"_"&amp;AB$3,データシート1!$A:$BT,MATCH($R$2&amp;"_"&amp;$C12,データシート1!$A$1:$BT$1,0),0)</f>
        <v>222.727</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6</v>
      </c>
      <c r="H26" s="829">
        <f>VLOOKUP($D$3&amp;"_"&amp;H$3,データシート2!$A:$SI,MATCH($G$2&amp;"_"&amp;$B26,データシート2!$A$1:$SI$1,0),0)</f>
        <v>4</v>
      </c>
      <c r="I26" s="829">
        <f>VLOOKUP($D$3&amp;"_"&amp;I$3,データシート2!$A:$SI,MATCH($G$2&amp;"_"&amp;$B26,データシート2!$A$1:$SI$1,0),0)</f>
        <v>5</v>
      </c>
      <c r="J26" s="829">
        <f>VLOOKUP($D$3&amp;"_"&amp;J$3,データシート2!$A:$SI,MATCH($G$2&amp;"_"&amp;$B26,データシート2!$A$1:$SI$1,0),0)</f>
        <v>5</v>
      </c>
      <c r="K26" s="830">
        <f>VLOOKUP($D$3&amp;"_"&amp;K$3,データシート2!$A:$SI,MATCH($G$2&amp;"_"&amp;$B26,データシート2!$A$1:$SI$1,0),0)</f>
        <v>5</v>
      </c>
      <c r="L26" s="830">
        <f>VLOOKUP($D$3&amp;"_"&amp;L$3,データシート2!$A:$SI,MATCH($G$2&amp;"_"&amp;$B26,データシート2!$A$1:$SI$1,0),0)</f>
        <v>5</v>
      </c>
      <c r="M26" s="830">
        <f>VLOOKUP($D$3&amp;"_"&amp;M$3,データシート2!$A:$SI,MATCH($G$2&amp;"_"&amp;$B26,データシート2!$A$1:$SI$1,0),0)</f>
        <v>5</v>
      </c>
      <c r="N26" s="830">
        <f>VLOOKUP($D$3&amp;"_"&amp;N$3,データシート2!$A:$SI,MATCH($G$2&amp;"_"&amp;$B26,データシート2!$A$1:$SI$1,0),0)</f>
        <v>4</v>
      </c>
      <c r="O26" s="830">
        <f>VLOOKUP($D$3&amp;"_"&amp;O$3,データシート2!$A:$SI,MATCH($G$2&amp;"_"&amp;$B26,データシート2!$A$1:$SI$1,0),0)</f>
        <v>5</v>
      </c>
      <c r="P26" s="830">
        <f>VLOOKUP($D$3&amp;"_"&amp;P$3,データシート2!$A:$SI,MATCH($G$2&amp;"_"&amp;$B26,データシート2!$A$1:$SI$1,0),0)</f>
        <v>5</v>
      </c>
      <c r="Q26" s="831">
        <f>VLOOKUP($D$3&amp;"_"&amp;Q$3,データシート2!$A:$SI,MATCH($G$2&amp;"_"&amp;$B26,データシート2!$A$1:$SI$1,0),0)</f>
        <v>5</v>
      </c>
      <c r="R26" s="1043">
        <f>VLOOKUP($D$3&amp;"_"&amp;R$3,データシート2!$A:$SI,MATCH($R$2&amp;"_"&amp;$B26,データシート2!$A$1:$SI$1,0),0)</f>
        <v>495.11399999999998</v>
      </c>
      <c r="S26" s="1044">
        <f>VLOOKUP($D$3&amp;"_"&amp;S$3,データシート2!$A:$SI,MATCH($R$2&amp;"_"&amp;$B26,データシート2!$A$1:$SI$1,0),0)</f>
        <v>478.74900000000002</v>
      </c>
      <c r="T26" s="1044">
        <f>VLOOKUP($D$3&amp;"_"&amp;T$3,データシート2!$A:$SI,MATCH($R$2&amp;"_"&amp;$B26,データシート2!$A$1:$SI$1,0),0)</f>
        <v>402.45100000000002</v>
      </c>
      <c r="U26" s="1044">
        <f>VLOOKUP($D$3&amp;"_"&amp;U$3,データシート2!$A:$SI,MATCH($R$2&amp;"_"&amp;$B26,データシート2!$A$1:$SI$1,0),0)</f>
        <v>546.77300000000002</v>
      </c>
      <c r="V26" s="1044">
        <f>VLOOKUP($D$3&amp;"_"&amp;V$3,データシート2!$A:$SI,MATCH($R$2&amp;"_"&amp;$B26,データシート2!$A$1:$SI$1,0),0)</f>
        <v>538.01900000000001</v>
      </c>
      <c r="W26" s="1044">
        <f>VLOOKUP($D$3&amp;"_"&amp;W$3,データシート2!$A:$SI,MATCH($R$2&amp;"_"&amp;$B26,データシート2!$A$1:$SI$1,0),0)</f>
        <v>490.83600000000001</v>
      </c>
      <c r="X26" s="1044">
        <f>VLOOKUP($D$3&amp;"_"&amp;X$3,データシート2!$A:$SI,MATCH($R$2&amp;"_"&amp;$B26,データシート2!$A$1:$SI$1,0),0)</f>
        <v>505.43299999999999</v>
      </c>
      <c r="Y26" s="1044">
        <f>VLOOKUP($D$3&amp;"_"&amp;Y$3,データシート2!$A:$SI,MATCH($R$2&amp;"_"&amp;$B26,データシート2!$A$1:$SI$1,0),0)</f>
        <v>498.79899999999998</v>
      </c>
      <c r="Z26" s="1044">
        <f>VLOOKUP($D$3&amp;"_"&amp;Z$3,データシート2!$A:$SI,MATCH($R$2&amp;"_"&amp;$B26,データシート2!$A$1:$SI$1,0),0)</f>
        <v>510.06</v>
      </c>
      <c r="AA26" s="1044">
        <f>VLOOKUP($D$3&amp;"_"&amp;AA$3,データシート2!$A:$SI,MATCH($R$2&amp;"_"&amp;$B26,データシート2!$A$1:$SI$1,0),0)</f>
        <v>479.74900000000002</v>
      </c>
      <c r="AB26" s="1045">
        <f>VLOOKUP($D$3&amp;"_"&amp;AB$3,データシート2!$A:$SI,MATCH($R$2&amp;"_"&amp;$B26,データシート2!$A$1:$SI$1,0),0)</f>
        <v>436.14299999999997</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2</v>
      </c>
      <c r="H28" s="866">
        <f>VLOOKUP($D$3&amp;"_"&amp;H$3,データシート2!$A:$SI,MATCH($G$2&amp;"_"&amp;$C28,データシート2!$A$1:$SI$1,0),0)</f>
        <v>1</v>
      </c>
      <c r="I28" s="866">
        <f>VLOOKUP($D$3&amp;"_"&amp;I$3,データシート2!$A:$SI,MATCH($G$2&amp;"_"&amp;$C28,データシート2!$A$1:$SI$1,0),0)</f>
        <v>2</v>
      </c>
      <c r="J28" s="866">
        <f>VLOOKUP($D$3&amp;"_"&amp;J$3,データシート2!$A:$SI,MATCH($G$2&amp;"_"&amp;$C28,データシート2!$A$1:$SI$1,0),0)</f>
        <v>2</v>
      </c>
      <c r="K28" s="867">
        <f>VLOOKUP($D$3&amp;"_"&amp;K$3,データシート2!$A:$SI,MATCH($G$2&amp;"_"&amp;$C28,データシート2!$A$1:$SI$1,0),0)</f>
        <v>2</v>
      </c>
      <c r="L28" s="867">
        <f>VLOOKUP($D$3&amp;"_"&amp;L$3,データシート2!$A:$SI,MATCH($G$2&amp;"_"&amp;$C28,データシート2!$A$1:$SI$1,0),0)</f>
        <v>2</v>
      </c>
      <c r="M28" s="867">
        <f>VLOOKUP($D$3&amp;"_"&amp;M$3,データシート2!$A:$SI,MATCH($G$2&amp;"_"&amp;$C28,データシート2!$A$1:$SI$1,0),0)</f>
        <v>2</v>
      </c>
      <c r="N28" s="867">
        <f>VLOOKUP($D$3&amp;"_"&amp;N$3,データシート2!$A:$SI,MATCH($G$2&amp;"_"&amp;$C28,データシート2!$A$1:$SI$1,0),0)</f>
        <v>1</v>
      </c>
      <c r="O28" s="867">
        <f>VLOOKUP($D$3&amp;"_"&amp;O$3,データシート2!$A:$SI,MATCH($G$2&amp;"_"&amp;$C28,データシート2!$A$1:$SI$1,0),0)</f>
        <v>2</v>
      </c>
      <c r="P28" s="867">
        <f>VLOOKUP($D$3&amp;"_"&amp;P$3,データシート2!$A:$SI,MATCH($G$2&amp;"_"&amp;$C28,データシート2!$A$1:$SI$1,0),0)</f>
        <v>2</v>
      </c>
      <c r="Q28" s="868">
        <f>VLOOKUP($D$3&amp;"_"&amp;Q$3,データシート2!$A:$SI,MATCH($G$2&amp;"_"&amp;$C28,データシート2!$A$1:$SI$1,0),0)</f>
        <v>2</v>
      </c>
      <c r="R28" s="1056">
        <f>VLOOKUP($D$3&amp;"_"&amp;R$3,データシート2!$A:$SI,MATCH($R$2&amp;"_"&amp;$C28,データシート2!$A$1:$SI$1,0),0)</f>
        <v>19.241</v>
      </c>
      <c r="S28" s="1057">
        <f>VLOOKUP($D$3&amp;"_"&amp;S$3,データシート2!$A:$SI,MATCH($R$2&amp;"_"&amp;$C28,データシート2!$A$1:$SI$1,0),0)</f>
        <v>17.853999999999999</v>
      </c>
      <c r="T28" s="1057">
        <f>VLOOKUP($D$3&amp;"_"&amp;T$3,データシート2!$A:$SI,MATCH($R$2&amp;"_"&amp;$C28,データシート2!$A$1:$SI$1,0),0)</f>
        <v>24.385000000000002</v>
      </c>
      <c r="U28" s="1057">
        <f>VLOOKUP($D$3&amp;"_"&amp;U$3,データシート2!$A:$SI,MATCH($R$2&amp;"_"&amp;$C28,データシート2!$A$1:$SI$1,0),0)</f>
        <v>28.975000000000001</v>
      </c>
      <c r="V28" s="1057">
        <f>VLOOKUP($D$3&amp;"_"&amp;V$3,データシート2!$A:$SI,MATCH($R$2&amp;"_"&amp;$C28,データシート2!$A$1:$SI$1,0),0)</f>
        <v>26.420999999999999</v>
      </c>
      <c r="W28" s="1057">
        <f>VLOOKUP($D$3&amp;"_"&amp;W$3,データシート2!$A:$SI,MATCH($R$2&amp;"_"&amp;$C28,データシート2!$A$1:$SI$1,0),0)</f>
        <v>27.901</v>
      </c>
      <c r="X28" s="1057">
        <f>VLOOKUP($D$3&amp;"_"&amp;X$3,データシート2!$A:$SI,MATCH($R$2&amp;"_"&amp;$C28,データシート2!$A$1:$SI$1,0),0)</f>
        <v>30.489000000000001</v>
      </c>
      <c r="Y28" s="1057">
        <f>VLOOKUP($D$3&amp;"_"&amp;Y$3,データシート2!$A:$SI,MATCH($R$2&amp;"_"&amp;$C28,データシート2!$A$1:$SI$1,0),0)</f>
        <v>22.172000000000001</v>
      </c>
      <c r="Z28" s="1057">
        <f>VLOOKUP($D$3&amp;"_"&amp;Z$3,データシート2!$A:$SI,MATCH($R$2&amp;"_"&amp;$C28,データシート2!$A$1:$SI$1,0),0)</f>
        <v>31.387</v>
      </c>
      <c r="AA28" s="1057">
        <f>VLOOKUP($D$3&amp;"_"&amp;AA$3,データシート2!$A:$SI,MATCH($R$2&amp;"_"&amp;$C28,データシート2!$A$1:$SI$1,0),0)</f>
        <v>27.218</v>
      </c>
      <c r="AB28" s="1058">
        <f>VLOOKUP($D$3&amp;"_"&amp;AB$3,データシート2!$A:$SI,MATCH($R$2&amp;"_"&amp;$C28,データシート2!$A$1:$SI$1,0),0)</f>
        <v>29.751000000000001</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1</v>
      </c>
      <c r="H34" s="866">
        <f>VLOOKUP($D$3&amp;"_"&amp;H$3,データシート2!$A:$SI,MATCH($G$2&amp;"_"&amp;$C34,データシート2!$A$1:$SI$1,0),0)</f>
        <v>1</v>
      </c>
      <c r="I34" s="866">
        <f>VLOOKUP($D$3&amp;"_"&amp;I$3,データシート2!$A:$SI,MATCH($G$2&amp;"_"&amp;$C34,データシート2!$A$1:$SI$1,0),0)</f>
        <v>1</v>
      </c>
      <c r="J34" s="866">
        <f>VLOOKUP($D$3&amp;"_"&amp;J$3,データシート2!$A:$SI,MATCH($G$2&amp;"_"&amp;$C34,データシート2!$A$1:$SI$1,0),0)</f>
        <v>1</v>
      </c>
      <c r="K34" s="867">
        <f>VLOOKUP($D$3&amp;"_"&amp;K$3,データシート2!$A:$SI,MATCH($G$2&amp;"_"&amp;$C34,データシート2!$A$1:$SI$1,0),0)</f>
        <v>1</v>
      </c>
      <c r="L34" s="867">
        <f>VLOOKUP($D$3&amp;"_"&amp;L$3,データシート2!$A:$SI,MATCH($G$2&amp;"_"&amp;$C34,データシート2!$A$1:$SI$1,0),0)</f>
        <v>1</v>
      </c>
      <c r="M34" s="867">
        <f>VLOOKUP($D$3&amp;"_"&amp;M$3,データシート2!$A:$SI,MATCH($G$2&amp;"_"&amp;$C34,データシート2!$A$1:$SI$1,0),0)</f>
        <v>1</v>
      </c>
      <c r="N34" s="867">
        <f>VLOOKUP($D$3&amp;"_"&amp;N$3,データシート2!$A:$SI,MATCH($G$2&amp;"_"&amp;$C34,データシート2!$A$1:$SI$1,0),0)</f>
        <v>1</v>
      </c>
      <c r="O34" s="867">
        <f>VLOOKUP($D$3&amp;"_"&amp;O$3,データシート2!$A:$SI,MATCH($G$2&amp;"_"&amp;$C34,データシート2!$A$1:$SI$1,0),0)</f>
        <v>1</v>
      </c>
      <c r="P34" s="867">
        <f>VLOOKUP($D$3&amp;"_"&amp;P$3,データシート2!$A:$SI,MATCH($G$2&amp;"_"&amp;$C34,データシート2!$A$1:$SI$1,0),0)</f>
        <v>1</v>
      </c>
      <c r="Q34" s="868">
        <f>VLOOKUP($D$3&amp;"_"&amp;Q$3,データシート2!$A:$SI,MATCH($G$2&amp;"_"&amp;$C34,データシート2!$A$1:$SI$1,0),0)</f>
        <v>1</v>
      </c>
      <c r="R34" s="1056">
        <f>VLOOKUP($D$3&amp;"_"&amp;R$3,データシート2!$A:$SI,MATCH($R$2&amp;"_"&amp;$C34,データシート2!$A$1:$SI$1,0),0)</f>
        <v>22.939</v>
      </c>
      <c r="S34" s="1057">
        <f>VLOOKUP($D$3&amp;"_"&amp;S$3,データシート2!$A:$SI,MATCH($R$2&amp;"_"&amp;$C34,データシート2!$A$1:$SI$1,0),0)</f>
        <v>20.901</v>
      </c>
      <c r="T34" s="1057">
        <f>VLOOKUP($D$3&amp;"_"&amp;T$3,データシート2!$A:$SI,MATCH($R$2&amp;"_"&amp;$C34,データシート2!$A$1:$SI$1,0),0)</f>
        <v>21.992000000000001</v>
      </c>
      <c r="U34" s="1057">
        <f>VLOOKUP($D$3&amp;"_"&amp;U$3,データシート2!$A:$SI,MATCH($R$2&amp;"_"&amp;$C34,データシート2!$A$1:$SI$1,0),0)</f>
        <v>25.695</v>
      </c>
      <c r="V34" s="1057">
        <f>VLOOKUP($D$3&amp;"_"&amp;V$3,データシート2!$A:$SI,MATCH($R$2&amp;"_"&amp;$C34,データシート2!$A$1:$SI$1,0),0)</f>
        <v>25.134</v>
      </c>
      <c r="W34" s="1057">
        <f>VLOOKUP($D$3&amp;"_"&amp;W$3,データシート2!$A:$SI,MATCH($R$2&amp;"_"&amp;$C34,データシート2!$A$1:$SI$1,0),0)</f>
        <v>26.687999999999999</v>
      </c>
      <c r="X34" s="1057">
        <f>VLOOKUP($D$3&amp;"_"&amp;X$3,データシート2!$A:$SI,MATCH($R$2&amp;"_"&amp;$C34,データシート2!$A$1:$SI$1,0),0)</f>
        <v>28.021999999999998</v>
      </c>
      <c r="Y34" s="1057">
        <f>VLOOKUP($D$3&amp;"_"&amp;Y$3,データシート2!$A:$SI,MATCH($R$2&amp;"_"&amp;$C34,データシート2!$A$1:$SI$1,0),0)</f>
        <v>29.2</v>
      </c>
      <c r="Z34" s="1057">
        <f>VLOOKUP($D$3&amp;"_"&amp;Z$3,データシート2!$A:$SI,MATCH($R$2&amp;"_"&amp;$C34,データシート2!$A$1:$SI$1,0),0)</f>
        <v>30.878</v>
      </c>
      <c r="AA34" s="1057">
        <f>VLOOKUP($D$3&amp;"_"&amp;AA$3,データシート2!$A:$SI,MATCH($R$2&amp;"_"&amp;$C34,データシート2!$A$1:$SI$1,0),0)</f>
        <v>28.468</v>
      </c>
      <c r="AB34" s="1058">
        <f>VLOOKUP($D$3&amp;"_"&amp;AB$3,データシート2!$A:$SI,MATCH($R$2&amp;"_"&amp;$C34,データシート2!$A$1:$SI$1,0),0)</f>
        <v>26.469000000000001</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1</v>
      </c>
      <c r="H35" s="866">
        <f>VLOOKUP($D$3&amp;"_"&amp;H$3,データシート2!$A:$SI,MATCH($G$2&amp;"_"&amp;$C35,データシート2!$A$1:$SI$1,0),0)</f>
        <v>1</v>
      </c>
      <c r="I35" s="866">
        <f>VLOOKUP($D$3&amp;"_"&amp;I$3,データシート2!$A:$SI,MATCH($G$2&amp;"_"&amp;$C35,データシート2!$A$1:$SI$1,0),0)</f>
        <v>1</v>
      </c>
      <c r="J35" s="866">
        <f>VLOOKUP($D$3&amp;"_"&amp;J$3,データシート2!$A:$SI,MATCH($G$2&amp;"_"&amp;$C35,データシート2!$A$1:$SI$1,0),0)</f>
        <v>1</v>
      </c>
      <c r="K35" s="867">
        <f>VLOOKUP($D$3&amp;"_"&amp;K$3,データシート2!$A:$SI,MATCH($G$2&amp;"_"&amp;$C35,データシート2!$A$1:$SI$1,0),0)</f>
        <v>1</v>
      </c>
      <c r="L35" s="867">
        <f>VLOOKUP($D$3&amp;"_"&amp;L$3,データシート2!$A:$SI,MATCH($G$2&amp;"_"&amp;$C35,データシート2!$A$1:$SI$1,0),0)</f>
        <v>1</v>
      </c>
      <c r="M35" s="867">
        <f>VLOOKUP($D$3&amp;"_"&amp;M$3,データシート2!$A:$SI,MATCH($G$2&amp;"_"&amp;$C35,データシート2!$A$1:$SI$1,0),0)</f>
        <v>1</v>
      </c>
      <c r="N35" s="867">
        <f>VLOOKUP($D$3&amp;"_"&amp;N$3,データシート2!$A:$SI,MATCH($G$2&amp;"_"&amp;$C35,データシート2!$A$1:$SI$1,0),0)</f>
        <v>1</v>
      </c>
      <c r="O35" s="867">
        <f>VLOOKUP($D$3&amp;"_"&amp;O$3,データシート2!$A:$SI,MATCH($G$2&amp;"_"&amp;$C35,データシート2!$A$1:$SI$1,0),0)</f>
        <v>1</v>
      </c>
      <c r="P35" s="867">
        <f>VLOOKUP($D$3&amp;"_"&amp;P$3,データシート2!$A:$SI,MATCH($G$2&amp;"_"&amp;$C35,データシート2!$A$1:$SI$1,0),0)</f>
        <v>1</v>
      </c>
      <c r="Q35" s="868">
        <f>VLOOKUP($D$3&amp;"_"&amp;Q$3,データシート2!$A:$SI,MATCH($G$2&amp;"_"&amp;$C35,データシート2!$A$1:$SI$1,0),0)</f>
        <v>1</v>
      </c>
      <c r="R35" s="1056">
        <f>VLOOKUP($D$3&amp;"_"&amp;R$3,データシート2!$A:$SI,MATCH($R$2&amp;"_"&amp;$C35,データシート2!$A$1:$SI$1,0),0)</f>
        <v>226</v>
      </c>
      <c r="S35" s="1057">
        <f>VLOOKUP($D$3&amp;"_"&amp;S$3,データシート2!$A:$SI,MATCH($R$2&amp;"_"&amp;$C35,データシート2!$A$1:$SI$1,0),0)</f>
        <v>213</v>
      </c>
      <c r="T35" s="1057">
        <f>VLOOKUP($D$3&amp;"_"&amp;T$3,データシート2!$A:$SI,MATCH($R$2&amp;"_"&amp;$C35,データシート2!$A$1:$SI$1,0),0)</f>
        <v>236</v>
      </c>
      <c r="U35" s="1057">
        <f>VLOOKUP($D$3&amp;"_"&amp;U$3,データシート2!$A:$SI,MATCH($R$2&amp;"_"&amp;$C35,データシート2!$A$1:$SI$1,0),0)</f>
        <v>230.7</v>
      </c>
      <c r="V35" s="1057">
        <f>VLOOKUP($D$3&amp;"_"&amp;V$3,データシート2!$A:$SI,MATCH($R$2&amp;"_"&amp;$C35,データシート2!$A$1:$SI$1,0),0)</f>
        <v>225.2</v>
      </c>
      <c r="W35" s="1057">
        <f>VLOOKUP($D$3&amp;"_"&amp;W$3,データシート2!$A:$SI,MATCH($R$2&amp;"_"&amp;$C35,データシート2!$A$1:$SI$1,0),0)</f>
        <v>216.47300000000001</v>
      </c>
      <c r="X35" s="1057">
        <f>VLOOKUP($D$3&amp;"_"&amp;X$3,データシート2!$A:$SI,MATCH($R$2&amp;"_"&amp;$C35,データシート2!$A$1:$SI$1,0),0)</f>
        <v>228.499</v>
      </c>
      <c r="Y35" s="1057">
        <f>VLOOKUP($D$3&amp;"_"&amp;Y$3,データシート2!$A:$SI,MATCH($R$2&amp;"_"&amp;$C35,データシート2!$A$1:$SI$1,0),0)</f>
        <v>218.61099999999999</v>
      </c>
      <c r="Z35" s="1057">
        <f>VLOOKUP($D$3&amp;"_"&amp;Z$3,データシート2!$A:$SI,MATCH($R$2&amp;"_"&amp;$C35,データシート2!$A$1:$SI$1,0),0)</f>
        <v>227.83099999999999</v>
      </c>
      <c r="AA35" s="1057">
        <f>VLOOKUP($D$3&amp;"_"&amp;AA$3,データシート2!$A:$SI,MATCH($R$2&amp;"_"&amp;$C35,データシート2!$A$1:$SI$1,0),0)</f>
        <v>219.64699999999999</v>
      </c>
      <c r="AB35" s="1058">
        <f>VLOOKUP($D$3&amp;"_"&amp;AB$3,データシート2!$A:$SI,MATCH($R$2&amp;"_"&amp;$C35,データシート2!$A$1:$SI$1,0),0)</f>
        <v>222.727</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1</v>
      </c>
      <c r="H36" s="1087">
        <f>VLOOKUP($D$3&amp;"_"&amp;H$3,データシート2!$A:$SI,MATCH($G$2&amp;"_"&amp;$E36,データシート2!$A$1:$SI$1,0),0)</f>
        <v>1</v>
      </c>
      <c r="I36" s="1087">
        <f>VLOOKUP($D$3&amp;"_"&amp;I$3,データシート2!$A:$SI,MATCH($G$2&amp;"_"&amp;$E36,データシート2!$A$1:$SI$1,0),0)</f>
        <v>1</v>
      </c>
      <c r="J36" s="1087">
        <f>VLOOKUP($D$3&amp;"_"&amp;J$3,データシート2!$A:$SI,MATCH($G$2&amp;"_"&amp;$E36,データシート2!$A$1:$SI$1,0),0)</f>
        <v>1</v>
      </c>
      <c r="K36" s="1088">
        <f>VLOOKUP($D$3&amp;"_"&amp;K$3,データシート2!$A:$SI,MATCH($G$2&amp;"_"&amp;$E36,データシート2!$A$1:$SI$1,0),0)</f>
        <v>1</v>
      </c>
      <c r="L36" s="1088">
        <f>VLOOKUP($D$3&amp;"_"&amp;L$3,データシート2!$A:$SI,MATCH($G$2&amp;"_"&amp;$E36,データシート2!$A$1:$SI$1,0),0)</f>
        <v>1</v>
      </c>
      <c r="M36" s="1088">
        <f>VLOOKUP($D$3&amp;"_"&amp;M$3,データシート2!$A:$SI,MATCH($G$2&amp;"_"&amp;$E36,データシート2!$A$1:$SI$1,0),0)</f>
        <v>1</v>
      </c>
      <c r="N36" s="1088">
        <f>VLOOKUP($D$3&amp;"_"&amp;N$3,データシート2!$A:$SI,MATCH($G$2&amp;"_"&amp;$E36,データシート2!$A$1:$SI$1,0),0)</f>
        <v>1</v>
      </c>
      <c r="O36" s="1088">
        <f>VLOOKUP($D$3&amp;"_"&amp;O$3,データシート2!$A:$SI,MATCH($G$2&amp;"_"&amp;$E36,データシート2!$A$1:$SI$1,0),0)</f>
        <v>1</v>
      </c>
      <c r="P36" s="1088">
        <f>VLOOKUP($D$3&amp;"_"&amp;P$3,データシート2!$A:$SI,MATCH($G$2&amp;"_"&amp;$E36,データシート2!$A$1:$SI$1,0),0)</f>
        <v>1</v>
      </c>
      <c r="Q36" s="1089">
        <f>VLOOKUP($D$3&amp;"_"&amp;Q$3,データシート2!$A:$SI,MATCH($G$2&amp;"_"&amp;$E36,データシート2!$A$1:$SI$1,0),0)</f>
        <v>1</v>
      </c>
      <c r="R36" s="1090">
        <f>VLOOKUP($D$3&amp;"_"&amp;R$3,データシート2!$A:$SI,MATCH($R$2&amp;"_"&amp;$E36,データシート2!$A$1:$SI$1,0),0)</f>
        <v>226</v>
      </c>
      <c r="S36" s="1091">
        <f>VLOOKUP($D$3&amp;"_"&amp;S$3,データシート2!$A:$SI,MATCH($R$2&amp;"_"&amp;$E36,データシート2!$A$1:$SI$1,0),0)</f>
        <v>213</v>
      </c>
      <c r="T36" s="1091">
        <f>VLOOKUP($D$3&amp;"_"&amp;T$3,データシート2!$A:$SI,MATCH($R$2&amp;"_"&amp;$E36,データシート2!$A$1:$SI$1,0),0)</f>
        <v>236</v>
      </c>
      <c r="U36" s="1091">
        <f>VLOOKUP($D$3&amp;"_"&amp;U$3,データシート2!$A:$SI,MATCH($R$2&amp;"_"&amp;$E36,データシート2!$A$1:$SI$1,0),0)</f>
        <v>230.7</v>
      </c>
      <c r="V36" s="1091">
        <f>VLOOKUP($D$3&amp;"_"&amp;V$3,データシート2!$A:$SI,MATCH($R$2&amp;"_"&amp;$E36,データシート2!$A$1:$SI$1,0),0)</f>
        <v>225.2</v>
      </c>
      <c r="W36" s="1091">
        <f>VLOOKUP($D$3&amp;"_"&amp;W$3,データシート2!$A:$SI,MATCH($R$2&amp;"_"&amp;$E36,データシート2!$A$1:$SI$1,0),0)</f>
        <v>216.47300000000001</v>
      </c>
      <c r="X36" s="1091">
        <f>VLOOKUP($D$3&amp;"_"&amp;X$3,データシート2!$A:$SI,MATCH($R$2&amp;"_"&amp;$E36,データシート2!$A$1:$SI$1,0),0)</f>
        <v>228.499</v>
      </c>
      <c r="Y36" s="1091">
        <f>VLOOKUP($D$3&amp;"_"&amp;Y$3,データシート2!$A:$SI,MATCH($R$2&amp;"_"&amp;$E36,データシート2!$A$1:$SI$1,0),0)</f>
        <v>218.61099999999999</v>
      </c>
      <c r="Z36" s="1091">
        <f>VLOOKUP($D$3&amp;"_"&amp;Z$3,データシート2!$A:$SI,MATCH($R$2&amp;"_"&amp;$E36,データシート2!$A$1:$SI$1,0),0)</f>
        <v>227.83099999999999</v>
      </c>
      <c r="AA36" s="1091">
        <f>VLOOKUP($D$3&amp;"_"&amp;AA$3,データシート2!$A:$SI,MATCH($R$2&amp;"_"&amp;$E36,データシート2!$A$1:$SI$1,0),0)</f>
        <v>219.64699999999999</v>
      </c>
      <c r="AB36" s="1092">
        <f>VLOOKUP($D$3&amp;"_"&amp;AB$3,データシート2!$A:$SI,MATCH($R$2&amp;"_"&amp;$E36,データシート2!$A$1:$SI$1,0),0)</f>
        <v>222.727</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1</v>
      </c>
      <c r="H42" s="866">
        <f>VLOOKUP($D$3&amp;"_"&amp;H$3,データシート2!$A:$SI,MATCH($G$2&amp;"_"&amp;$C42,データシート2!$A$1:$SI$1,0),0)</f>
        <v>1</v>
      </c>
      <c r="I42" s="866">
        <f>VLOOKUP($D$3&amp;"_"&amp;I$3,データシート2!$A:$SI,MATCH($G$2&amp;"_"&amp;$C42,データシート2!$A$1:$SI$1,0),0)</f>
        <v>1</v>
      </c>
      <c r="J42" s="866">
        <f>VLOOKUP($D$3&amp;"_"&amp;J$3,データシート2!$A:$SI,MATCH($G$2&amp;"_"&amp;$C42,データシート2!$A$1:$SI$1,0),0)</f>
        <v>1</v>
      </c>
      <c r="K42" s="867">
        <f>VLOOKUP($D$3&amp;"_"&amp;K$3,データシート2!$A:$SI,MATCH($G$2&amp;"_"&amp;$C42,データシート2!$A$1:$SI$1,0),0)</f>
        <v>1</v>
      </c>
      <c r="L42" s="867">
        <f>VLOOKUP($D$3&amp;"_"&amp;L$3,データシート2!$A:$SI,MATCH($G$2&amp;"_"&amp;$C42,データシート2!$A$1:$SI$1,0),0)</f>
        <v>1</v>
      </c>
      <c r="M42" s="867">
        <f>VLOOKUP($D$3&amp;"_"&amp;M$3,データシート2!$A:$SI,MATCH($G$2&amp;"_"&amp;$C42,データシート2!$A$1:$SI$1,0),0)</f>
        <v>1</v>
      </c>
      <c r="N42" s="867">
        <f>VLOOKUP($D$3&amp;"_"&amp;N$3,データシート2!$A:$SI,MATCH($G$2&amp;"_"&amp;$C42,データシート2!$A$1:$SI$1,0),0)</f>
        <v>1</v>
      </c>
      <c r="O42" s="867">
        <f>VLOOKUP($D$3&amp;"_"&amp;O$3,データシート2!$A:$SI,MATCH($G$2&amp;"_"&amp;$C42,データシート2!$A$1:$SI$1,0),0)</f>
        <v>1</v>
      </c>
      <c r="P42" s="867">
        <f>VLOOKUP($D$3&amp;"_"&amp;P$3,データシート2!$A:$SI,MATCH($G$2&amp;"_"&amp;$C42,データシート2!$A$1:$SI$1,0),0)</f>
        <v>1</v>
      </c>
      <c r="Q42" s="868">
        <f>VLOOKUP($D$3&amp;"_"&amp;Q$3,データシート2!$A:$SI,MATCH($G$2&amp;"_"&amp;$C42,データシート2!$A$1:$SI$1,0),0)</f>
        <v>1</v>
      </c>
      <c r="R42" s="1056">
        <f>VLOOKUP($D$3&amp;"_"&amp;R$3,データシート2!$A:$SI,MATCH($R$2&amp;"_"&amp;$C42,データシート2!$A$1:$SI$1,0),0)</f>
        <v>212.86</v>
      </c>
      <c r="S42" s="1057">
        <f>VLOOKUP($D$3&amp;"_"&amp;S$3,データシート2!$A:$SI,MATCH($R$2&amp;"_"&amp;$C42,データシート2!$A$1:$SI$1,0),0)</f>
        <v>226.994</v>
      </c>
      <c r="T42" s="1057">
        <f>VLOOKUP($D$3&amp;"_"&amp;T$3,データシート2!$A:$SI,MATCH($R$2&amp;"_"&amp;$C42,データシート2!$A$1:$SI$1,0),0)</f>
        <v>120.074</v>
      </c>
      <c r="U42" s="1057">
        <f>VLOOKUP($D$3&amp;"_"&amp;U$3,データシート2!$A:$SI,MATCH($R$2&amp;"_"&amp;$C42,データシート2!$A$1:$SI$1,0),0)</f>
        <v>261.40300000000002</v>
      </c>
      <c r="V42" s="1057">
        <f>VLOOKUP($D$3&amp;"_"&amp;V$3,データシート2!$A:$SI,MATCH($R$2&amp;"_"&amp;$C42,データシート2!$A$1:$SI$1,0),0)</f>
        <v>261.26400000000001</v>
      </c>
      <c r="W42" s="1057">
        <f>VLOOKUP($D$3&amp;"_"&amp;W$3,データシート2!$A:$SI,MATCH($R$2&amp;"_"&amp;$C42,データシート2!$A$1:$SI$1,0),0)</f>
        <v>219.774</v>
      </c>
      <c r="X42" s="1057">
        <f>VLOOKUP($D$3&amp;"_"&amp;X$3,データシート2!$A:$SI,MATCH($R$2&amp;"_"&amp;$C42,データシート2!$A$1:$SI$1,0),0)</f>
        <v>218.423</v>
      </c>
      <c r="Y42" s="1057">
        <f>VLOOKUP($D$3&amp;"_"&amp;Y$3,データシート2!$A:$SI,MATCH($R$2&amp;"_"&amp;$C42,データシート2!$A$1:$SI$1,0),0)</f>
        <v>228.816</v>
      </c>
      <c r="Z42" s="1057">
        <f>VLOOKUP($D$3&amp;"_"&amp;Z$3,データシート2!$A:$SI,MATCH($R$2&amp;"_"&amp;$C42,データシート2!$A$1:$SI$1,0),0)</f>
        <v>219.964</v>
      </c>
      <c r="AA42" s="1057">
        <f>VLOOKUP($D$3&amp;"_"&amp;AA$3,データシート2!$A:$SI,MATCH($R$2&amp;"_"&amp;$C42,データシート2!$A$1:$SI$1,0),0)</f>
        <v>204.416</v>
      </c>
      <c r="AB42" s="1058">
        <f>VLOOKUP($D$3&amp;"_"&amp;AB$3,データシート2!$A:$SI,MATCH($R$2&amp;"_"&amp;$C42,データシート2!$A$1:$SI$1,0),0)</f>
        <v>157.196</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1</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14.074</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1</v>
      </c>
      <c r="H53" s="829">
        <f>VLOOKUP($D$3&amp;"_"&amp;H$3,データシート2!$A:$SI,MATCH($G$2&amp;"_"&amp;$B53,データシート2!$A$1:$SI$1,0),0)</f>
        <v>1</v>
      </c>
      <c r="I53" s="829">
        <f>VLOOKUP($D$3&amp;"_"&amp;I$3,データシート2!$A:$SI,MATCH($G$2&amp;"_"&amp;$B53,データシート2!$A$1:$SI$1,0),0)</f>
        <v>1</v>
      </c>
      <c r="J53" s="829">
        <f>VLOOKUP($D$3&amp;"_"&amp;J$3,データシート2!$A:$SI,MATCH($G$2&amp;"_"&amp;$B53,データシート2!$A$1:$SI$1,0),0)</f>
        <v>1</v>
      </c>
      <c r="K53" s="830">
        <f>VLOOKUP($D$3&amp;"_"&amp;K$3,データシート2!$A:$SI,MATCH($G$2&amp;"_"&amp;$B53,データシート2!$A$1:$SI$1,0),0)</f>
        <v>1</v>
      </c>
      <c r="L53" s="830">
        <f>VLOOKUP($D$3&amp;"_"&amp;L$3,データシート2!$A:$SI,MATCH($G$2&amp;"_"&amp;$B53,データシート2!$A$1:$SI$1,0),0)</f>
        <v>1</v>
      </c>
      <c r="M53" s="830">
        <f>VLOOKUP($D$3&amp;"_"&amp;M$3,データシート2!$A:$SI,MATCH($G$2&amp;"_"&amp;$B53,データシート2!$A$1:$SI$1,0),0)</f>
        <v>1</v>
      </c>
      <c r="N53" s="830">
        <f>VLOOKUP($D$3&amp;"_"&amp;N$3,データシート2!$A:$SI,MATCH($G$2&amp;"_"&amp;$B53,データシート2!$A$1:$SI$1,0),0)</f>
        <v>1</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81.400000000000006</v>
      </c>
      <c r="S53" s="1044">
        <f>VLOOKUP($D$3&amp;"_"&amp;S$3,データシート2!$A:$SI,MATCH($R$2&amp;"_"&amp;$B53,データシート2!$A$1:$SI$1,0),0)</f>
        <v>174</v>
      </c>
      <c r="T53" s="1044">
        <f>VLOOKUP($D$3&amp;"_"&amp;T$3,データシート2!$A:$SI,MATCH($R$2&amp;"_"&amp;$B53,データシート2!$A$1:$SI$1,0),0)</f>
        <v>216</v>
      </c>
      <c r="U53" s="1044">
        <f>VLOOKUP($D$3&amp;"_"&amp;U$3,データシート2!$A:$SI,MATCH($R$2&amp;"_"&amp;$B53,データシート2!$A$1:$SI$1,0),0)</f>
        <v>268</v>
      </c>
      <c r="V53" s="1044">
        <f>VLOOKUP($D$3&amp;"_"&amp;V$3,データシート2!$A:$SI,MATCH($R$2&amp;"_"&amp;$B53,データシート2!$A$1:$SI$1,0),0)</f>
        <v>186</v>
      </c>
      <c r="W53" s="1044">
        <f>VLOOKUP($D$3&amp;"_"&amp;W$3,データシート2!$A:$SI,MATCH($R$2&amp;"_"&amp;$B53,データシート2!$A$1:$SI$1,0),0)</f>
        <v>189</v>
      </c>
      <c r="X53" s="1044">
        <f>VLOOKUP($D$3&amp;"_"&amp;X$3,データシート2!$A:$SI,MATCH($R$2&amp;"_"&amp;$B53,データシート2!$A$1:$SI$1,0),0)</f>
        <v>105</v>
      </c>
      <c r="Y53" s="1044">
        <f>VLOOKUP($D$3&amp;"_"&amp;Y$3,データシート2!$A:$SI,MATCH($R$2&amp;"_"&amp;$B53,データシート2!$A$1:$SI$1,0),0)</f>
        <v>40.200000000000003</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1</v>
      </c>
      <c r="H54" s="838">
        <f>VLOOKUP($D$3&amp;"_"&amp;H$3,データシート2!$A:$SI,MATCH($G$2&amp;"_"&amp;$C54,データシート2!$A$1:$SI$1,0),0)</f>
        <v>1</v>
      </c>
      <c r="I54" s="838">
        <f>VLOOKUP($D$3&amp;"_"&amp;I$3,データシート2!$A:$SI,MATCH($G$2&amp;"_"&amp;$C54,データシート2!$A$1:$SI$1,0),0)</f>
        <v>1</v>
      </c>
      <c r="J54" s="838">
        <f>VLOOKUP($D$3&amp;"_"&amp;J$3,データシート2!$A:$SI,MATCH($G$2&amp;"_"&amp;$C54,データシート2!$A$1:$SI$1,0),0)</f>
        <v>1</v>
      </c>
      <c r="K54" s="839">
        <f>VLOOKUP($D$3&amp;"_"&amp;K$3,データシート2!$A:$SI,MATCH($G$2&amp;"_"&amp;$C54,データシート2!$A$1:$SI$1,0),0)</f>
        <v>1</v>
      </c>
      <c r="L54" s="839">
        <f>VLOOKUP($D$3&amp;"_"&amp;L$3,データシート2!$A:$SI,MATCH($G$2&amp;"_"&amp;$C54,データシート2!$A$1:$SI$1,0),0)</f>
        <v>1</v>
      </c>
      <c r="M54" s="839">
        <f>VLOOKUP($D$3&amp;"_"&amp;M$3,データシート2!$A:$SI,MATCH($G$2&amp;"_"&amp;$C54,データシート2!$A$1:$SI$1,0),0)</f>
        <v>1</v>
      </c>
      <c r="N54" s="839">
        <f>VLOOKUP($D$3&amp;"_"&amp;N$3,データシート2!$A:$SI,MATCH($G$2&amp;"_"&amp;$C54,データシート2!$A$1:$SI$1,0),0)</f>
        <v>1</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81.400000000000006</v>
      </c>
      <c r="S54" s="1047">
        <f>VLOOKUP($D$3&amp;"_"&amp;S$3,データシート2!$A:$SI,MATCH($R$2&amp;"_"&amp;$C54,データシート2!$A$1:$SI$1,0),0)</f>
        <v>174</v>
      </c>
      <c r="T54" s="1047">
        <f>VLOOKUP($D$3&amp;"_"&amp;T$3,データシート2!$A:$SI,MATCH($R$2&amp;"_"&amp;$C54,データシート2!$A$1:$SI$1,0),0)</f>
        <v>216</v>
      </c>
      <c r="U54" s="1047">
        <f>VLOOKUP($D$3&amp;"_"&amp;U$3,データシート2!$A:$SI,MATCH($R$2&amp;"_"&amp;$C54,データシート2!$A$1:$SI$1,0),0)</f>
        <v>268</v>
      </c>
      <c r="V54" s="1047">
        <f>VLOOKUP($D$3&amp;"_"&amp;V$3,データシート2!$A:$SI,MATCH($R$2&amp;"_"&amp;$C54,データシート2!$A$1:$SI$1,0),0)</f>
        <v>186</v>
      </c>
      <c r="W54" s="1047">
        <f>VLOOKUP($D$3&amp;"_"&amp;W$3,データシート2!$A:$SI,MATCH($R$2&amp;"_"&amp;$C54,データシート2!$A$1:$SI$1,0),0)</f>
        <v>189</v>
      </c>
      <c r="X54" s="1047">
        <f>VLOOKUP($D$3&amp;"_"&amp;X$3,データシート2!$A:$SI,MATCH($R$2&amp;"_"&amp;$C54,データシート2!$A$1:$SI$1,0),0)</f>
        <v>105</v>
      </c>
      <c r="Y54" s="1047">
        <f>VLOOKUP($D$3&amp;"_"&amp;Y$3,データシート2!$A:$SI,MATCH($R$2&amp;"_"&amp;$C54,データシート2!$A$1:$SI$1,0),0)</f>
        <v>40.200000000000003</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1</v>
      </c>
      <c r="H55" s="1094">
        <f>VLOOKUP($D$3&amp;"_"&amp;H$3,データシート2!$A:$SI,MATCH($G$2&amp;"_"&amp;$E55,データシート2!$A$1:$SI$1,0),0)</f>
        <v>1</v>
      </c>
      <c r="I55" s="1094">
        <f>VLOOKUP($D$3&amp;"_"&amp;I$3,データシート2!$A:$SI,MATCH($G$2&amp;"_"&amp;$E55,データシート2!$A$1:$SI$1,0),0)</f>
        <v>1</v>
      </c>
      <c r="J55" s="1094">
        <f>VLOOKUP($D$3&amp;"_"&amp;J$3,データシート2!$A:$SI,MATCH($G$2&amp;"_"&amp;$E55,データシート2!$A$1:$SI$1,0),0)</f>
        <v>1</v>
      </c>
      <c r="K55" s="1095">
        <f>VLOOKUP($D$3&amp;"_"&amp;K$3,データシート2!$A:$SI,MATCH($G$2&amp;"_"&amp;$E55,データシート2!$A$1:$SI$1,0),0)</f>
        <v>1</v>
      </c>
      <c r="L55" s="1095">
        <f>VLOOKUP($D$3&amp;"_"&amp;L$3,データシート2!$A:$SI,MATCH($G$2&amp;"_"&amp;$E55,データシート2!$A$1:$SI$1,0),0)</f>
        <v>1</v>
      </c>
      <c r="M55" s="1095">
        <f>VLOOKUP($D$3&amp;"_"&amp;M$3,データシート2!$A:$SI,MATCH($G$2&amp;"_"&amp;$E55,データシート2!$A$1:$SI$1,0),0)</f>
        <v>1</v>
      </c>
      <c r="N55" s="1095">
        <f>VLOOKUP($D$3&amp;"_"&amp;N$3,データシート2!$A:$SI,MATCH($G$2&amp;"_"&amp;$E55,データシート2!$A$1:$SI$1,0),0)</f>
        <v>1</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81.400000000000006</v>
      </c>
      <c r="S55" s="1098">
        <f>VLOOKUP($D$3&amp;"_"&amp;S$3,データシート2!$A:$SI,MATCH($R$2&amp;"_"&amp;$E55,データシート2!$A$1:$SI$1,0),0)</f>
        <v>174</v>
      </c>
      <c r="T55" s="1098">
        <f>VLOOKUP($D$3&amp;"_"&amp;T$3,データシート2!$A:$SI,MATCH($R$2&amp;"_"&amp;$E55,データシート2!$A$1:$SI$1,0),0)</f>
        <v>216</v>
      </c>
      <c r="U55" s="1098">
        <f>VLOOKUP($D$3&amp;"_"&amp;U$3,データシート2!$A:$SI,MATCH($R$2&amp;"_"&amp;$E55,データシート2!$A$1:$SI$1,0),0)</f>
        <v>268</v>
      </c>
      <c r="V55" s="1098">
        <f>VLOOKUP($D$3&amp;"_"&amp;V$3,データシート2!$A:$SI,MATCH($R$2&amp;"_"&amp;$E55,データシート2!$A$1:$SI$1,0),0)</f>
        <v>186</v>
      </c>
      <c r="W55" s="1098">
        <f>VLOOKUP($D$3&amp;"_"&amp;W$3,データシート2!$A:$SI,MATCH($R$2&amp;"_"&amp;$E55,データシート2!$A$1:$SI$1,0),0)</f>
        <v>189</v>
      </c>
      <c r="X55" s="1098">
        <f>VLOOKUP($D$3&amp;"_"&amp;X$3,データシート2!$A:$SI,MATCH($R$2&amp;"_"&amp;$E55,データシート2!$A$1:$SI$1,0),0)</f>
        <v>105</v>
      </c>
      <c r="Y55" s="1098">
        <f>VLOOKUP($D$3&amp;"_"&amp;Y$3,データシート2!$A:$SI,MATCH($R$2&amp;"_"&amp;$E55,データシート2!$A$1:$SI$1,0),0)</f>
        <v>40.200000000000003</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1774</v>
      </c>
      <c r="B9" s="80">
        <v>52</v>
      </c>
      <c r="C9" s="80">
        <v>1</v>
      </c>
      <c r="D9" s="80">
        <v>4</v>
      </c>
      <c r="E9" s="80">
        <v>1990</v>
      </c>
      <c r="F9" s="80" t="s">
        <v>562</v>
      </c>
      <c r="G9" s="80" t="s">
        <v>1775</v>
      </c>
      <c r="H9" s="80" t="s">
        <v>1776</v>
      </c>
      <c r="I9" s="177"/>
      <c r="J9" s="81">
        <v>412.76163392712925</v>
      </c>
      <c r="K9" s="81">
        <v>4.9828184871683705</v>
      </c>
      <c r="L9" s="81">
        <v>7.4043552834472735</v>
      </c>
      <c r="M9" s="81">
        <v>33.862983513713445</v>
      </c>
      <c r="N9" s="81">
        <v>48.277710320102202</v>
      </c>
      <c r="O9" s="81">
        <v>43.626282143241909</v>
      </c>
      <c r="P9" s="81">
        <v>38.602025418749854</v>
      </c>
      <c r="Q9" s="81">
        <v>3.0202745856382385</v>
      </c>
      <c r="R9" s="81">
        <v>0</v>
      </c>
      <c r="S9" s="81">
        <v>3.4424364313944493</v>
      </c>
      <c r="T9" s="82"/>
      <c r="U9" s="81">
        <v>49136013</v>
      </c>
      <c r="V9" s="81">
        <v>1778</v>
      </c>
      <c r="W9" s="81">
        <v>73</v>
      </c>
      <c r="X9" s="81">
        <v>11801</v>
      </c>
      <c r="Y9" s="81">
        <v>15364</v>
      </c>
      <c r="Z9" s="81">
        <v>17944</v>
      </c>
      <c r="AA9" s="81">
        <v>9373</v>
      </c>
      <c r="AB9" s="81">
        <v>49039</v>
      </c>
      <c r="AC9" s="81">
        <v>0</v>
      </c>
      <c r="AD9" s="81">
        <v>3.4424364313944493</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1777</v>
      </c>
      <c r="B10" s="80">
        <v>53</v>
      </c>
      <c r="C10" s="80">
        <v>2</v>
      </c>
      <c r="D10" s="80">
        <v>4</v>
      </c>
      <c r="E10" s="80">
        <v>2005</v>
      </c>
      <c r="F10" s="80" t="s">
        <v>565</v>
      </c>
      <c r="G10" s="80" t="s">
        <v>1775</v>
      </c>
      <c r="H10" s="80" t="s">
        <v>1776</v>
      </c>
      <c r="I10" s="177"/>
      <c r="J10" s="81">
        <v>437.19815175616355</v>
      </c>
      <c r="K10" s="81">
        <v>3.6536956406946302</v>
      </c>
      <c r="L10" s="81">
        <v>15.122874729048339</v>
      </c>
      <c r="M10" s="81">
        <v>83.912258652798997</v>
      </c>
      <c r="N10" s="81">
        <v>67.556166704895602</v>
      </c>
      <c r="O10" s="81">
        <v>66.668619951159656</v>
      </c>
      <c r="P10" s="81">
        <v>39.163231400570517</v>
      </c>
      <c r="Q10" s="81">
        <v>3.0957372328452917</v>
      </c>
      <c r="R10" s="81">
        <v>0</v>
      </c>
      <c r="S10" s="81">
        <v>3.6308288399999999</v>
      </c>
      <c r="T10" s="82"/>
      <c r="U10" s="81">
        <v>58524644</v>
      </c>
      <c r="V10" s="81">
        <v>1564</v>
      </c>
      <c r="W10" s="81">
        <v>132</v>
      </c>
      <c r="X10" s="81">
        <v>15672</v>
      </c>
      <c r="Y10" s="81">
        <v>19270</v>
      </c>
      <c r="Z10" s="81">
        <v>31732</v>
      </c>
      <c r="AA10" s="81">
        <v>7788</v>
      </c>
      <c r="AB10" s="81">
        <v>52546</v>
      </c>
      <c r="AC10" s="81">
        <v>0</v>
      </c>
      <c r="AD10" s="81">
        <v>3.6308288399999999</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1778</v>
      </c>
      <c r="B11" s="80">
        <v>54</v>
      </c>
      <c r="C11" s="80">
        <v>3</v>
      </c>
      <c r="D11" s="80">
        <v>4</v>
      </c>
      <c r="E11" s="80">
        <v>2006</v>
      </c>
      <c r="F11" s="80" t="s">
        <v>566</v>
      </c>
      <c r="G11" s="80" t="s">
        <v>1775</v>
      </c>
      <c r="H11" s="80" t="s">
        <v>1776</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1779</v>
      </c>
      <c r="B12" s="80">
        <v>55</v>
      </c>
      <c r="C12" s="80">
        <v>4</v>
      </c>
      <c r="D12" s="80">
        <v>4</v>
      </c>
      <c r="E12" s="80">
        <v>2007</v>
      </c>
      <c r="F12" s="80" t="s">
        <v>567</v>
      </c>
      <c r="G12" s="80" t="s">
        <v>1775</v>
      </c>
      <c r="H12" s="80" t="s">
        <v>1776</v>
      </c>
      <c r="I12" s="177"/>
      <c r="J12" s="81">
        <v>422.12344627338962</v>
      </c>
      <c r="K12" s="81">
        <v>3.2782833524045905</v>
      </c>
      <c r="L12" s="81">
        <v>11.671571471730994</v>
      </c>
      <c r="M12" s="81">
        <v>81.335113404259033</v>
      </c>
      <c r="N12" s="81">
        <v>71.673079351380977</v>
      </c>
      <c r="O12" s="81">
        <v>65.472051174713343</v>
      </c>
      <c r="P12" s="81">
        <v>39.606024938967657</v>
      </c>
      <c r="Q12" s="81">
        <v>3.3134474556306701</v>
      </c>
      <c r="R12" s="81">
        <v>0</v>
      </c>
      <c r="S12" s="81">
        <v>3.5922290400000012</v>
      </c>
      <c r="T12" s="82"/>
      <c r="U12" s="81">
        <v>66554952</v>
      </c>
      <c r="V12" s="81">
        <v>1384</v>
      </c>
      <c r="W12" s="81">
        <v>114</v>
      </c>
      <c r="X12" s="81">
        <v>18254</v>
      </c>
      <c r="Y12" s="81">
        <v>19906</v>
      </c>
      <c r="Z12" s="81">
        <v>32395</v>
      </c>
      <c r="AA12" s="81">
        <v>7756</v>
      </c>
      <c r="AB12" s="81">
        <v>53267</v>
      </c>
      <c r="AC12" s="81">
        <v>0</v>
      </c>
      <c r="AD12" s="81">
        <v>3.5922290400000012</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1780</v>
      </c>
      <c r="B13" s="80">
        <v>56</v>
      </c>
      <c r="C13" s="80">
        <v>5</v>
      </c>
      <c r="D13" s="80">
        <v>4</v>
      </c>
      <c r="E13" s="80">
        <v>2008</v>
      </c>
      <c r="F13" s="80" t="s">
        <v>84</v>
      </c>
      <c r="G13" s="80" t="s">
        <v>1775</v>
      </c>
      <c r="H13" s="80" t="s">
        <v>1776</v>
      </c>
      <c r="I13" s="177"/>
      <c r="J13" s="81">
        <v>382.78917835189003</v>
      </c>
      <c r="K13" s="81">
        <v>2.4397550975789772</v>
      </c>
      <c r="L13" s="81">
        <v>9.5207460094501037</v>
      </c>
      <c r="M13" s="81">
        <v>89.191266954029999</v>
      </c>
      <c r="N13" s="81">
        <v>76.011087876034026</v>
      </c>
      <c r="O13" s="81">
        <v>64.005690531469355</v>
      </c>
      <c r="P13" s="81">
        <v>38.938604831897621</v>
      </c>
      <c r="Q13" s="81">
        <v>3.2649600677501294</v>
      </c>
      <c r="R13" s="81">
        <v>0</v>
      </c>
      <c r="S13" s="81">
        <v>3.7514043446100005</v>
      </c>
      <c r="T13" s="82"/>
      <c r="U13" s="81">
        <v>62549361</v>
      </c>
      <c r="V13" s="81">
        <v>1384</v>
      </c>
      <c r="W13" s="81">
        <v>114</v>
      </c>
      <c r="X13" s="81">
        <v>18254</v>
      </c>
      <c r="Y13" s="81">
        <v>20448</v>
      </c>
      <c r="Z13" s="81">
        <v>32781</v>
      </c>
      <c r="AA13" s="81">
        <v>7634</v>
      </c>
      <c r="AB13" s="81">
        <v>53350</v>
      </c>
      <c r="AC13" s="81">
        <v>0</v>
      </c>
      <c r="AD13" s="81">
        <v>3.7514043446100005</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1781</v>
      </c>
      <c r="B14" s="80">
        <v>57</v>
      </c>
      <c r="C14" s="80">
        <v>6</v>
      </c>
      <c r="D14" s="80">
        <v>4</v>
      </c>
      <c r="E14" s="80">
        <v>2009</v>
      </c>
      <c r="F14" s="80" t="s">
        <v>85</v>
      </c>
      <c r="G14" s="80" t="s">
        <v>1775</v>
      </c>
      <c r="H14" s="80" t="s">
        <v>1776</v>
      </c>
      <c r="I14" s="177"/>
      <c r="J14" s="81">
        <v>285.03574854033656</v>
      </c>
      <c r="K14" s="81">
        <v>2.8041972070172312</v>
      </c>
      <c r="L14" s="81">
        <v>7.6321703377464276</v>
      </c>
      <c r="M14" s="81">
        <v>95.437664916669817</v>
      </c>
      <c r="N14" s="81">
        <v>68.461070296607616</v>
      </c>
      <c r="O14" s="81">
        <v>65.579422912777773</v>
      </c>
      <c r="P14" s="81">
        <v>37.05971985582876</v>
      </c>
      <c r="Q14" s="81">
        <v>3.1280491666439296</v>
      </c>
      <c r="R14" s="81">
        <v>0</v>
      </c>
      <c r="S14" s="81">
        <v>4.1727566759999997</v>
      </c>
      <c r="T14" s="82"/>
      <c r="U14" s="81">
        <v>40024076</v>
      </c>
      <c r="V14" s="81">
        <v>1690</v>
      </c>
      <c r="W14" s="81">
        <v>123</v>
      </c>
      <c r="X14" s="81">
        <v>20946</v>
      </c>
      <c r="Y14" s="81">
        <v>20647</v>
      </c>
      <c r="Z14" s="81">
        <v>33152</v>
      </c>
      <c r="AA14" s="81">
        <v>7459</v>
      </c>
      <c r="AB14" s="81">
        <v>53656</v>
      </c>
      <c r="AC14" s="81">
        <v>0</v>
      </c>
      <c r="AD14" s="81">
        <v>4.1727566759999997</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314.072</v>
      </c>
      <c r="BJ14" s="81">
        <v>0</v>
      </c>
      <c r="BK14" s="81">
        <v>10.59</v>
      </c>
      <c r="BL14" s="81">
        <v>0</v>
      </c>
      <c r="BM14" s="82"/>
      <c r="BN14" s="81">
        <v>0</v>
      </c>
      <c r="BO14" s="81">
        <v>0</v>
      </c>
      <c r="BP14" s="81">
        <v>14</v>
      </c>
      <c r="BQ14" s="81">
        <v>0</v>
      </c>
      <c r="BR14" s="81">
        <v>2</v>
      </c>
      <c r="BS14" s="81">
        <v>0</v>
      </c>
      <c r="BT14"/>
      <c r="BU14" s="80"/>
      <c r="BV14" s="80"/>
      <c r="BW14" s="80"/>
      <c r="BX14" s="80"/>
      <c r="BY14" s="80"/>
      <c r="BZ14" s="80"/>
      <c r="CA14" s="80"/>
      <c r="CB14" s="80"/>
      <c r="CC14" s="80"/>
    </row>
    <row r="15" spans="1:81">
      <c r="A15" s="80" t="s">
        <v>1782</v>
      </c>
      <c r="B15" s="80">
        <v>58</v>
      </c>
      <c r="C15" s="80">
        <v>7</v>
      </c>
      <c r="D15" s="80">
        <v>4</v>
      </c>
      <c r="E15" s="80">
        <v>2010</v>
      </c>
      <c r="F15" s="80" t="s">
        <v>86</v>
      </c>
      <c r="G15" s="80" t="s">
        <v>1775</v>
      </c>
      <c r="H15" s="80" t="s">
        <v>1776</v>
      </c>
      <c r="I15" s="177"/>
      <c r="J15" s="81">
        <v>303.33407598761875</v>
      </c>
      <c r="K15" s="81">
        <v>3.0061156397101811</v>
      </c>
      <c r="L15" s="81">
        <v>7.1352301880707092</v>
      </c>
      <c r="M15" s="81">
        <v>95.846162952474231</v>
      </c>
      <c r="N15" s="81">
        <v>74.753687414858533</v>
      </c>
      <c r="O15" s="81">
        <v>65.76440854966468</v>
      </c>
      <c r="P15" s="81">
        <v>37.295543208904995</v>
      </c>
      <c r="Q15" s="81">
        <v>3.2486198028309561</v>
      </c>
      <c r="R15" s="81">
        <v>0</v>
      </c>
      <c r="S15" s="81">
        <v>4.8949238320000008</v>
      </c>
      <c r="T15" s="82"/>
      <c r="U15" s="81">
        <v>46298770</v>
      </c>
      <c r="V15" s="81">
        <v>1690</v>
      </c>
      <c r="W15" s="81">
        <v>123</v>
      </c>
      <c r="X15" s="81">
        <v>20946</v>
      </c>
      <c r="Y15" s="81">
        <v>20625</v>
      </c>
      <c r="Z15" s="81">
        <v>33400</v>
      </c>
      <c r="AA15" s="81">
        <v>7319</v>
      </c>
      <c r="AB15" s="81">
        <v>53395</v>
      </c>
      <c r="AC15" s="81">
        <v>0</v>
      </c>
      <c r="AD15" s="81">
        <v>4.8949238320000008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313.154</v>
      </c>
      <c r="BJ15" s="81">
        <v>0</v>
      </c>
      <c r="BK15" s="81">
        <v>10.356</v>
      </c>
      <c r="BL15" s="81">
        <v>0</v>
      </c>
      <c r="BM15" s="82"/>
      <c r="BN15" s="81">
        <v>0</v>
      </c>
      <c r="BO15" s="81">
        <v>0</v>
      </c>
      <c r="BP15" s="81">
        <v>13</v>
      </c>
      <c r="BQ15" s="81">
        <v>0</v>
      </c>
      <c r="BR15" s="81">
        <v>2</v>
      </c>
      <c r="BS15" s="81">
        <v>0</v>
      </c>
      <c r="BT15"/>
      <c r="BU15" s="80">
        <v>323.51</v>
      </c>
      <c r="BV15" s="80">
        <v>0</v>
      </c>
      <c r="BW15" s="80">
        <v>0</v>
      </c>
      <c r="BX15" s="80">
        <v>0</v>
      </c>
      <c r="BY15" s="80">
        <v>0</v>
      </c>
      <c r="BZ15" s="80">
        <v>0</v>
      </c>
      <c r="CA15" s="80">
        <v>0</v>
      </c>
      <c r="CB15" s="80">
        <v>0</v>
      </c>
      <c r="CC15" s="80">
        <v>0</v>
      </c>
    </row>
    <row r="16" spans="1:81">
      <c r="A16" s="80" t="s">
        <v>1783</v>
      </c>
      <c r="B16" s="80">
        <v>59</v>
      </c>
      <c r="C16" s="80">
        <v>8</v>
      </c>
      <c r="D16" s="80">
        <v>4</v>
      </c>
      <c r="E16" s="80">
        <v>2011</v>
      </c>
      <c r="F16" s="80" t="s">
        <v>87</v>
      </c>
      <c r="G16" s="80" t="s">
        <v>1775</v>
      </c>
      <c r="H16" s="80" t="s">
        <v>1776</v>
      </c>
      <c r="I16" s="177"/>
      <c r="J16" s="81">
        <v>339.3560268042487</v>
      </c>
      <c r="K16" s="81">
        <v>4.2299800273334229</v>
      </c>
      <c r="L16" s="81">
        <v>7.1556724291671561</v>
      </c>
      <c r="M16" s="81">
        <v>108.82482468757979</v>
      </c>
      <c r="N16" s="81">
        <v>83.802677308083545</v>
      </c>
      <c r="O16" s="81">
        <v>65.092582777485418</v>
      </c>
      <c r="P16" s="81">
        <v>36.193018034150569</v>
      </c>
      <c r="Q16" s="81">
        <v>3.7419077969146795</v>
      </c>
      <c r="R16" s="81">
        <v>0</v>
      </c>
      <c r="S16" s="81">
        <v>5.0861989567199997</v>
      </c>
      <c r="T16" s="82"/>
      <c r="U16" s="81">
        <v>47798182</v>
      </c>
      <c r="V16" s="81">
        <v>1690</v>
      </c>
      <c r="W16" s="81">
        <v>123</v>
      </c>
      <c r="X16" s="81">
        <v>20946</v>
      </c>
      <c r="Y16" s="81">
        <v>20744</v>
      </c>
      <c r="Z16" s="81">
        <v>33777</v>
      </c>
      <c r="AA16" s="81">
        <v>7314</v>
      </c>
      <c r="AB16" s="81">
        <v>53320</v>
      </c>
      <c r="AC16" s="81">
        <v>0</v>
      </c>
      <c r="AD16" s="81">
        <v>5.0861989567199997</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305.25299999999999</v>
      </c>
      <c r="BJ16" s="81">
        <v>0</v>
      </c>
      <c r="BK16" s="81">
        <v>5.984</v>
      </c>
      <c r="BL16" s="81">
        <v>0</v>
      </c>
      <c r="BM16" s="82"/>
      <c r="BN16" s="81">
        <v>0</v>
      </c>
      <c r="BO16" s="81">
        <v>0</v>
      </c>
      <c r="BP16" s="81">
        <v>14</v>
      </c>
      <c r="BQ16" s="81">
        <v>0</v>
      </c>
      <c r="BR16" s="81">
        <v>1</v>
      </c>
      <c r="BS16" s="81">
        <v>0</v>
      </c>
      <c r="BT16"/>
      <c r="BU16" s="80">
        <v>311.23700000000002</v>
      </c>
      <c r="BV16" s="80">
        <v>0</v>
      </c>
      <c r="BW16" s="80">
        <v>0</v>
      </c>
      <c r="BX16" s="80">
        <v>0</v>
      </c>
      <c r="BY16" s="80">
        <v>0</v>
      </c>
      <c r="BZ16" s="80">
        <v>0</v>
      </c>
      <c r="CA16" s="80">
        <v>0</v>
      </c>
      <c r="CB16" s="80">
        <v>0</v>
      </c>
      <c r="CC16" s="80">
        <v>0</v>
      </c>
    </row>
    <row r="17" spans="1:81">
      <c r="A17" s="80" t="s">
        <v>1784</v>
      </c>
      <c r="B17" s="80">
        <v>60</v>
      </c>
      <c r="C17" s="80">
        <v>9</v>
      </c>
      <c r="D17" s="80">
        <v>4</v>
      </c>
      <c r="E17" s="80">
        <v>2012</v>
      </c>
      <c r="F17" s="80" t="s">
        <v>88</v>
      </c>
      <c r="G17" s="80" t="s">
        <v>1775</v>
      </c>
      <c r="H17" s="80" t="s">
        <v>1776</v>
      </c>
      <c r="I17" s="177"/>
      <c r="J17" s="81">
        <v>320.61196197726264</v>
      </c>
      <c r="K17" s="81">
        <v>3.8999259702646274</v>
      </c>
      <c r="L17" s="81">
        <v>7.138730217310993</v>
      </c>
      <c r="M17" s="81">
        <v>111.87285640853894</v>
      </c>
      <c r="N17" s="81">
        <v>85.090037667238491</v>
      </c>
      <c r="O17" s="81">
        <v>65.31455033092702</v>
      </c>
      <c r="P17" s="81">
        <v>35.861468594741126</v>
      </c>
      <c r="Q17" s="81">
        <v>4.1031594316005942</v>
      </c>
      <c r="R17" s="81">
        <v>0</v>
      </c>
      <c r="S17" s="81">
        <v>4.9142252480000002</v>
      </c>
      <c r="T17" s="82"/>
      <c r="U17" s="81">
        <v>46217155</v>
      </c>
      <c r="V17" s="81">
        <v>1690</v>
      </c>
      <c r="W17" s="81">
        <v>123</v>
      </c>
      <c r="X17" s="81">
        <v>20946</v>
      </c>
      <c r="Y17" s="81">
        <v>21149</v>
      </c>
      <c r="Z17" s="81">
        <v>34161</v>
      </c>
      <c r="AA17" s="81">
        <v>7206</v>
      </c>
      <c r="AB17" s="81">
        <v>53814</v>
      </c>
      <c r="AC17" s="81">
        <v>0</v>
      </c>
      <c r="AD17" s="81">
        <v>4.9142252480000002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336.22300000000001</v>
      </c>
      <c r="BJ17" s="81">
        <v>0</v>
      </c>
      <c r="BK17" s="81">
        <v>10.196</v>
      </c>
      <c r="BL17" s="81">
        <v>0</v>
      </c>
      <c r="BM17" s="82"/>
      <c r="BN17" s="81">
        <v>0</v>
      </c>
      <c r="BO17" s="81">
        <v>0</v>
      </c>
      <c r="BP17" s="81">
        <v>14</v>
      </c>
      <c r="BQ17" s="81">
        <v>0</v>
      </c>
      <c r="BR17" s="81">
        <v>2</v>
      </c>
      <c r="BS17" s="81">
        <v>0</v>
      </c>
      <c r="BT17"/>
      <c r="BU17" s="80">
        <v>346.41899999999998</v>
      </c>
      <c r="BV17" s="80">
        <v>0</v>
      </c>
      <c r="BW17" s="80">
        <v>0</v>
      </c>
      <c r="BX17" s="80">
        <v>0</v>
      </c>
      <c r="BY17" s="80">
        <v>0</v>
      </c>
      <c r="BZ17" s="80">
        <v>0</v>
      </c>
      <c r="CA17" s="80">
        <v>0</v>
      </c>
      <c r="CB17" s="80">
        <v>0</v>
      </c>
      <c r="CC17" s="80">
        <v>0</v>
      </c>
    </row>
    <row r="18" spans="1:81">
      <c r="A18" s="80" t="s">
        <v>1785</v>
      </c>
      <c r="B18" s="80">
        <v>61</v>
      </c>
      <c r="C18" s="80">
        <v>10</v>
      </c>
      <c r="D18" s="80">
        <v>4</v>
      </c>
      <c r="E18" s="80">
        <v>2013</v>
      </c>
      <c r="F18" s="80" t="s">
        <v>89</v>
      </c>
      <c r="G18" s="80" t="s">
        <v>1775</v>
      </c>
      <c r="H18" s="80" t="s">
        <v>1776</v>
      </c>
      <c r="I18" s="177"/>
      <c r="J18" s="81">
        <v>275.88811477424809</v>
      </c>
      <c r="K18" s="81">
        <v>3.3700473347402453</v>
      </c>
      <c r="L18" s="81">
        <v>7.0329910378789142</v>
      </c>
      <c r="M18" s="81">
        <v>107.49874375116917</v>
      </c>
      <c r="N18" s="81">
        <v>82.352331294725403</v>
      </c>
      <c r="O18" s="81">
        <v>62.781077394243738</v>
      </c>
      <c r="P18" s="81">
        <v>35.626933838168306</v>
      </c>
      <c r="Q18" s="81">
        <v>4.1582060150197506</v>
      </c>
      <c r="R18" s="81">
        <v>0</v>
      </c>
      <c r="S18" s="81">
        <v>5.0007370162400013</v>
      </c>
      <c r="T18" s="82"/>
      <c r="U18" s="81">
        <v>40735073</v>
      </c>
      <c r="V18" s="81">
        <v>1690</v>
      </c>
      <c r="W18" s="81">
        <v>123</v>
      </c>
      <c r="X18" s="81">
        <v>20946</v>
      </c>
      <c r="Y18" s="81">
        <v>21270</v>
      </c>
      <c r="Z18" s="81">
        <v>34302</v>
      </c>
      <c r="AA18" s="81">
        <v>7132</v>
      </c>
      <c r="AB18" s="81">
        <v>53754</v>
      </c>
      <c r="AC18" s="81">
        <v>0</v>
      </c>
      <c r="AD18" s="81">
        <v>5.0007370162400013</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358.18200000000002</v>
      </c>
      <c r="BJ18" s="81">
        <v>0</v>
      </c>
      <c r="BK18" s="81">
        <v>10.416</v>
      </c>
      <c r="BL18" s="81">
        <v>0</v>
      </c>
      <c r="BM18" s="82"/>
      <c r="BN18" s="81">
        <v>0</v>
      </c>
      <c r="BO18" s="81">
        <v>0</v>
      </c>
      <c r="BP18" s="81">
        <v>14</v>
      </c>
      <c r="BQ18" s="81">
        <v>0</v>
      </c>
      <c r="BR18" s="81">
        <v>2</v>
      </c>
      <c r="BS18" s="81">
        <v>0</v>
      </c>
      <c r="BT18"/>
      <c r="BU18" s="80">
        <v>368.59800000000001</v>
      </c>
      <c r="BV18" s="80">
        <v>0</v>
      </c>
      <c r="BW18" s="80">
        <v>0</v>
      </c>
      <c r="BX18" s="80">
        <v>0</v>
      </c>
      <c r="BY18" s="80">
        <v>0</v>
      </c>
      <c r="BZ18" s="80">
        <v>0</v>
      </c>
      <c r="CA18" s="80">
        <v>0</v>
      </c>
      <c r="CB18" s="80">
        <v>0</v>
      </c>
      <c r="CC18" s="80">
        <v>0</v>
      </c>
    </row>
    <row r="19" spans="1:81">
      <c r="A19" s="80" t="s">
        <v>1786</v>
      </c>
      <c r="B19" s="80">
        <v>62</v>
      </c>
      <c r="C19" s="80">
        <v>11</v>
      </c>
      <c r="D19" s="80">
        <v>4</v>
      </c>
      <c r="E19" s="80">
        <v>2014</v>
      </c>
      <c r="F19" s="80" t="s">
        <v>90</v>
      </c>
      <c r="G19" s="80" t="s">
        <v>1775</v>
      </c>
      <c r="H19" s="80" t="s">
        <v>1776</v>
      </c>
      <c r="I19" s="177"/>
      <c r="J19" s="81">
        <v>248.24552426257256</v>
      </c>
      <c r="K19" s="81">
        <v>3.0061838779850971</v>
      </c>
      <c r="L19" s="81">
        <v>8.6902894962540476</v>
      </c>
      <c r="M19" s="81">
        <v>93.892147713373461</v>
      </c>
      <c r="N19" s="81">
        <v>75.843719280563107</v>
      </c>
      <c r="O19" s="81">
        <v>60.462447242790702</v>
      </c>
      <c r="P19" s="81">
        <v>35.681677574661734</v>
      </c>
      <c r="Q19" s="81">
        <v>3.9540596222314082</v>
      </c>
      <c r="R19" s="81">
        <v>0</v>
      </c>
      <c r="S19" s="81">
        <v>6.1978411052800002</v>
      </c>
      <c r="T19" s="82"/>
      <c r="U19" s="81">
        <v>38658994</v>
      </c>
      <c r="V19" s="81">
        <v>1300</v>
      </c>
      <c r="W19" s="81">
        <v>167</v>
      </c>
      <c r="X19" s="81">
        <v>19483</v>
      </c>
      <c r="Y19" s="81">
        <v>21257</v>
      </c>
      <c r="Z19" s="81">
        <v>34793</v>
      </c>
      <c r="AA19" s="81">
        <v>7106</v>
      </c>
      <c r="AB19" s="81">
        <v>53275</v>
      </c>
      <c r="AC19" s="81">
        <v>0</v>
      </c>
      <c r="AD19" s="81">
        <v>6.1978411052800002</v>
      </c>
      <c r="AE19" s="82"/>
      <c r="AF19" s="81">
        <v>282718378.19187927</v>
      </c>
      <c r="AG19" s="81">
        <v>2567760.655569402</v>
      </c>
      <c r="AH19" s="81">
        <v>1055024.8497821535</v>
      </c>
      <c r="AI19" s="81">
        <v>122378847.98977599</v>
      </c>
      <c r="AJ19" s="81">
        <v>115674590.64023556</v>
      </c>
      <c r="AK19" s="81">
        <v>0</v>
      </c>
      <c r="AL19" s="81">
        <v>0</v>
      </c>
      <c r="AM19" s="81">
        <v>7313861.400222606</v>
      </c>
      <c r="AN19" s="81">
        <v>0</v>
      </c>
      <c r="AO19" s="81">
        <v>0</v>
      </c>
      <c r="AP19" s="82"/>
      <c r="AQ19" s="81">
        <v>1435</v>
      </c>
      <c r="AR19" s="81">
        <v>111</v>
      </c>
      <c r="AS19" s="81">
        <v>0</v>
      </c>
      <c r="AT19" s="81">
        <v>0</v>
      </c>
      <c r="AU19" s="81">
        <v>0</v>
      </c>
      <c r="AV19" s="81">
        <v>0</v>
      </c>
      <c r="AW19" s="81" t="s">
        <v>564</v>
      </c>
      <c r="AX19" s="82"/>
      <c r="AY19" s="81">
        <v>5911.4</v>
      </c>
      <c r="AZ19" s="81">
        <v>5243</v>
      </c>
      <c r="BA19" s="81">
        <v>0</v>
      </c>
      <c r="BB19" s="81">
        <v>0</v>
      </c>
      <c r="BC19" s="81">
        <v>0</v>
      </c>
      <c r="BD19" s="81">
        <v>0</v>
      </c>
      <c r="BE19" s="81" t="s">
        <v>564</v>
      </c>
      <c r="BF19" s="82"/>
      <c r="BG19" s="81">
        <v>0</v>
      </c>
      <c r="BH19" s="81">
        <v>0</v>
      </c>
      <c r="BI19" s="81">
        <v>346.51499999999999</v>
      </c>
      <c r="BJ19" s="81">
        <v>0</v>
      </c>
      <c r="BK19" s="81">
        <v>6.9809999999999999</v>
      </c>
      <c r="BL19" s="81">
        <v>0</v>
      </c>
      <c r="BM19" s="82"/>
      <c r="BN19" s="81">
        <v>0</v>
      </c>
      <c r="BO19" s="81">
        <v>0</v>
      </c>
      <c r="BP19" s="81">
        <v>13</v>
      </c>
      <c r="BQ19" s="81">
        <v>0</v>
      </c>
      <c r="BR19" s="81">
        <v>1</v>
      </c>
      <c r="BS19" s="81">
        <v>0</v>
      </c>
      <c r="BT19"/>
      <c r="BU19" s="80">
        <v>353.49599999999998</v>
      </c>
      <c r="BV19" s="80">
        <v>0</v>
      </c>
      <c r="BW19" s="80">
        <v>0</v>
      </c>
      <c r="BX19" s="80">
        <v>0</v>
      </c>
      <c r="BY19" s="80">
        <v>0</v>
      </c>
      <c r="BZ19" s="80">
        <v>0</v>
      </c>
      <c r="CA19" s="80">
        <v>0</v>
      </c>
      <c r="CB19" s="80">
        <v>0</v>
      </c>
      <c r="CC19" s="80">
        <v>0</v>
      </c>
    </row>
    <row r="20" spans="1:81">
      <c r="A20" s="80" t="s">
        <v>1787</v>
      </c>
      <c r="B20" s="80">
        <v>63</v>
      </c>
      <c r="C20" s="80">
        <v>12</v>
      </c>
      <c r="D20" s="80">
        <v>4</v>
      </c>
      <c r="E20" s="80">
        <v>2015</v>
      </c>
      <c r="F20" s="80" t="s">
        <v>91</v>
      </c>
      <c r="G20" s="80" t="s">
        <v>1775</v>
      </c>
      <c r="H20" s="80" t="s">
        <v>1776</v>
      </c>
      <c r="I20" s="177"/>
      <c r="J20" s="81">
        <v>217.29280191960194</v>
      </c>
      <c r="K20" s="81">
        <v>2.7832588321665157</v>
      </c>
      <c r="L20" s="81">
        <v>9.3367943481650659</v>
      </c>
      <c r="M20" s="81">
        <v>84.77723833449825</v>
      </c>
      <c r="N20" s="81">
        <v>72.646356430866732</v>
      </c>
      <c r="O20" s="81">
        <v>60.009391005593855</v>
      </c>
      <c r="P20" s="81">
        <v>34.976059319025737</v>
      </c>
      <c r="Q20" s="81">
        <v>3.8566598653442048</v>
      </c>
      <c r="R20" s="81">
        <v>0</v>
      </c>
      <c r="S20" s="81">
        <v>6.8783017615999995</v>
      </c>
      <c r="T20" s="82"/>
      <c r="U20" s="81">
        <v>37998337</v>
      </c>
      <c r="V20" s="81">
        <v>1300</v>
      </c>
      <c r="W20" s="81">
        <v>167</v>
      </c>
      <c r="X20" s="81">
        <v>19483</v>
      </c>
      <c r="Y20" s="81">
        <v>21471</v>
      </c>
      <c r="Z20" s="81">
        <v>34865</v>
      </c>
      <c r="AA20" s="81">
        <v>6960</v>
      </c>
      <c r="AB20" s="81">
        <v>53080</v>
      </c>
      <c r="AC20" s="81">
        <v>0</v>
      </c>
      <c r="AD20" s="81">
        <v>6.8783017615999995</v>
      </c>
      <c r="AE20" s="82"/>
      <c r="AF20" s="81">
        <v>252312488.69207928</v>
      </c>
      <c r="AG20" s="81">
        <v>2206504.7281568167</v>
      </c>
      <c r="AH20" s="81">
        <v>1283983.1740284057</v>
      </c>
      <c r="AI20" s="81">
        <v>121749761.72372884</v>
      </c>
      <c r="AJ20" s="81">
        <v>113058908.07475241</v>
      </c>
      <c r="AK20" s="81">
        <v>0</v>
      </c>
      <c r="AL20" s="81">
        <v>0</v>
      </c>
      <c r="AM20" s="81">
        <v>7274391.3377744863</v>
      </c>
      <c r="AN20" s="81">
        <v>0</v>
      </c>
      <c r="AO20" s="81">
        <v>0</v>
      </c>
      <c r="AP20" s="82"/>
      <c r="AQ20" s="81">
        <v>1577</v>
      </c>
      <c r="AR20" s="81">
        <v>225</v>
      </c>
      <c r="AS20" s="81">
        <v>0</v>
      </c>
      <c r="AT20" s="81">
        <v>1</v>
      </c>
      <c r="AU20" s="81">
        <v>0</v>
      </c>
      <c r="AV20" s="81">
        <v>0</v>
      </c>
      <c r="AW20" s="81" t="s">
        <v>564</v>
      </c>
      <c r="AX20" s="82"/>
      <c r="AY20" s="81">
        <v>6592.1</v>
      </c>
      <c r="AZ20" s="81">
        <v>12388.7</v>
      </c>
      <c r="BA20" s="81">
        <v>0</v>
      </c>
      <c r="BB20" s="81">
        <v>1552</v>
      </c>
      <c r="BC20" s="81">
        <v>0</v>
      </c>
      <c r="BD20" s="81">
        <v>0</v>
      </c>
      <c r="BE20" s="81" t="s">
        <v>564</v>
      </c>
      <c r="BF20" s="82"/>
      <c r="BG20" s="81">
        <v>0</v>
      </c>
      <c r="BH20" s="81">
        <v>0</v>
      </c>
      <c r="BI20" s="81">
        <v>328.05799999999999</v>
      </c>
      <c r="BJ20" s="81">
        <v>0</v>
      </c>
      <c r="BK20" s="81">
        <v>10.693999999999999</v>
      </c>
      <c r="BL20" s="81">
        <v>0</v>
      </c>
      <c r="BM20" s="82"/>
      <c r="BN20" s="81">
        <v>0</v>
      </c>
      <c r="BO20" s="81">
        <v>0</v>
      </c>
      <c r="BP20" s="81">
        <v>13</v>
      </c>
      <c r="BQ20" s="81">
        <v>0</v>
      </c>
      <c r="BR20" s="81">
        <v>2</v>
      </c>
      <c r="BS20" s="81">
        <v>0</v>
      </c>
      <c r="BT20"/>
      <c r="BU20" s="80">
        <v>338.75200000000001</v>
      </c>
      <c r="BV20" s="80">
        <v>0</v>
      </c>
      <c r="BW20" s="80">
        <v>0</v>
      </c>
      <c r="BX20" s="80">
        <v>0</v>
      </c>
      <c r="BY20" s="80">
        <v>0</v>
      </c>
      <c r="BZ20" s="80">
        <v>0</v>
      </c>
      <c r="CA20" s="80">
        <v>0</v>
      </c>
      <c r="CB20" s="80">
        <v>0</v>
      </c>
      <c r="CC20" s="80">
        <v>0</v>
      </c>
    </row>
    <row r="21" spans="1:81">
      <c r="A21" s="80" t="s">
        <v>1788</v>
      </c>
      <c r="B21" s="80">
        <v>64</v>
      </c>
      <c r="C21" s="80">
        <v>13</v>
      </c>
      <c r="D21" s="80">
        <v>4</v>
      </c>
      <c r="E21" s="80">
        <v>2016</v>
      </c>
      <c r="F21" s="80" t="s">
        <v>92</v>
      </c>
      <c r="G21" s="80" t="s">
        <v>1775</v>
      </c>
      <c r="H21" s="80" t="s">
        <v>1776</v>
      </c>
      <c r="I21" s="177"/>
      <c r="J21" s="81">
        <v>193.15629923701863</v>
      </c>
      <c r="K21" s="81">
        <v>2.7334918486177981</v>
      </c>
      <c r="L21" s="81">
        <v>9.795703904510205</v>
      </c>
      <c r="M21" s="81">
        <v>81.038552485148642</v>
      </c>
      <c r="N21" s="81">
        <v>72.26401061470726</v>
      </c>
      <c r="O21" s="81">
        <v>59.273868992677627</v>
      </c>
      <c r="P21" s="81">
        <v>33.831280826864784</v>
      </c>
      <c r="Q21" s="81">
        <v>3.7230848200701945</v>
      </c>
      <c r="R21" s="81">
        <v>0</v>
      </c>
      <c r="S21" s="81">
        <v>3.9611872560000005</v>
      </c>
      <c r="T21" s="82"/>
      <c r="U21" s="81">
        <v>34367731</v>
      </c>
      <c r="V21" s="81">
        <v>1300</v>
      </c>
      <c r="W21" s="81">
        <v>167</v>
      </c>
      <c r="X21" s="81">
        <v>19483</v>
      </c>
      <c r="Y21" s="81">
        <v>21481</v>
      </c>
      <c r="Z21" s="81">
        <v>34861</v>
      </c>
      <c r="AA21" s="81">
        <v>6963</v>
      </c>
      <c r="AB21" s="81">
        <v>52711</v>
      </c>
      <c r="AC21" s="81">
        <v>0</v>
      </c>
      <c r="AD21" s="81">
        <v>3.961187256000001</v>
      </c>
      <c r="AE21" s="82"/>
      <c r="AF21" s="81">
        <v>226413718.8389591</v>
      </c>
      <c r="AG21" s="81">
        <v>2070239.122283238</v>
      </c>
      <c r="AH21" s="81">
        <v>979790.27910599043</v>
      </c>
      <c r="AI21" s="81">
        <v>125552368.4522554</v>
      </c>
      <c r="AJ21" s="81">
        <v>113221247.53421199</v>
      </c>
      <c r="AK21" s="81">
        <v>0</v>
      </c>
      <c r="AL21" s="81">
        <v>0</v>
      </c>
      <c r="AM21" s="81">
        <v>7229433.6361317793</v>
      </c>
      <c r="AN21" s="81">
        <v>0</v>
      </c>
      <c r="AO21" s="81">
        <v>0</v>
      </c>
      <c r="AP21" s="82"/>
      <c r="AQ21" s="81">
        <v>1671</v>
      </c>
      <c r="AR21" s="81">
        <v>272</v>
      </c>
      <c r="AS21" s="81">
        <v>0</v>
      </c>
      <c r="AT21" s="81">
        <v>1</v>
      </c>
      <c r="AU21" s="81">
        <v>0</v>
      </c>
      <c r="AV21" s="81">
        <v>0</v>
      </c>
      <c r="AW21" s="81" t="s">
        <v>564</v>
      </c>
      <c r="AX21" s="82"/>
      <c r="AY21" s="81">
        <v>7051.4</v>
      </c>
      <c r="AZ21" s="81">
        <v>15424.4</v>
      </c>
      <c r="BA21" s="81">
        <v>0</v>
      </c>
      <c r="BB21" s="81">
        <v>1552</v>
      </c>
      <c r="BC21" s="81">
        <v>0</v>
      </c>
      <c r="BD21" s="81">
        <v>0</v>
      </c>
      <c r="BE21" s="81" t="s">
        <v>564</v>
      </c>
      <c r="BF21" s="82"/>
      <c r="BG21" s="81">
        <v>0</v>
      </c>
      <c r="BH21" s="81">
        <v>0</v>
      </c>
      <c r="BI21" s="81">
        <v>331.78399999999999</v>
      </c>
      <c r="BJ21" s="81">
        <v>0</v>
      </c>
      <c r="BK21" s="81">
        <v>10.481</v>
      </c>
      <c r="BL21" s="81">
        <v>0</v>
      </c>
      <c r="BM21" s="82"/>
      <c r="BN21" s="81">
        <v>0</v>
      </c>
      <c r="BO21" s="81">
        <v>0</v>
      </c>
      <c r="BP21" s="81">
        <v>13</v>
      </c>
      <c r="BQ21" s="81">
        <v>0</v>
      </c>
      <c r="BR21" s="81">
        <v>2</v>
      </c>
      <c r="BS21" s="81">
        <v>0</v>
      </c>
      <c r="BT21"/>
      <c r="BU21" s="80">
        <v>342.26499999999999</v>
      </c>
      <c r="BV21" s="80">
        <v>0</v>
      </c>
      <c r="BW21" s="80">
        <v>0</v>
      </c>
      <c r="BX21" s="80">
        <v>0</v>
      </c>
      <c r="BY21" s="80">
        <v>0</v>
      </c>
      <c r="BZ21" s="80">
        <v>0</v>
      </c>
      <c r="CA21" s="80">
        <v>0</v>
      </c>
      <c r="CB21" s="80">
        <v>0</v>
      </c>
      <c r="CC21" s="80">
        <v>0</v>
      </c>
    </row>
    <row r="22" spans="1:81">
      <c r="A22" s="80" t="s">
        <v>1789</v>
      </c>
      <c r="B22" s="80">
        <v>65</v>
      </c>
      <c r="C22" s="80">
        <v>14</v>
      </c>
      <c r="D22" s="80">
        <v>4</v>
      </c>
      <c r="E22" s="80">
        <v>2017</v>
      </c>
      <c r="F22" s="80" t="s">
        <v>71</v>
      </c>
      <c r="G22" s="80" t="s">
        <v>1775</v>
      </c>
      <c r="H22" s="80" t="s">
        <v>1776</v>
      </c>
      <c r="I22" s="177"/>
      <c r="J22" s="81">
        <v>203.36651191815554</v>
      </c>
      <c r="K22" s="81">
        <v>2.7360469023606862</v>
      </c>
      <c r="L22" s="81">
        <v>8.863833279196438</v>
      </c>
      <c r="M22" s="81">
        <v>77.781416267195922</v>
      </c>
      <c r="N22" s="81">
        <v>69.825155661197797</v>
      </c>
      <c r="O22" s="81">
        <v>58.420393880612572</v>
      </c>
      <c r="P22" s="81">
        <v>33.52041287022849</v>
      </c>
      <c r="Q22" s="81">
        <v>3.5846917798942619</v>
      </c>
      <c r="R22" s="81">
        <v>0</v>
      </c>
      <c r="S22" s="81">
        <v>3.9369332625000002</v>
      </c>
      <c r="T22" s="82"/>
      <c r="U22" s="81">
        <v>36969959</v>
      </c>
      <c r="V22" s="81">
        <v>1300</v>
      </c>
      <c r="W22" s="81">
        <v>167</v>
      </c>
      <c r="X22" s="81">
        <v>19483</v>
      </c>
      <c r="Y22" s="81">
        <v>21664</v>
      </c>
      <c r="Z22" s="81">
        <v>34929</v>
      </c>
      <c r="AA22" s="81">
        <v>6943</v>
      </c>
      <c r="AB22" s="81">
        <v>52484</v>
      </c>
      <c r="AC22" s="81">
        <v>0</v>
      </c>
      <c r="AD22" s="81">
        <v>3.9369332625000002</v>
      </c>
      <c r="AE22" s="82"/>
      <c r="AF22" s="81">
        <v>249662066.3320289</v>
      </c>
      <c r="AG22" s="81">
        <v>2092836.853489633</v>
      </c>
      <c r="AH22" s="81">
        <v>1219252.785337151</v>
      </c>
      <c r="AI22" s="81">
        <v>125253396.14024439</v>
      </c>
      <c r="AJ22" s="81">
        <v>109192609.5514738</v>
      </c>
      <c r="AK22" s="81">
        <v>0</v>
      </c>
      <c r="AL22" s="81">
        <v>0</v>
      </c>
      <c r="AM22" s="81">
        <v>7209563.4440952204</v>
      </c>
      <c r="AN22" s="81">
        <v>0</v>
      </c>
      <c r="AO22" s="81">
        <v>0</v>
      </c>
      <c r="AP22" s="82"/>
      <c r="AQ22" s="81">
        <v>1800</v>
      </c>
      <c r="AR22" s="81">
        <v>295</v>
      </c>
      <c r="AS22" s="81">
        <v>0</v>
      </c>
      <c r="AT22" s="81">
        <v>2</v>
      </c>
      <c r="AU22" s="81">
        <v>0</v>
      </c>
      <c r="AV22" s="81">
        <v>0</v>
      </c>
      <c r="AW22" s="81" t="s">
        <v>564</v>
      </c>
      <c r="AX22" s="82"/>
      <c r="AY22" s="81">
        <v>7702.2000000000007</v>
      </c>
      <c r="AZ22" s="81">
        <v>16849</v>
      </c>
      <c r="BA22" s="81">
        <v>0</v>
      </c>
      <c r="BB22" s="81">
        <v>5097.7</v>
      </c>
      <c r="BC22" s="81">
        <v>0</v>
      </c>
      <c r="BD22" s="81">
        <v>0</v>
      </c>
      <c r="BE22" s="81" t="s">
        <v>564</v>
      </c>
      <c r="BF22" s="82"/>
      <c r="BG22" s="81">
        <v>0</v>
      </c>
      <c r="BH22" s="81">
        <v>0</v>
      </c>
      <c r="BI22" s="81">
        <v>300.762</v>
      </c>
      <c r="BJ22" s="81">
        <v>0</v>
      </c>
      <c r="BK22" s="81">
        <v>10.833</v>
      </c>
      <c r="BL22" s="81">
        <v>0</v>
      </c>
      <c r="BM22" s="82"/>
      <c r="BN22" s="81">
        <v>0</v>
      </c>
      <c r="BO22" s="81">
        <v>0</v>
      </c>
      <c r="BP22" s="81">
        <v>13</v>
      </c>
      <c r="BQ22" s="81">
        <v>0</v>
      </c>
      <c r="BR22" s="81">
        <v>2</v>
      </c>
      <c r="BS22" s="81">
        <v>0</v>
      </c>
      <c r="BT22"/>
      <c r="BU22" s="80">
        <v>311.59500000000003</v>
      </c>
      <c r="BV22" s="80">
        <v>0</v>
      </c>
      <c r="BW22" s="80">
        <v>0</v>
      </c>
      <c r="BX22" s="80">
        <v>0</v>
      </c>
      <c r="BY22" s="80">
        <v>0</v>
      </c>
      <c r="BZ22" s="80">
        <v>0</v>
      </c>
      <c r="CA22" s="80">
        <v>0</v>
      </c>
      <c r="CB22" s="80">
        <v>0</v>
      </c>
      <c r="CC22" s="80">
        <v>0</v>
      </c>
    </row>
    <row r="23" spans="1:81">
      <c r="A23" s="80" t="s">
        <v>1790</v>
      </c>
      <c r="B23" s="80">
        <v>66</v>
      </c>
      <c r="C23" s="80">
        <v>15</v>
      </c>
      <c r="D23" s="80">
        <v>4</v>
      </c>
      <c r="E23" s="80">
        <v>2018</v>
      </c>
      <c r="F23" s="80" t="s">
        <v>93</v>
      </c>
      <c r="G23" s="80" t="s">
        <v>1775</v>
      </c>
      <c r="H23" s="80" t="s">
        <v>1776</v>
      </c>
      <c r="I23" s="177"/>
      <c r="J23" s="81">
        <v>200.80663351231942</v>
      </c>
      <c r="K23" s="81">
        <v>2.569975381009669</v>
      </c>
      <c r="L23" s="81">
        <v>7.9045527833868894</v>
      </c>
      <c r="M23" s="81">
        <v>75.910301774194252</v>
      </c>
      <c r="N23" s="81">
        <v>65.202558733032689</v>
      </c>
      <c r="O23" s="81">
        <v>57.577176318850086</v>
      </c>
      <c r="P23" s="81">
        <v>33.17240306871183</v>
      </c>
      <c r="Q23" s="81">
        <v>3.2958007374249485</v>
      </c>
      <c r="R23" s="81">
        <v>0</v>
      </c>
      <c r="S23" s="81">
        <v>5.0702527259999997</v>
      </c>
      <c r="T23" s="82"/>
      <c r="U23" s="81">
        <v>38052319</v>
      </c>
      <c r="V23" s="81">
        <v>1300</v>
      </c>
      <c r="W23" s="81">
        <v>167</v>
      </c>
      <c r="X23" s="81">
        <v>19483</v>
      </c>
      <c r="Y23" s="81">
        <v>21628</v>
      </c>
      <c r="Z23" s="81">
        <v>35084</v>
      </c>
      <c r="AA23" s="81">
        <v>6940</v>
      </c>
      <c r="AB23" s="81">
        <v>52001</v>
      </c>
      <c r="AC23" s="81">
        <v>0</v>
      </c>
      <c r="AD23" s="81">
        <v>5.0702527259999997</v>
      </c>
      <c r="AE23" s="82"/>
      <c r="AF23" s="81">
        <v>249802792.7406913</v>
      </c>
      <c r="AG23" s="81">
        <v>1858442.673998714</v>
      </c>
      <c r="AH23" s="81">
        <v>1102692.1583021421</v>
      </c>
      <c r="AI23" s="81">
        <v>120478956.9284607</v>
      </c>
      <c r="AJ23" s="81">
        <v>109427256.47267731</v>
      </c>
      <c r="AK23" s="81">
        <v>0</v>
      </c>
      <c r="AL23" s="81">
        <v>0</v>
      </c>
      <c r="AM23" s="81">
        <v>7157995.4081164515</v>
      </c>
      <c r="AN23" s="81">
        <v>0</v>
      </c>
      <c r="AO23" s="81">
        <v>0</v>
      </c>
      <c r="AP23" s="82"/>
      <c r="AQ23" s="81">
        <v>1878</v>
      </c>
      <c r="AR23" s="81">
        <v>321</v>
      </c>
      <c r="AS23" s="81">
        <v>0</v>
      </c>
      <c r="AT23" s="81">
        <v>2</v>
      </c>
      <c r="AU23" s="81">
        <v>0</v>
      </c>
      <c r="AV23" s="81">
        <v>0</v>
      </c>
      <c r="AW23" s="81" t="s">
        <v>564</v>
      </c>
      <c r="AX23" s="82"/>
      <c r="AY23" s="81">
        <v>8097.199999999998</v>
      </c>
      <c r="AZ23" s="81">
        <v>17702</v>
      </c>
      <c r="BA23" s="81">
        <v>0</v>
      </c>
      <c r="BB23" s="81">
        <v>5098</v>
      </c>
      <c r="BC23" s="81">
        <v>0</v>
      </c>
      <c r="BD23" s="81">
        <v>0</v>
      </c>
      <c r="BE23" s="81" t="s">
        <v>564</v>
      </c>
      <c r="BF23" s="82"/>
      <c r="BG23" s="81">
        <v>0</v>
      </c>
      <c r="BH23" s="81">
        <v>0</v>
      </c>
      <c r="BI23" s="81">
        <v>291.39499999999998</v>
      </c>
      <c r="BJ23" s="81">
        <v>0</v>
      </c>
      <c r="BK23" s="81">
        <v>6.4459999999999997</v>
      </c>
      <c r="BL23" s="81">
        <v>0</v>
      </c>
      <c r="BM23" s="82"/>
      <c r="BN23" s="81">
        <v>0</v>
      </c>
      <c r="BO23" s="81">
        <v>0</v>
      </c>
      <c r="BP23" s="81">
        <v>13</v>
      </c>
      <c r="BQ23" s="81">
        <v>0</v>
      </c>
      <c r="BR23" s="81">
        <v>1</v>
      </c>
      <c r="BS23" s="81">
        <v>0</v>
      </c>
      <c r="BT23"/>
      <c r="BU23" s="80">
        <v>297.84100000000001</v>
      </c>
      <c r="BV23" s="80">
        <v>0</v>
      </c>
      <c r="BW23" s="80">
        <v>0</v>
      </c>
      <c r="BX23" s="80">
        <v>0</v>
      </c>
      <c r="BY23" s="80">
        <v>0</v>
      </c>
      <c r="BZ23" s="80">
        <v>0</v>
      </c>
      <c r="CA23" s="80">
        <v>0</v>
      </c>
      <c r="CB23" s="80">
        <v>0</v>
      </c>
      <c r="CC23" s="80">
        <v>0</v>
      </c>
    </row>
    <row r="24" spans="1:81">
      <c r="A24" s="80" t="s">
        <v>1791</v>
      </c>
      <c r="B24" s="80">
        <v>67</v>
      </c>
      <c r="C24" s="80">
        <v>16</v>
      </c>
      <c r="D24" s="80">
        <v>4</v>
      </c>
      <c r="E24" s="80">
        <v>2019</v>
      </c>
      <c r="F24" s="80" t="s">
        <v>73</v>
      </c>
      <c r="G24" s="80" t="s">
        <v>1775</v>
      </c>
      <c r="H24" s="80" t="s">
        <v>1776</v>
      </c>
      <c r="I24" s="177"/>
      <c r="J24" s="81">
        <v>178.21271717589474</v>
      </c>
      <c r="K24" s="81">
        <v>2.3310698367189109</v>
      </c>
      <c r="L24" s="81">
        <v>7.9733492828997115</v>
      </c>
      <c r="M24" s="81">
        <v>69.898218529367412</v>
      </c>
      <c r="N24" s="81">
        <v>57.182614050867883</v>
      </c>
      <c r="O24" s="81">
        <v>56.003454507242985</v>
      </c>
      <c r="P24" s="81">
        <v>33.32623384262282</v>
      </c>
      <c r="Q24" s="81">
        <v>3.181211537996651</v>
      </c>
      <c r="R24" s="81">
        <v>0</v>
      </c>
      <c r="S24" s="81">
        <v>2.3767280083200002</v>
      </c>
      <c r="T24" s="82"/>
      <c r="U24" s="81">
        <v>35005409</v>
      </c>
      <c r="V24" s="81">
        <v>1300</v>
      </c>
      <c r="W24" s="81">
        <v>167</v>
      </c>
      <c r="X24" s="81">
        <v>19483</v>
      </c>
      <c r="Y24" s="81">
        <v>21669</v>
      </c>
      <c r="Z24" s="81">
        <v>35062</v>
      </c>
      <c r="AA24" s="81">
        <v>6920</v>
      </c>
      <c r="AB24" s="81">
        <v>51552</v>
      </c>
      <c r="AC24" s="81">
        <v>0</v>
      </c>
      <c r="AD24" s="81">
        <v>2.3767280083200002</v>
      </c>
      <c r="AE24" s="82"/>
      <c r="AF24" s="81">
        <v>222021363.34929809</v>
      </c>
      <c r="AG24" s="81">
        <v>1793956.4988141309</v>
      </c>
      <c r="AH24" s="81">
        <v>1199245.9806523379</v>
      </c>
      <c r="AI24" s="81">
        <v>117580356.82286531</v>
      </c>
      <c r="AJ24" s="81">
        <v>98151030.909196228</v>
      </c>
      <c r="AK24" s="81">
        <v>0</v>
      </c>
      <c r="AL24" s="81">
        <v>0</v>
      </c>
      <c r="AM24" s="81">
        <v>7020994.3167517781</v>
      </c>
      <c r="AN24" s="81">
        <v>0</v>
      </c>
      <c r="AO24" s="81">
        <v>0</v>
      </c>
      <c r="AP24" s="82"/>
      <c r="AQ24" s="81">
        <v>1971</v>
      </c>
      <c r="AR24" s="81">
        <v>350</v>
      </c>
      <c r="AS24" s="81">
        <v>0</v>
      </c>
      <c r="AT24" s="81">
        <v>2</v>
      </c>
      <c r="AU24" s="81">
        <v>0</v>
      </c>
      <c r="AV24" s="81">
        <v>0</v>
      </c>
      <c r="AW24" s="81" t="s">
        <v>564</v>
      </c>
      <c r="AX24" s="82"/>
      <c r="AY24" s="81">
        <v>8580.3000000000047</v>
      </c>
      <c r="AZ24" s="81">
        <v>20674.099999999999</v>
      </c>
      <c r="BA24" s="81">
        <v>0</v>
      </c>
      <c r="BB24" s="81">
        <v>5097.7</v>
      </c>
      <c r="BC24" s="81">
        <v>0</v>
      </c>
      <c r="BD24" s="81">
        <v>0</v>
      </c>
      <c r="BE24" s="81" t="s">
        <v>564</v>
      </c>
      <c r="BF24" s="82"/>
      <c r="BG24" s="81">
        <v>0</v>
      </c>
      <c r="BH24" s="81">
        <v>3.2919999999999998</v>
      </c>
      <c r="BI24" s="81">
        <v>288.685</v>
      </c>
      <c r="BJ24" s="81">
        <v>0</v>
      </c>
      <c r="BK24" s="81">
        <v>6.5590000000000002</v>
      </c>
      <c r="BL24" s="81">
        <v>0</v>
      </c>
      <c r="BM24" s="82"/>
      <c r="BN24" s="81">
        <v>0</v>
      </c>
      <c r="BO24" s="81">
        <v>1</v>
      </c>
      <c r="BP24" s="81">
        <v>11</v>
      </c>
      <c r="BQ24" s="81">
        <v>0</v>
      </c>
      <c r="BR24" s="81">
        <v>1</v>
      </c>
      <c r="BS24" s="81">
        <v>0</v>
      </c>
      <c r="BT24"/>
      <c r="BU24" s="80">
        <v>298.536</v>
      </c>
      <c r="BV24" s="80">
        <v>0</v>
      </c>
      <c r="BW24" s="80">
        <v>0</v>
      </c>
      <c r="BX24" s="80">
        <v>0</v>
      </c>
      <c r="BY24" s="80">
        <v>0</v>
      </c>
      <c r="BZ24" s="80">
        <v>0</v>
      </c>
      <c r="CA24" s="80">
        <v>0</v>
      </c>
      <c r="CB24" s="80">
        <v>0</v>
      </c>
      <c r="CC24" s="80">
        <v>0</v>
      </c>
    </row>
    <row r="25" spans="1:81">
      <c r="A25" s="80" t="s">
        <v>1792</v>
      </c>
      <c r="B25" s="80">
        <v>68</v>
      </c>
      <c r="C25" s="80">
        <v>17</v>
      </c>
      <c r="D25" s="80">
        <v>4</v>
      </c>
      <c r="E25" s="80">
        <v>2020</v>
      </c>
      <c r="F25" s="80" t="s">
        <v>218</v>
      </c>
      <c r="G25" s="80" t="s">
        <v>1775</v>
      </c>
      <c r="H25" s="80" t="s">
        <v>1776</v>
      </c>
      <c r="I25" s="177"/>
      <c r="J25" s="81">
        <v>136.47295633762491</v>
      </c>
      <c r="K25" s="81">
        <v>2.3859838808177098</v>
      </c>
      <c r="L25" s="81">
        <v>6.8082867487882837</v>
      </c>
      <c r="M25" s="81">
        <v>61.118906747825768</v>
      </c>
      <c r="N25" s="81">
        <v>58.862121516081771</v>
      </c>
      <c r="O25" s="81">
        <v>48.654117727234492</v>
      </c>
      <c r="P25" s="81">
        <v>31.001506674639401</v>
      </c>
      <c r="Q25" s="81">
        <v>3.0121335932015372</v>
      </c>
      <c r="R25" s="81">
        <v>0</v>
      </c>
      <c r="S25" s="81">
        <v>3.8026962682800001</v>
      </c>
      <c r="T25" s="82"/>
      <c r="U25" s="81">
        <v>28949156</v>
      </c>
      <c r="V25" s="81">
        <v>1170</v>
      </c>
      <c r="W25" s="81">
        <v>138</v>
      </c>
      <c r="X25" s="81">
        <v>18482</v>
      </c>
      <c r="Y25" s="81">
        <v>21789</v>
      </c>
      <c r="Z25" s="81">
        <v>34767</v>
      </c>
      <c r="AA25" s="81">
        <v>6994</v>
      </c>
      <c r="AB25" s="81">
        <v>51085</v>
      </c>
      <c r="AC25" s="81">
        <v>0</v>
      </c>
      <c r="AD25" s="81">
        <v>3.8026962682800001</v>
      </c>
      <c r="AE25" s="82"/>
      <c r="AF25" s="81">
        <v>179308850.4734439</v>
      </c>
      <c r="AG25" s="81">
        <v>1742139.8193288255</v>
      </c>
      <c r="AH25" s="81">
        <v>1008448.4753324954</v>
      </c>
      <c r="AI25" s="81">
        <v>105350043.0742725</v>
      </c>
      <c r="AJ25" s="81">
        <v>104392981.7941879</v>
      </c>
      <c r="AK25" s="81"/>
      <c r="AL25" s="81"/>
      <c r="AM25" s="81">
        <v>6667160.0661877543</v>
      </c>
      <c r="AN25" s="81"/>
      <c r="AO25" s="81"/>
      <c r="AP25" s="82"/>
      <c r="AQ25" s="81">
        <v>2053</v>
      </c>
      <c r="AR25" s="81">
        <v>358</v>
      </c>
      <c r="AS25" s="81">
        <v>0</v>
      </c>
      <c r="AT25" s="81">
        <v>2</v>
      </c>
      <c r="AU25" s="81">
        <v>0</v>
      </c>
      <c r="AV25" s="81">
        <v>0</v>
      </c>
      <c r="AW25" s="81">
        <v>0</v>
      </c>
      <c r="AX25" s="82"/>
      <c r="AY25" s="81">
        <v>9035.4000000000015</v>
      </c>
      <c r="AZ25" s="81">
        <v>21002.7</v>
      </c>
      <c r="BA25" s="81">
        <v>0</v>
      </c>
      <c r="BB25" s="81">
        <v>5097.7</v>
      </c>
      <c r="BC25" s="81">
        <v>0</v>
      </c>
      <c r="BD25" s="81">
        <v>0</v>
      </c>
      <c r="BE25" s="81">
        <v>0</v>
      </c>
      <c r="BF25" s="82"/>
      <c r="BG25" s="81">
        <v>0</v>
      </c>
      <c r="BH25" s="81">
        <v>0</v>
      </c>
      <c r="BI25" s="81">
        <v>262.52600000000001</v>
      </c>
      <c r="BJ25" s="81">
        <v>0</v>
      </c>
      <c r="BK25" s="81">
        <v>6.0460000000000003</v>
      </c>
      <c r="BL25" s="81">
        <v>0</v>
      </c>
      <c r="BM25" s="82"/>
      <c r="BN25" s="81">
        <v>0</v>
      </c>
      <c r="BO25" s="81">
        <v>0</v>
      </c>
      <c r="BP25" s="81">
        <v>13</v>
      </c>
      <c r="BQ25" s="81">
        <v>0</v>
      </c>
      <c r="BR25" s="81">
        <v>1</v>
      </c>
      <c r="BS25" s="81">
        <v>0</v>
      </c>
      <c r="BT25"/>
      <c r="BU25" s="80">
        <v>268.572</v>
      </c>
      <c r="BV25" s="80">
        <v>0</v>
      </c>
      <c r="BW25" s="80">
        <v>0</v>
      </c>
      <c r="BX25" s="80">
        <v>0</v>
      </c>
      <c r="BY25" s="80">
        <v>0</v>
      </c>
      <c r="BZ25" s="80">
        <v>0</v>
      </c>
      <c r="CA25" s="80">
        <v>0</v>
      </c>
      <c r="CB25" s="80">
        <v>0</v>
      </c>
      <c r="CC25" s="80">
        <v>0</v>
      </c>
    </row>
    <row r="26" spans="1:81">
      <c r="A26" s="80" t="s">
        <v>1793</v>
      </c>
      <c r="B26" s="80">
        <v>68</v>
      </c>
      <c r="C26" s="80">
        <v>18</v>
      </c>
      <c r="D26" s="80">
        <v>4</v>
      </c>
      <c r="E26" s="80">
        <v>2021</v>
      </c>
      <c r="F26" s="80" t="s">
        <v>75</v>
      </c>
      <c r="G26" s="174" t="s">
        <v>1775</v>
      </c>
      <c r="H26" s="80" t="s">
        <v>1776</v>
      </c>
      <c r="I26" s="177"/>
      <c r="J26" s="81">
        <v>130.17199185401194</v>
      </c>
      <c r="K26" s="81">
        <v>2.5897383074185365</v>
      </c>
      <c r="L26" s="81">
        <v>6.1374765518490086</v>
      </c>
      <c r="M26" s="81">
        <v>69.608027646713566</v>
      </c>
      <c r="N26" s="81">
        <v>55.201458375773164</v>
      </c>
      <c r="O26" s="81">
        <v>47.078840268017316</v>
      </c>
      <c r="P26" s="81">
        <v>32.348842536142641</v>
      </c>
      <c r="Q26" s="81">
        <v>3.0088989260863865</v>
      </c>
      <c r="R26" s="81">
        <v>0</v>
      </c>
      <c r="S26" s="81">
        <v>5.4861808806000001</v>
      </c>
      <c r="T26" s="82"/>
      <c r="U26" s="81">
        <v>27434018</v>
      </c>
      <c r="V26" s="81">
        <v>1170</v>
      </c>
      <c r="W26" s="81">
        <v>138</v>
      </c>
      <c r="X26" s="81">
        <v>18482</v>
      </c>
      <c r="Y26" s="81">
        <v>21655</v>
      </c>
      <c r="Z26" s="81">
        <v>34640</v>
      </c>
      <c r="AA26" s="81">
        <v>7117</v>
      </c>
      <c r="AB26" s="81">
        <v>50425</v>
      </c>
      <c r="AC26" s="81">
        <v>0</v>
      </c>
      <c r="AD26" s="81">
        <v>5.4861808806000001</v>
      </c>
      <c r="AE26" s="82"/>
      <c r="AF26" s="81">
        <v>167003326.21096516</v>
      </c>
      <c r="AG26" s="81">
        <v>1849795.1200865225</v>
      </c>
      <c r="AH26" s="81">
        <v>947649.10065798857</v>
      </c>
      <c r="AI26" s="81">
        <v>114898727.98773773</v>
      </c>
      <c r="AJ26" s="81">
        <v>96031021.815242201</v>
      </c>
      <c r="AK26" s="81">
        <v>0</v>
      </c>
      <c r="AL26" s="81">
        <v>0</v>
      </c>
      <c r="AM26" s="81">
        <v>6618981.5427084621</v>
      </c>
      <c r="AN26" s="81">
        <v>0</v>
      </c>
      <c r="AO26" s="81">
        <v>0</v>
      </c>
      <c r="AP26" s="82"/>
      <c r="AQ26" s="81">
        <v>2142</v>
      </c>
      <c r="AR26" s="81">
        <v>365</v>
      </c>
      <c r="AS26" s="81">
        <v>0</v>
      </c>
      <c r="AT26" s="81">
        <v>3</v>
      </c>
      <c r="AU26" s="81">
        <v>0</v>
      </c>
      <c r="AV26" s="81">
        <v>0</v>
      </c>
      <c r="AW26" s="81"/>
      <c r="AX26" s="82"/>
      <c r="AY26" s="81">
        <v>9528.1999999999989</v>
      </c>
      <c r="AZ26" s="81">
        <v>21317.200000000001</v>
      </c>
      <c r="BA26" s="81">
        <v>0</v>
      </c>
      <c r="BB26" s="81">
        <v>6097.7</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1794</v>
      </c>
      <c r="B27" s="80">
        <v>68</v>
      </c>
      <c r="C27" s="80">
        <v>19</v>
      </c>
      <c r="D27" s="80">
        <v>4</v>
      </c>
      <c r="E27" s="80">
        <v>2022</v>
      </c>
      <c r="F27" s="80" t="s">
        <v>568</v>
      </c>
      <c r="G27" s="174" t="s">
        <v>1775</v>
      </c>
      <c r="H27" s="80" t="s">
        <v>1776</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2299</v>
      </c>
      <c r="AR27" s="81">
        <v>369</v>
      </c>
      <c r="AS27" s="81">
        <v>0</v>
      </c>
      <c r="AT27" s="81">
        <v>3</v>
      </c>
      <c r="AU27" s="81">
        <v>0</v>
      </c>
      <c r="AV27" s="81">
        <v>1</v>
      </c>
      <c r="AW27" s="81"/>
      <c r="AX27" s="82"/>
      <c r="AY27" s="81">
        <v>10533.199999999983</v>
      </c>
      <c r="AZ27" s="81">
        <v>22145.200000000004</v>
      </c>
      <c r="BA27" s="81">
        <v>0</v>
      </c>
      <c r="BB27" s="81">
        <v>6097.7</v>
      </c>
      <c r="BC27" s="81">
        <v>0</v>
      </c>
      <c r="BD27" s="81">
        <v>165</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1795</v>
      </c>
      <c r="B28" s="80">
        <v>205</v>
      </c>
      <c r="C28" s="80">
        <v>1</v>
      </c>
      <c r="D28" s="80">
        <v>13</v>
      </c>
      <c r="E28" s="80">
        <v>1990</v>
      </c>
      <c r="F28" s="80" t="s">
        <v>562</v>
      </c>
      <c r="G28" s="80" t="s">
        <v>1796</v>
      </c>
      <c r="H28" s="80" t="s">
        <v>1797</v>
      </c>
      <c r="I28" s="177"/>
      <c r="J28" s="81">
        <v>148.5206484334735</v>
      </c>
      <c r="K28" s="81">
        <v>7.3832156346333297</v>
      </c>
      <c r="L28" s="81">
        <v>2.107587903877874</v>
      </c>
      <c r="M28" s="81">
        <v>32.788955581243108</v>
      </c>
      <c r="N28" s="81">
        <v>61.744910224128539</v>
      </c>
      <c r="O28" s="81">
        <v>42.901770770154187</v>
      </c>
      <c r="P28" s="81">
        <v>56.298910431485169</v>
      </c>
      <c r="Q28" s="81">
        <v>3.3050016275723229</v>
      </c>
      <c r="R28" s="81">
        <v>0</v>
      </c>
      <c r="S28" s="81">
        <v>2.9794159416653323</v>
      </c>
      <c r="T28" s="82"/>
      <c r="U28" s="81">
        <v>22111332</v>
      </c>
      <c r="V28" s="81">
        <v>2153</v>
      </c>
      <c r="W28" s="81">
        <v>30</v>
      </c>
      <c r="X28" s="81">
        <v>11284</v>
      </c>
      <c r="Y28" s="81">
        <v>15346</v>
      </c>
      <c r="Z28" s="81">
        <v>17646</v>
      </c>
      <c r="AA28" s="81">
        <v>13670</v>
      </c>
      <c r="AB28" s="81">
        <v>53662</v>
      </c>
      <c r="AC28" s="81">
        <v>0</v>
      </c>
      <c r="AD28" s="81">
        <v>2.9794159416653323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1798</v>
      </c>
      <c r="B29" s="80">
        <v>206</v>
      </c>
      <c r="C29" s="80">
        <v>2</v>
      </c>
      <c r="D29" s="80">
        <v>13</v>
      </c>
      <c r="E29" s="80">
        <v>2005</v>
      </c>
      <c r="F29" s="80" t="s">
        <v>565</v>
      </c>
      <c r="G29" s="80" t="s">
        <v>1796</v>
      </c>
      <c r="H29" s="80" t="s">
        <v>1797</v>
      </c>
      <c r="I29" s="177"/>
      <c r="J29" s="81">
        <v>65.988730161046703</v>
      </c>
      <c r="K29" s="81">
        <v>4.8211471347289505</v>
      </c>
      <c r="L29" s="81">
        <v>15.779407534184465</v>
      </c>
      <c r="M29" s="81">
        <v>53.812532382467715</v>
      </c>
      <c r="N29" s="81">
        <v>97.907665039737296</v>
      </c>
      <c r="O29" s="81">
        <v>65.302976343184937</v>
      </c>
      <c r="P29" s="81">
        <v>54.701801640396255</v>
      </c>
      <c r="Q29" s="81">
        <v>3.1643140634134022</v>
      </c>
      <c r="R29" s="81">
        <v>0</v>
      </c>
      <c r="S29" s="81">
        <v>10.841256705999999</v>
      </c>
      <c r="T29" s="82"/>
      <c r="U29" s="81">
        <v>11890295</v>
      </c>
      <c r="V29" s="81">
        <v>1852</v>
      </c>
      <c r="W29" s="81">
        <v>211</v>
      </c>
      <c r="X29" s="81">
        <v>9876</v>
      </c>
      <c r="Y29" s="81">
        <v>18295</v>
      </c>
      <c r="Z29" s="81">
        <v>31082</v>
      </c>
      <c r="AA29" s="81">
        <v>10878</v>
      </c>
      <c r="AB29" s="81">
        <v>53710</v>
      </c>
      <c r="AC29" s="81">
        <v>0</v>
      </c>
      <c r="AD29" s="81">
        <v>10.841256705999999</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1799</v>
      </c>
      <c r="B30" s="80">
        <v>207</v>
      </c>
      <c r="C30" s="80">
        <v>3</v>
      </c>
      <c r="D30" s="80">
        <v>13</v>
      </c>
      <c r="E30" s="80">
        <v>2006</v>
      </c>
      <c r="F30" s="80" t="s">
        <v>566</v>
      </c>
      <c r="G30" s="80" t="s">
        <v>1796</v>
      </c>
      <c r="H30" s="80" t="s">
        <v>1797</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1800</v>
      </c>
      <c r="B31" s="80">
        <v>208</v>
      </c>
      <c r="C31" s="80">
        <v>4</v>
      </c>
      <c r="D31" s="80">
        <v>13</v>
      </c>
      <c r="E31" s="80">
        <v>2007</v>
      </c>
      <c r="F31" s="80" t="s">
        <v>567</v>
      </c>
      <c r="G31" s="80" t="s">
        <v>1796</v>
      </c>
      <c r="H31" s="80" t="s">
        <v>1797</v>
      </c>
      <c r="I31" s="177"/>
      <c r="J31" s="81">
        <v>70.1803353111994</v>
      </c>
      <c r="K31" s="81">
        <v>4.139591497586637</v>
      </c>
      <c r="L31" s="81">
        <v>13.755089229037431</v>
      </c>
      <c r="M31" s="81">
        <v>64.439493128658796</v>
      </c>
      <c r="N31" s="81">
        <v>87.413190847236592</v>
      </c>
      <c r="O31" s="81">
        <v>63.701607685623998</v>
      </c>
      <c r="P31" s="81">
        <v>55.328942781551646</v>
      </c>
      <c r="Q31" s="81">
        <v>3.3119545474711125</v>
      </c>
      <c r="R31" s="81">
        <v>0</v>
      </c>
      <c r="S31" s="81">
        <v>4.9251067089999996</v>
      </c>
      <c r="T31" s="82"/>
      <c r="U31" s="81">
        <v>12936756</v>
      </c>
      <c r="V31" s="81">
        <v>1547</v>
      </c>
      <c r="W31" s="81">
        <v>224</v>
      </c>
      <c r="X31" s="81">
        <v>13799</v>
      </c>
      <c r="Y31" s="81">
        <v>18607</v>
      </c>
      <c r="Z31" s="81">
        <v>31519</v>
      </c>
      <c r="AA31" s="81">
        <v>10835</v>
      </c>
      <c r="AB31" s="81">
        <v>53243</v>
      </c>
      <c r="AC31" s="81">
        <v>0</v>
      </c>
      <c r="AD31" s="81">
        <v>4.9251067089999996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1801</v>
      </c>
      <c r="B32" s="80">
        <v>209</v>
      </c>
      <c r="C32" s="80">
        <v>5</v>
      </c>
      <c r="D32" s="80">
        <v>13</v>
      </c>
      <c r="E32" s="80">
        <v>2008</v>
      </c>
      <c r="F32" s="80" t="s">
        <v>84</v>
      </c>
      <c r="G32" s="80" t="s">
        <v>1796</v>
      </c>
      <c r="H32" s="80" t="s">
        <v>1797</v>
      </c>
      <c r="I32" s="177"/>
      <c r="J32" s="81">
        <v>62.5150453951928</v>
      </c>
      <c r="K32" s="81">
        <v>3.0686197702152875</v>
      </c>
      <c r="L32" s="81">
        <v>12.496817638317467</v>
      </c>
      <c r="M32" s="81">
        <v>69.710896068817348</v>
      </c>
      <c r="N32" s="81">
        <v>80.068556756197168</v>
      </c>
      <c r="O32" s="81">
        <v>61.695854593007184</v>
      </c>
      <c r="P32" s="81">
        <v>54.143737266255329</v>
      </c>
      <c r="Q32" s="81">
        <v>3.2414596991275229</v>
      </c>
      <c r="R32" s="81">
        <v>0</v>
      </c>
      <c r="S32" s="81">
        <v>4.9407953759999996</v>
      </c>
      <c r="T32" s="82"/>
      <c r="U32" s="81">
        <v>13372373</v>
      </c>
      <c r="V32" s="81">
        <v>1547</v>
      </c>
      <c r="W32" s="81">
        <v>224</v>
      </c>
      <c r="X32" s="81">
        <v>13799</v>
      </c>
      <c r="Y32" s="81">
        <v>18753</v>
      </c>
      <c r="Z32" s="81">
        <v>31598</v>
      </c>
      <c r="AA32" s="81">
        <v>10615</v>
      </c>
      <c r="AB32" s="81">
        <v>52966</v>
      </c>
      <c r="AC32" s="81">
        <v>0</v>
      </c>
      <c r="AD32" s="81">
        <v>4.9407953759999996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1802</v>
      </c>
      <c r="B33" s="80">
        <v>210</v>
      </c>
      <c r="C33" s="80">
        <v>6</v>
      </c>
      <c r="D33" s="80">
        <v>13</v>
      </c>
      <c r="E33" s="80">
        <v>2009</v>
      </c>
      <c r="F33" s="80" t="s">
        <v>85</v>
      </c>
      <c r="G33" s="80" t="s">
        <v>1796</v>
      </c>
      <c r="H33" s="80" t="s">
        <v>1797</v>
      </c>
      <c r="I33" s="177"/>
      <c r="J33" s="81">
        <v>67.211043192378895</v>
      </c>
      <c r="K33" s="81">
        <v>3.275015235528683</v>
      </c>
      <c r="L33" s="81">
        <v>8.9308122194814636</v>
      </c>
      <c r="M33" s="81">
        <v>77.267370285730493</v>
      </c>
      <c r="N33" s="81">
        <v>81.313483977657413</v>
      </c>
      <c r="O33" s="81">
        <v>62.806065319760322</v>
      </c>
      <c r="P33" s="81">
        <v>51.448370975614267</v>
      </c>
      <c r="Q33" s="81">
        <v>3.0822850657826</v>
      </c>
      <c r="R33" s="81">
        <v>0</v>
      </c>
      <c r="S33" s="81">
        <v>2.5914350818400003</v>
      </c>
      <c r="T33" s="82"/>
      <c r="U33" s="81">
        <v>10679982</v>
      </c>
      <c r="V33" s="81">
        <v>1582</v>
      </c>
      <c r="W33" s="81">
        <v>223</v>
      </c>
      <c r="X33" s="81">
        <v>15595</v>
      </c>
      <c r="Y33" s="81">
        <v>18898</v>
      </c>
      <c r="Z33" s="81">
        <v>31750</v>
      </c>
      <c r="AA33" s="81">
        <v>10355</v>
      </c>
      <c r="AB33" s="81">
        <v>52871</v>
      </c>
      <c r="AC33" s="81">
        <v>0</v>
      </c>
      <c r="AD33" s="81">
        <v>2.5914350818400003</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40.792999999999999</v>
      </c>
      <c r="BJ33" s="81">
        <v>0</v>
      </c>
      <c r="BK33" s="81">
        <v>3.45</v>
      </c>
      <c r="BL33" s="81">
        <v>0</v>
      </c>
      <c r="BM33" s="82"/>
      <c r="BN33" s="81">
        <v>0</v>
      </c>
      <c r="BO33" s="81">
        <v>0</v>
      </c>
      <c r="BP33" s="81">
        <v>8</v>
      </c>
      <c r="BQ33" s="81">
        <v>0</v>
      </c>
      <c r="BR33" s="81">
        <v>1</v>
      </c>
      <c r="BS33" s="81">
        <v>0</v>
      </c>
      <c r="BT33"/>
      <c r="BU33" s="80"/>
      <c r="BV33" s="80"/>
      <c r="BW33" s="80"/>
      <c r="BX33" s="80"/>
      <c r="BY33" s="80"/>
      <c r="BZ33" s="80"/>
      <c r="CA33" s="80"/>
      <c r="CB33" s="80"/>
      <c r="CC33" s="80"/>
    </row>
    <row r="34" spans="1:81">
      <c r="A34" s="80" t="s">
        <v>1803</v>
      </c>
      <c r="B34" s="80">
        <v>211</v>
      </c>
      <c r="C34" s="80">
        <v>7</v>
      </c>
      <c r="D34" s="80">
        <v>13</v>
      </c>
      <c r="E34" s="80">
        <v>2010</v>
      </c>
      <c r="F34" s="80" t="s">
        <v>86</v>
      </c>
      <c r="G34" s="80" t="s">
        <v>1796</v>
      </c>
      <c r="H34" s="80" t="s">
        <v>1797</v>
      </c>
      <c r="I34" s="177"/>
      <c r="J34" s="81">
        <v>60.886836093917658</v>
      </c>
      <c r="K34" s="81">
        <v>3.5084868766346071</v>
      </c>
      <c r="L34" s="81">
        <v>9.0946410501918979</v>
      </c>
      <c r="M34" s="81">
        <v>79.832439078638046</v>
      </c>
      <c r="N34" s="81">
        <v>86.671932192061007</v>
      </c>
      <c r="O34" s="81">
        <v>62.79319619932204</v>
      </c>
      <c r="P34" s="81">
        <v>52.001778719343548</v>
      </c>
      <c r="Q34" s="81">
        <v>3.1973914504761729</v>
      </c>
      <c r="R34" s="81">
        <v>0</v>
      </c>
      <c r="S34" s="81">
        <v>3.1139697599999998</v>
      </c>
      <c r="T34" s="82"/>
      <c r="U34" s="81">
        <v>11298035</v>
      </c>
      <c r="V34" s="81">
        <v>1582</v>
      </c>
      <c r="W34" s="81">
        <v>223</v>
      </c>
      <c r="X34" s="81">
        <v>15595</v>
      </c>
      <c r="Y34" s="81">
        <v>18927</v>
      </c>
      <c r="Z34" s="81">
        <v>31891</v>
      </c>
      <c r="AA34" s="81">
        <v>10205</v>
      </c>
      <c r="AB34" s="81">
        <v>52553</v>
      </c>
      <c r="AC34" s="81">
        <v>0</v>
      </c>
      <c r="AD34" s="81">
        <v>3.1139697599999998</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57.313000000000002</v>
      </c>
      <c r="BJ34" s="81">
        <v>0</v>
      </c>
      <c r="BK34" s="81">
        <v>3.73</v>
      </c>
      <c r="BL34" s="81">
        <v>0</v>
      </c>
      <c r="BM34" s="82"/>
      <c r="BN34" s="81">
        <v>0</v>
      </c>
      <c r="BO34" s="81">
        <v>0</v>
      </c>
      <c r="BP34" s="81">
        <v>9</v>
      </c>
      <c r="BQ34" s="81">
        <v>0</v>
      </c>
      <c r="BR34" s="81">
        <v>1</v>
      </c>
      <c r="BS34" s="81">
        <v>0</v>
      </c>
      <c r="BT34"/>
      <c r="BU34" s="80">
        <v>61.042999999999999</v>
      </c>
      <c r="BV34" s="80">
        <v>0</v>
      </c>
      <c r="BW34" s="80">
        <v>0</v>
      </c>
      <c r="BX34" s="80">
        <v>0</v>
      </c>
      <c r="BY34" s="80">
        <v>0</v>
      </c>
      <c r="BZ34" s="80">
        <v>0</v>
      </c>
      <c r="CA34" s="80">
        <v>0</v>
      </c>
      <c r="CB34" s="80">
        <v>0</v>
      </c>
      <c r="CC34" s="80">
        <v>0</v>
      </c>
    </row>
    <row r="35" spans="1:81">
      <c r="A35" s="80" t="s">
        <v>1804</v>
      </c>
      <c r="B35" s="80">
        <v>212</v>
      </c>
      <c r="C35" s="80">
        <v>8</v>
      </c>
      <c r="D35" s="80">
        <v>13</v>
      </c>
      <c r="E35" s="80">
        <v>2011</v>
      </c>
      <c r="F35" s="80" t="s">
        <v>87</v>
      </c>
      <c r="G35" s="80" t="s">
        <v>1796</v>
      </c>
      <c r="H35" s="80" t="s">
        <v>1797</v>
      </c>
      <c r="I35" s="177"/>
      <c r="J35" s="81">
        <v>51.589718005486084</v>
      </c>
      <c r="K35" s="81">
        <v>4.4036073213240305</v>
      </c>
      <c r="L35" s="81">
        <v>8.1147971383079476</v>
      </c>
      <c r="M35" s="81">
        <v>87.856560602713145</v>
      </c>
      <c r="N35" s="81">
        <v>81.657193203364159</v>
      </c>
      <c r="O35" s="81">
        <v>62.159494848204162</v>
      </c>
      <c r="P35" s="81">
        <v>50.063544360336522</v>
      </c>
      <c r="Q35" s="81">
        <v>3.6663959291449828</v>
      </c>
      <c r="R35" s="81">
        <v>0</v>
      </c>
      <c r="S35" s="81">
        <v>6.4440546878399978</v>
      </c>
      <c r="T35" s="82"/>
      <c r="U35" s="81">
        <v>9077507</v>
      </c>
      <c r="V35" s="81">
        <v>1582</v>
      </c>
      <c r="W35" s="81">
        <v>223</v>
      </c>
      <c r="X35" s="81">
        <v>15595</v>
      </c>
      <c r="Y35" s="81">
        <v>18989</v>
      </c>
      <c r="Z35" s="81">
        <v>32255</v>
      </c>
      <c r="AA35" s="81">
        <v>10117</v>
      </c>
      <c r="AB35" s="81">
        <v>52244</v>
      </c>
      <c r="AC35" s="81">
        <v>0</v>
      </c>
      <c r="AD35" s="81">
        <v>6.4440546878399978</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42.008000000000003</v>
      </c>
      <c r="BJ35" s="81">
        <v>0</v>
      </c>
      <c r="BK35" s="81">
        <v>3.37</v>
      </c>
      <c r="BL35" s="81">
        <v>0</v>
      </c>
      <c r="BM35" s="82"/>
      <c r="BN35" s="81">
        <v>0</v>
      </c>
      <c r="BO35" s="81">
        <v>0</v>
      </c>
      <c r="BP35" s="81">
        <v>8</v>
      </c>
      <c r="BQ35" s="81">
        <v>0</v>
      </c>
      <c r="BR35" s="81">
        <v>1</v>
      </c>
      <c r="BS35" s="81">
        <v>0</v>
      </c>
      <c r="BT35"/>
      <c r="BU35" s="80">
        <v>45.378</v>
      </c>
      <c r="BV35" s="80">
        <v>0</v>
      </c>
      <c r="BW35" s="80">
        <v>0</v>
      </c>
      <c r="BX35" s="80">
        <v>0</v>
      </c>
      <c r="BY35" s="80">
        <v>0</v>
      </c>
      <c r="BZ35" s="80">
        <v>0</v>
      </c>
      <c r="CA35" s="80">
        <v>0</v>
      </c>
      <c r="CB35" s="80">
        <v>0</v>
      </c>
      <c r="CC35" s="80">
        <v>0</v>
      </c>
    </row>
    <row r="36" spans="1:81">
      <c r="A36" s="80" t="s">
        <v>1805</v>
      </c>
      <c r="B36" s="80">
        <v>213</v>
      </c>
      <c r="C36" s="80">
        <v>9</v>
      </c>
      <c r="D36" s="80">
        <v>13</v>
      </c>
      <c r="E36" s="80">
        <v>2012</v>
      </c>
      <c r="F36" s="80" t="s">
        <v>88</v>
      </c>
      <c r="G36" s="80" t="s">
        <v>1796</v>
      </c>
      <c r="H36" s="80" t="s">
        <v>1797</v>
      </c>
      <c r="I36" s="177"/>
      <c r="J36" s="81">
        <v>63.14437068642701</v>
      </c>
      <c r="K36" s="81">
        <v>3.9748127418579968</v>
      </c>
      <c r="L36" s="81">
        <v>8.2508235297504697</v>
      </c>
      <c r="M36" s="81">
        <v>79.098039562170428</v>
      </c>
      <c r="N36" s="81">
        <v>80.280156550589595</v>
      </c>
      <c r="O36" s="81">
        <v>62.503965483104579</v>
      </c>
      <c r="P36" s="81">
        <v>49.895515421992023</v>
      </c>
      <c r="Q36" s="81">
        <v>3.9950410967061503</v>
      </c>
      <c r="R36" s="81">
        <v>0</v>
      </c>
      <c r="S36" s="81">
        <v>3.9490708977600004</v>
      </c>
      <c r="T36" s="82"/>
      <c r="U36" s="81">
        <v>11400401</v>
      </c>
      <c r="V36" s="81">
        <v>1582</v>
      </c>
      <c r="W36" s="81">
        <v>223</v>
      </c>
      <c r="X36" s="81">
        <v>15595</v>
      </c>
      <c r="Y36" s="81">
        <v>19274</v>
      </c>
      <c r="Z36" s="81">
        <v>32691</v>
      </c>
      <c r="AA36" s="81">
        <v>10026</v>
      </c>
      <c r="AB36" s="81">
        <v>52396</v>
      </c>
      <c r="AC36" s="81">
        <v>0</v>
      </c>
      <c r="AD36" s="81">
        <v>3.9490708977600004</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58.235999999999997</v>
      </c>
      <c r="BJ36" s="81">
        <v>0</v>
      </c>
      <c r="BK36" s="81">
        <v>3.4929999999999999</v>
      </c>
      <c r="BL36" s="81">
        <v>0</v>
      </c>
      <c r="BM36" s="82"/>
      <c r="BN36" s="81">
        <v>0</v>
      </c>
      <c r="BO36" s="81">
        <v>0</v>
      </c>
      <c r="BP36" s="81">
        <v>9</v>
      </c>
      <c r="BQ36" s="81">
        <v>0</v>
      </c>
      <c r="BR36" s="81">
        <v>1</v>
      </c>
      <c r="BS36" s="81">
        <v>0</v>
      </c>
      <c r="BT36"/>
      <c r="BU36" s="80">
        <v>61.728999999999999</v>
      </c>
      <c r="BV36" s="80">
        <v>0</v>
      </c>
      <c r="BW36" s="80">
        <v>0</v>
      </c>
      <c r="BX36" s="80">
        <v>0</v>
      </c>
      <c r="BY36" s="80">
        <v>0</v>
      </c>
      <c r="BZ36" s="80">
        <v>0</v>
      </c>
      <c r="CA36" s="80">
        <v>0</v>
      </c>
      <c r="CB36" s="80">
        <v>0</v>
      </c>
      <c r="CC36" s="80">
        <v>0</v>
      </c>
    </row>
    <row r="37" spans="1:81">
      <c r="A37" s="80" t="s">
        <v>1806</v>
      </c>
      <c r="B37" s="80">
        <v>214</v>
      </c>
      <c r="C37" s="80">
        <v>10</v>
      </c>
      <c r="D37" s="80">
        <v>13</v>
      </c>
      <c r="E37" s="80">
        <v>2013</v>
      </c>
      <c r="F37" s="80" t="s">
        <v>89</v>
      </c>
      <c r="G37" s="80" t="s">
        <v>1796</v>
      </c>
      <c r="H37" s="80" t="s">
        <v>1797</v>
      </c>
      <c r="I37" s="177"/>
      <c r="J37" s="81">
        <v>67.177648939522754</v>
      </c>
      <c r="K37" s="81">
        <v>3.2696219047423578</v>
      </c>
      <c r="L37" s="81">
        <v>8.3872617876987121</v>
      </c>
      <c r="M37" s="81">
        <v>76.251987480657732</v>
      </c>
      <c r="N37" s="81">
        <v>86.134886873208828</v>
      </c>
      <c r="O37" s="81">
        <v>60.330378816000696</v>
      </c>
      <c r="P37" s="81">
        <v>49.853729627722892</v>
      </c>
      <c r="Q37" s="81">
        <v>4.0394642240264238</v>
      </c>
      <c r="R37" s="81">
        <v>0</v>
      </c>
      <c r="S37" s="81">
        <v>2.57026234319</v>
      </c>
      <c r="T37" s="82"/>
      <c r="U37" s="81">
        <v>12044168</v>
      </c>
      <c r="V37" s="81">
        <v>1582</v>
      </c>
      <c r="W37" s="81">
        <v>223</v>
      </c>
      <c r="X37" s="81">
        <v>15595</v>
      </c>
      <c r="Y37" s="81">
        <v>19322</v>
      </c>
      <c r="Z37" s="81">
        <v>32963</v>
      </c>
      <c r="AA37" s="81">
        <v>9980</v>
      </c>
      <c r="AB37" s="81">
        <v>52219</v>
      </c>
      <c r="AC37" s="81">
        <v>0</v>
      </c>
      <c r="AD37" s="81">
        <v>2.57026234319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60.005000000000003</v>
      </c>
      <c r="BJ37" s="81">
        <v>0</v>
      </c>
      <c r="BK37" s="81">
        <v>3.3650000000000002</v>
      </c>
      <c r="BL37" s="81">
        <v>0</v>
      </c>
      <c r="BM37" s="82"/>
      <c r="BN37" s="81">
        <v>0</v>
      </c>
      <c r="BO37" s="81">
        <v>0</v>
      </c>
      <c r="BP37" s="81">
        <v>9</v>
      </c>
      <c r="BQ37" s="81">
        <v>0</v>
      </c>
      <c r="BR37" s="81">
        <v>1</v>
      </c>
      <c r="BS37" s="81">
        <v>0</v>
      </c>
      <c r="BT37"/>
      <c r="BU37" s="80">
        <v>63.37</v>
      </c>
      <c r="BV37" s="80">
        <v>0</v>
      </c>
      <c r="BW37" s="80">
        <v>0</v>
      </c>
      <c r="BX37" s="80">
        <v>0</v>
      </c>
      <c r="BY37" s="80">
        <v>0</v>
      </c>
      <c r="BZ37" s="80">
        <v>0</v>
      </c>
      <c r="CA37" s="80">
        <v>0</v>
      </c>
      <c r="CB37" s="80">
        <v>0</v>
      </c>
      <c r="CC37" s="80">
        <v>0</v>
      </c>
    </row>
    <row r="38" spans="1:81">
      <c r="A38" s="80" t="s">
        <v>1807</v>
      </c>
      <c r="B38" s="80">
        <v>215</v>
      </c>
      <c r="C38" s="80">
        <v>11</v>
      </c>
      <c r="D38" s="80">
        <v>13</v>
      </c>
      <c r="E38" s="80">
        <v>2014</v>
      </c>
      <c r="F38" s="80" t="s">
        <v>90</v>
      </c>
      <c r="G38" s="80" t="s">
        <v>1796</v>
      </c>
      <c r="H38" s="80" t="s">
        <v>1797</v>
      </c>
      <c r="I38" s="177"/>
      <c r="J38" s="81">
        <v>62.508654876766805</v>
      </c>
      <c r="K38" s="81">
        <v>3.2643407518997241</v>
      </c>
      <c r="L38" s="81">
        <v>10.400984080337965</v>
      </c>
      <c r="M38" s="81">
        <v>70.999501851596179</v>
      </c>
      <c r="N38" s="81">
        <v>86.055978927962059</v>
      </c>
      <c r="O38" s="81">
        <v>58.045200551941349</v>
      </c>
      <c r="P38" s="81">
        <v>49.887062581517625</v>
      </c>
      <c r="Q38" s="81">
        <v>3.8586871846046162</v>
      </c>
      <c r="R38" s="81">
        <v>0</v>
      </c>
      <c r="S38" s="81">
        <v>4.3664689548800002</v>
      </c>
      <c r="T38" s="82"/>
      <c r="U38" s="81">
        <v>12267944</v>
      </c>
      <c r="V38" s="81">
        <v>1345</v>
      </c>
      <c r="W38" s="81">
        <v>384</v>
      </c>
      <c r="X38" s="81">
        <v>14586</v>
      </c>
      <c r="Y38" s="81">
        <v>19472</v>
      </c>
      <c r="Z38" s="81">
        <v>33402</v>
      </c>
      <c r="AA38" s="81">
        <v>9935</v>
      </c>
      <c r="AB38" s="81">
        <v>51990</v>
      </c>
      <c r="AC38" s="81">
        <v>0</v>
      </c>
      <c r="AD38" s="81">
        <v>4.3664689548800002</v>
      </c>
      <c r="AE38" s="82"/>
      <c r="AF38" s="81">
        <v>87150533.495224193</v>
      </c>
      <c r="AG38" s="81">
        <v>2690479.7113759909</v>
      </c>
      <c r="AH38" s="81">
        <v>2659327.1451954879</v>
      </c>
      <c r="AI38" s="81">
        <v>88271031.414791882</v>
      </c>
      <c r="AJ38" s="81">
        <v>106890232.97709373</v>
      </c>
      <c r="AK38" s="81">
        <v>0</v>
      </c>
      <c r="AL38" s="81">
        <v>0</v>
      </c>
      <c r="AM38" s="81">
        <v>7137450.1022538375</v>
      </c>
      <c r="AN38" s="81">
        <v>0</v>
      </c>
      <c r="AO38" s="81">
        <v>0</v>
      </c>
      <c r="AP38" s="82"/>
      <c r="AQ38" s="81">
        <v>1216</v>
      </c>
      <c r="AR38" s="81">
        <v>245</v>
      </c>
      <c r="AS38" s="81">
        <v>0</v>
      </c>
      <c r="AT38" s="81">
        <v>1</v>
      </c>
      <c r="AU38" s="81">
        <v>0</v>
      </c>
      <c r="AV38" s="81">
        <v>0</v>
      </c>
      <c r="AW38" s="81" t="s">
        <v>564</v>
      </c>
      <c r="AX38" s="82"/>
      <c r="AY38" s="81">
        <v>5178</v>
      </c>
      <c r="AZ38" s="81">
        <v>9696.2999999999993</v>
      </c>
      <c r="BA38" s="81">
        <v>0</v>
      </c>
      <c r="BB38" s="81">
        <v>150</v>
      </c>
      <c r="BC38" s="81">
        <v>0</v>
      </c>
      <c r="BD38" s="81">
        <v>0</v>
      </c>
      <c r="BE38" s="81" t="s">
        <v>564</v>
      </c>
      <c r="BF38" s="82"/>
      <c r="BG38" s="81">
        <v>0</v>
      </c>
      <c r="BH38" s="81">
        <v>0</v>
      </c>
      <c r="BI38" s="81">
        <v>60.143999999999998</v>
      </c>
      <c r="BJ38" s="81">
        <v>0</v>
      </c>
      <c r="BK38" s="81">
        <v>3.2519999999999998</v>
      </c>
      <c r="BL38" s="81">
        <v>0</v>
      </c>
      <c r="BM38" s="82"/>
      <c r="BN38" s="81">
        <v>0</v>
      </c>
      <c r="BO38" s="81">
        <v>0</v>
      </c>
      <c r="BP38" s="81">
        <v>9</v>
      </c>
      <c r="BQ38" s="81">
        <v>0</v>
      </c>
      <c r="BR38" s="81">
        <v>1</v>
      </c>
      <c r="BS38" s="81">
        <v>0</v>
      </c>
      <c r="BT38"/>
      <c r="BU38" s="80">
        <v>63.396000000000001</v>
      </c>
      <c r="BV38" s="80">
        <v>0</v>
      </c>
      <c r="BW38" s="80">
        <v>0</v>
      </c>
      <c r="BX38" s="80">
        <v>0</v>
      </c>
      <c r="BY38" s="80">
        <v>0</v>
      </c>
      <c r="BZ38" s="80">
        <v>0</v>
      </c>
      <c r="CA38" s="80">
        <v>0</v>
      </c>
      <c r="CB38" s="80">
        <v>0</v>
      </c>
      <c r="CC38" s="80">
        <v>0</v>
      </c>
    </row>
    <row r="39" spans="1:81">
      <c r="A39" s="80" t="s">
        <v>1808</v>
      </c>
      <c r="B39" s="80">
        <v>216</v>
      </c>
      <c r="C39" s="80">
        <v>12</v>
      </c>
      <c r="D39" s="80">
        <v>13</v>
      </c>
      <c r="E39" s="80">
        <v>2015</v>
      </c>
      <c r="F39" s="80" t="s">
        <v>91</v>
      </c>
      <c r="G39" s="80" t="s">
        <v>1796</v>
      </c>
      <c r="H39" s="80" t="s">
        <v>1797</v>
      </c>
      <c r="I39" s="177"/>
      <c r="J39" s="81">
        <v>62.079868445576928</v>
      </c>
      <c r="K39" s="81">
        <v>3.0377909347309493</v>
      </c>
      <c r="L39" s="81">
        <v>11.221086715294724</v>
      </c>
      <c r="M39" s="81">
        <v>75.688950683660948</v>
      </c>
      <c r="N39" s="81">
        <v>73.897991615088102</v>
      </c>
      <c r="O39" s="81">
        <v>57.692665341072718</v>
      </c>
      <c r="P39" s="81">
        <v>49.981592814228442</v>
      </c>
      <c r="Q39" s="81">
        <v>3.7515244692410961</v>
      </c>
      <c r="R39" s="81">
        <v>0</v>
      </c>
      <c r="S39" s="81">
        <v>4.1822550960000004</v>
      </c>
      <c r="T39" s="82"/>
      <c r="U39" s="81">
        <v>13151682</v>
      </c>
      <c r="V39" s="81">
        <v>1345</v>
      </c>
      <c r="W39" s="81">
        <v>384</v>
      </c>
      <c r="X39" s="81">
        <v>14586</v>
      </c>
      <c r="Y39" s="81">
        <v>19509</v>
      </c>
      <c r="Z39" s="81">
        <v>33519</v>
      </c>
      <c r="AA39" s="81">
        <v>9946</v>
      </c>
      <c r="AB39" s="81">
        <v>51633</v>
      </c>
      <c r="AC39" s="81">
        <v>0</v>
      </c>
      <c r="AD39" s="81">
        <v>4.1822550960000004</v>
      </c>
      <c r="AE39" s="82"/>
      <c r="AF39" s="81">
        <v>89324744.135385185</v>
      </c>
      <c r="AG39" s="81">
        <v>2335512.4898741776</v>
      </c>
      <c r="AH39" s="81">
        <v>2359723.8049176778</v>
      </c>
      <c r="AI39" s="81">
        <v>94721879.527677625</v>
      </c>
      <c r="AJ39" s="81">
        <v>92633509.746635735</v>
      </c>
      <c r="AK39" s="81">
        <v>0</v>
      </c>
      <c r="AL39" s="81">
        <v>0</v>
      </c>
      <c r="AM39" s="81">
        <v>7076086.0577111924</v>
      </c>
      <c r="AN39" s="81">
        <v>0</v>
      </c>
      <c r="AO39" s="81">
        <v>0</v>
      </c>
      <c r="AP39" s="82"/>
      <c r="AQ39" s="81">
        <v>1323</v>
      </c>
      <c r="AR39" s="81">
        <v>350</v>
      </c>
      <c r="AS39" s="81">
        <v>0</v>
      </c>
      <c r="AT39" s="81">
        <v>1</v>
      </c>
      <c r="AU39" s="81">
        <v>0</v>
      </c>
      <c r="AV39" s="81">
        <v>0</v>
      </c>
      <c r="AW39" s="81" t="s">
        <v>564</v>
      </c>
      <c r="AX39" s="82"/>
      <c r="AY39" s="81">
        <v>5731.3</v>
      </c>
      <c r="AZ39" s="81">
        <v>12810.9</v>
      </c>
      <c r="BA39" s="81">
        <v>0</v>
      </c>
      <c r="BB39" s="81">
        <v>150</v>
      </c>
      <c r="BC39" s="81">
        <v>0</v>
      </c>
      <c r="BD39" s="81">
        <v>0</v>
      </c>
      <c r="BE39" s="81" t="s">
        <v>564</v>
      </c>
      <c r="BF39" s="82"/>
      <c r="BG39" s="81">
        <v>0</v>
      </c>
      <c r="BH39" s="81">
        <v>0</v>
      </c>
      <c r="BI39" s="81">
        <v>47.923999999999999</v>
      </c>
      <c r="BJ39" s="81">
        <v>0</v>
      </c>
      <c r="BK39" s="81">
        <v>3.25</v>
      </c>
      <c r="BL39" s="81">
        <v>0</v>
      </c>
      <c r="BM39" s="82"/>
      <c r="BN39" s="81">
        <v>0</v>
      </c>
      <c r="BO39" s="81">
        <v>0</v>
      </c>
      <c r="BP39" s="81">
        <v>9</v>
      </c>
      <c r="BQ39" s="81">
        <v>0</v>
      </c>
      <c r="BR39" s="81">
        <v>1</v>
      </c>
      <c r="BS39" s="81">
        <v>0</v>
      </c>
      <c r="BT39"/>
      <c r="BU39" s="80">
        <v>51.173999999999999</v>
      </c>
      <c r="BV39" s="80">
        <v>0</v>
      </c>
      <c r="BW39" s="80">
        <v>0</v>
      </c>
      <c r="BX39" s="80">
        <v>0</v>
      </c>
      <c r="BY39" s="80">
        <v>0</v>
      </c>
      <c r="BZ39" s="80">
        <v>0</v>
      </c>
      <c r="CA39" s="80">
        <v>0</v>
      </c>
      <c r="CB39" s="80">
        <v>0</v>
      </c>
      <c r="CC39" s="80">
        <v>0</v>
      </c>
    </row>
    <row r="40" spans="1:81">
      <c r="A40" s="80" t="s">
        <v>1809</v>
      </c>
      <c r="B40" s="80">
        <v>217</v>
      </c>
      <c r="C40" s="80">
        <v>13</v>
      </c>
      <c r="D40" s="80">
        <v>13</v>
      </c>
      <c r="E40" s="80">
        <v>2016</v>
      </c>
      <c r="F40" s="80" t="s">
        <v>92</v>
      </c>
      <c r="G40" s="80" t="s">
        <v>1796</v>
      </c>
      <c r="H40" s="80" t="s">
        <v>1797</v>
      </c>
      <c r="I40" s="177"/>
      <c r="J40" s="81">
        <v>60.255431248444069</v>
      </c>
      <c r="K40" s="81">
        <v>3.0560455649503724</v>
      </c>
      <c r="L40" s="81">
        <v>10.783773823976624</v>
      </c>
      <c r="M40" s="81">
        <v>61.185915422823562</v>
      </c>
      <c r="N40" s="81">
        <v>79.094515403540171</v>
      </c>
      <c r="O40" s="81">
        <v>57.056688614419642</v>
      </c>
      <c r="P40" s="81">
        <v>48.300554746497596</v>
      </c>
      <c r="Q40" s="81">
        <v>3.6282260066658907</v>
      </c>
      <c r="R40" s="81">
        <v>0</v>
      </c>
      <c r="S40" s="81">
        <v>6.1701871679000018</v>
      </c>
      <c r="T40" s="82"/>
      <c r="U40" s="81">
        <v>12668057</v>
      </c>
      <c r="V40" s="81">
        <v>1345</v>
      </c>
      <c r="W40" s="81">
        <v>384</v>
      </c>
      <c r="X40" s="81">
        <v>14586</v>
      </c>
      <c r="Y40" s="81">
        <v>19613</v>
      </c>
      <c r="Z40" s="81">
        <v>33557</v>
      </c>
      <c r="AA40" s="81">
        <v>9941</v>
      </c>
      <c r="AB40" s="81">
        <v>51368</v>
      </c>
      <c r="AC40" s="81">
        <v>0</v>
      </c>
      <c r="AD40" s="81">
        <v>6.1701871679000018</v>
      </c>
      <c r="AE40" s="82"/>
      <c r="AF40" s="81">
        <v>88510010.989725843</v>
      </c>
      <c r="AG40" s="81">
        <v>2258330.9858557228</v>
      </c>
      <c r="AH40" s="81">
        <v>1761129.2584687071</v>
      </c>
      <c r="AI40" s="81">
        <v>92148777.792516038</v>
      </c>
      <c r="AJ40" s="81">
        <v>97495874.101743147</v>
      </c>
      <c r="AK40" s="81">
        <v>0</v>
      </c>
      <c r="AL40" s="81">
        <v>0</v>
      </c>
      <c r="AM40" s="81">
        <v>7045238.1290587783</v>
      </c>
      <c r="AN40" s="81">
        <v>0</v>
      </c>
      <c r="AO40" s="81">
        <v>0</v>
      </c>
      <c r="AP40" s="82"/>
      <c r="AQ40" s="81">
        <v>1404</v>
      </c>
      <c r="AR40" s="81">
        <v>406</v>
      </c>
      <c r="AS40" s="81">
        <v>0</v>
      </c>
      <c r="AT40" s="81">
        <v>1</v>
      </c>
      <c r="AU40" s="81">
        <v>0</v>
      </c>
      <c r="AV40" s="81">
        <v>0</v>
      </c>
      <c r="AW40" s="81" t="s">
        <v>564</v>
      </c>
      <c r="AX40" s="82"/>
      <c r="AY40" s="81">
        <v>6160.7000000000007</v>
      </c>
      <c r="AZ40" s="81">
        <v>13989.6</v>
      </c>
      <c r="BA40" s="81">
        <v>0</v>
      </c>
      <c r="BB40" s="81">
        <v>150</v>
      </c>
      <c r="BC40" s="81">
        <v>0</v>
      </c>
      <c r="BD40" s="81">
        <v>0</v>
      </c>
      <c r="BE40" s="81" t="s">
        <v>564</v>
      </c>
      <c r="BF40" s="82"/>
      <c r="BG40" s="81">
        <v>0</v>
      </c>
      <c r="BH40" s="81">
        <v>0</v>
      </c>
      <c r="BI40" s="81">
        <v>49.473999999999997</v>
      </c>
      <c r="BJ40" s="81">
        <v>0</v>
      </c>
      <c r="BK40" s="81">
        <v>3.12</v>
      </c>
      <c r="BL40" s="81">
        <v>0</v>
      </c>
      <c r="BM40" s="82"/>
      <c r="BN40" s="81">
        <v>0</v>
      </c>
      <c r="BO40" s="81">
        <v>0</v>
      </c>
      <c r="BP40" s="81">
        <v>8</v>
      </c>
      <c r="BQ40" s="81">
        <v>0</v>
      </c>
      <c r="BR40" s="81">
        <v>1</v>
      </c>
      <c r="BS40" s="81">
        <v>0</v>
      </c>
      <c r="BT40"/>
      <c r="BU40" s="80">
        <v>52.594000000000001</v>
      </c>
      <c r="BV40" s="80">
        <v>0</v>
      </c>
      <c r="BW40" s="80">
        <v>0</v>
      </c>
      <c r="BX40" s="80">
        <v>0</v>
      </c>
      <c r="BY40" s="80">
        <v>0</v>
      </c>
      <c r="BZ40" s="80">
        <v>0</v>
      </c>
      <c r="CA40" s="80">
        <v>0</v>
      </c>
      <c r="CB40" s="80">
        <v>0</v>
      </c>
      <c r="CC40" s="80">
        <v>0</v>
      </c>
    </row>
    <row r="41" spans="1:81">
      <c r="A41" s="80" t="s">
        <v>1810</v>
      </c>
      <c r="B41" s="80">
        <v>218</v>
      </c>
      <c r="C41" s="80">
        <v>14</v>
      </c>
      <c r="D41" s="80">
        <v>13</v>
      </c>
      <c r="E41" s="80">
        <v>2017</v>
      </c>
      <c r="F41" s="80" t="s">
        <v>71</v>
      </c>
      <c r="G41" s="80" t="s">
        <v>1796</v>
      </c>
      <c r="H41" s="80" t="s">
        <v>1797</v>
      </c>
      <c r="I41" s="177"/>
      <c r="J41" s="81">
        <v>59.932085224979382</v>
      </c>
      <c r="K41" s="81">
        <v>3.0138048981709704</v>
      </c>
      <c r="L41" s="81">
        <v>10.6045996312178</v>
      </c>
      <c r="M41" s="81">
        <v>58.126477307769939</v>
      </c>
      <c r="N41" s="81">
        <v>82.136959722372993</v>
      </c>
      <c r="O41" s="81">
        <v>56.32301995275067</v>
      </c>
      <c r="P41" s="81">
        <v>47.941480599361796</v>
      </c>
      <c r="Q41" s="81">
        <v>3.4923492891081742</v>
      </c>
      <c r="R41" s="81">
        <v>0</v>
      </c>
      <c r="S41" s="81">
        <v>4.3728999552000003</v>
      </c>
      <c r="T41" s="82"/>
      <c r="U41" s="81">
        <v>13376551</v>
      </c>
      <c r="V41" s="81">
        <v>1345</v>
      </c>
      <c r="W41" s="81">
        <v>384</v>
      </c>
      <c r="X41" s="81">
        <v>14586</v>
      </c>
      <c r="Y41" s="81">
        <v>19769</v>
      </c>
      <c r="Z41" s="81">
        <v>33675</v>
      </c>
      <c r="AA41" s="81">
        <v>9930</v>
      </c>
      <c r="AB41" s="81">
        <v>51132</v>
      </c>
      <c r="AC41" s="81">
        <v>0</v>
      </c>
      <c r="AD41" s="81">
        <v>4.3728999552000003</v>
      </c>
      <c r="AE41" s="82"/>
      <c r="AF41" s="81">
        <v>89234956.698167056</v>
      </c>
      <c r="AG41" s="81">
        <v>2252276.421044352</v>
      </c>
      <c r="AH41" s="81">
        <v>2271315.614499032</v>
      </c>
      <c r="AI41" s="81">
        <v>91272047.416684136</v>
      </c>
      <c r="AJ41" s="81">
        <v>97010021.215483859</v>
      </c>
      <c r="AK41" s="81">
        <v>0</v>
      </c>
      <c r="AL41" s="81">
        <v>0</v>
      </c>
      <c r="AM41" s="81">
        <v>7023843.4193940395</v>
      </c>
      <c r="AN41" s="81">
        <v>0</v>
      </c>
      <c r="AO41" s="81">
        <v>0</v>
      </c>
      <c r="AP41" s="82"/>
      <c r="AQ41" s="81">
        <v>1520</v>
      </c>
      <c r="AR41" s="81">
        <v>436</v>
      </c>
      <c r="AS41" s="81">
        <v>0</v>
      </c>
      <c r="AT41" s="81">
        <v>1</v>
      </c>
      <c r="AU41" s="81">
        <v>0</v>
      </c>
      <c r="AV41" s="81">
        <v>0</v>
      </c>
      <c r="AW41" s="81" t="s">
        <v>564</v>
      </c>
      <c r="AX41" s="82"/>
      <c r="AY41" s="81">
        <v>6736.9</v>
      </c>
      <c r="AZ41" s="81">
        <v>14790.1</v>
      </c>
      <c r="BA41" s="81">
        <v>0</v>
      </c>
      <c r="BB41" s="81">
        <v>150</v>
      </c>
      <c r="BC41" s="81">
        <v>0</v>
      </c>
      <c r="BD41" s="81">
        <v>0</v>
      </c>
      <c r="BE41" s="81" t="s">
        <v>564</v>
      </c>
      <c r="BF41" s="82"/>
      <c r="BG41" s="81">
        <v>0</v>
      </c>
      <c r="BH41" s="81">
        <v>0</v>
      </c>
      <c r="BI41" s="81">
        <v>51.314999999999998</v>
      </c>
      <c r="BJ41" s="81">
        <v>0</v>
      </c>
      <c r="BK41" s="81">
        <v>3.1859999999999999</v>
      </c>
      <c r="BL41" s="81">
        <v>0</v>
      </c>
      <c r="BM41" s="82"/>
      <c r="BN41" s="81">
        <v>0</v>
      </c>
      <c r="BO41" s="81">
        <v>0</v>
      </c>
      <c r="BP41" s="81">
        <v>8</v>
      </c>
      <c r="BQ41" s="81">
        <v>0</v>
      </c>
      <c r="BR41" s="81">
        <v>1</v>
      </c>
      <c r="BS41" s="81">
        <v>0</v>
      </c>
      <c r="BT41"/>
      <c r="BU41" s="80">
        <v>54.500999999999998</v>
      </c>
      <c r="BV41" s="80">
        <v>0</v>
      </c>
      <c r="BW41" s="80">
        <v>0</v>
      </c>
      <c r="BX41" s="80">
        <v>0</v>
      </c>
      <c r="BY41" s="80">
        <v>0</v>
      </c>
      <c r="BZ41" s="80">
        <v>0</v>
      </c>
      <c r="CA41" s="80">
        <v>0</v>
      </c>
      <c r="CB41" s="80">
        <v>0</v>
      </c>
      <c r="CC41" s="80">
        <v>0</v>
      </c>
    </row>
    <row r="42" spans="1:81">
      <c r="A42" s="80" t="s">
        <v>1811</v>
      </c>
      <c r="B42" s="80">
        <v>219</v>
      </c>
      <c r="C42" s="80">
        <v>15</v>
      </c>
      <c r="D42" s="80">
        <v>13</v>
      </c>
      <c r="E42" s="80">
        <v>2018</v>
      </c>
      <c r="F42" s="80" t="s">
        <v>93</v>
      </c>
      <c r="G42" s="80" t="s">
        <v>1796</v>
      </c>
      <c r="H42" s="80" t="s">
        <v>1797</v>
      </c>
      <c r="I42" s="177"/>
      <c r="J42" s="81">
        <v>58.361582828102961</v>
      </c>
      <c r="K42" s="81">
        <v>2.8280236471040667</v>
      </c>
      <c r="L42" s="81">
        <v>9.5070175264999577</v>
      </c>
      <c r="M42" s="81">
        <v>56.569712316238359</v>
      </c>
      <c r="N42" s="81">
        <v>80.272955028045729</v>
      </c>
      <c r="O42" s="81">
        <v>55.61439263177494</v>
      </c>
      <c r="P42" s="81">
        <v>47.669794784475954</v>
      </c>
      <c r="Q42" s="81">
        <v>3.2227874790354263</v>
      </c>
      <c r="R42" s="81">
        <v>0</v>
      </c>
      <c r="S42" s="81">
        <v>3.4028646495526069</v>
      </c>
      <c r="T42" s="82"/>
      <c r="U42" s="81">
        <v>14004117</v>
      </c>
      <c r="V42" s="81">
        <v>1345</v>
      </c>
      <c r="W42" s="81">
        <v>384</v>
      </c>
      <c r="X42" s="81">
        <v>14586</v>
      </c>
      <c r="Y42" s="81">
        <v>19934</v>
      </c>
      <c r="Z42" s="81">
        <v>33888</v>
      </c>
      <c r="AA42" s="81">
        <v>9973</v>
      </c>
      <c r="AB42" s="81">
        <v>50849</v>
      </c>
      <c r="AC42" s="81">
        <v>0</v>
      </c>
      <c r="AD42" s="81">
        <v>3.4028646495526069</v>
      </c>
      <c r="AE42" s="82"/>
      <c r="AF42" s="81">
        <v>89327106.951156095</v>
      </c>
      <c r="AG42" s="81">
        <v>2000683.5849209151</v>
      </c>
      <c r="AH42" s="81">
        <v>2146227.3267723708</v>
      </c>
      <c r="AI42" s="81">
        <v>87181248.039777994</v>
      </c>
      <c r="AJ42" s="81">
        <v>97594412.922963485</v>
      </c>
      <c r="AK42" s="81">
        <v>0</v>
      </c>
      <c r="AL42" s="81">
        <v>0</v>
      </c>
      <c r="AM42" s="81">
        <v>6999421.3285766328</v>
      </c>
      <c r="AN42" s="81">
        <v>0</v>
      </c>
      <c r="AO42" s="81">
        <v>0</v>
      </c>
      <c r="AP42" s="82"/>
      <c r="AQ42" s="81">
        <v>1613</v>
      </c>
      <c r="AR42" s="81">
        <v>477</v>
      </c>
      <c r="AS42" s="81">
        <v>0</v>
      </c>
      <c r="AT42" s="81">
        <v>1</v>
      </c>
      <c r="AU42" s="81">
        <v>0</v>
      </c>
      <c r="AV42" s="81">
        <v>0</v>
      </c>
      <c r="AW42" s="81" t="s">
        <v>564</v>
      </c>
      <c r="AX42" s="82"/>
      <c r="AY42" s="81">
        <v>7208.5999999999995</v>
      </c>
      <c r="AZ42" s="81">
        <v>17379.099999999999</v>
      </c>
      <c r="BA42" s="81">
        <v>0</v>
      </c>
      <c r="BB42" s="81">
        <v>150</v>
      </c>
      <c r="BC42" s="81">
        <v>0</v>
      </c>
      <c r="BD42" s="81">
        <v>0</v>
      </c>
      <c r="BE42" s="81" t="s">
        <v>564</v>
      </c>
      <c r="BF42" s="82"/>
      <c r="BG42" s="81">
        <v>0</v>
      </c>
      <c r="BH42" s="81">
        <v>0</v>
      </c>
      <c r="BI42" s="81">
        <v>52.323999999999998</v>
      </c>
      <c r="BJ42" s="81">
        <v>0</v>
      </c>
      <c r="BK42" s="81">
        <v>2.8260000000000001</v>
      </c>
      <c r="BL42" s="81">
        <v>0</v>
      </c>
      <c r="BM42" s="82"/>
      <c r="BN42" s="81">
        <v>0</v>
      </c>
      <c r="BO42" s="81">
        <v>0</v>
      </c>
      <c r="BP42" s="81">
        <v>8</v>
      </c>
      <c r="BQ42" s="81">
        <v>0</v>
      </c>
      <c r="BR42" s="81">
        <v>1</v>
      </c>
      <c r="BS42" s="81">
        <v>0</v>
      </c>
      <c r="BT42"/>
      <c r="BU42" s="80">
        <v>55.15</v>
      </c>
      <c r="BV42" s="80">
        <v>0</v>
      </c>
      <c r="BW42" s="80">
        <v>0</v>
      </c>
      <c r="BX42" s="80">
        <v>0</v>
      </c>
      <c r="BY42" s="80">
        <v>0</v>
      </c>
      <c r="BZ42" s="80">
        <v>0</v>
      </c>
      <c r="CA42" s="80">
        <v>0</v>
      </c>
      <c r="CB42" s="80">
        <v>0</v>
      </c>
      <c r="CC42" s="80">
        <v>0</v>
      </c>
    </row>
    <row r="43" spans="1:81">
      <c r="A43" s="80" t="s">
        <v>1812</v>
      </c>
      <c r="B43" s="80">
        <v>220</v>
      </c>
      <c r="C43" s="80">
        <v>16</v>
      </c>
      <c r="D43" s="80">
        <v>13</v>
      </c>
      <c r="E43" s="80">
        <v>2019</v>
      </c>
      <c r="F43" s="80" t="s">
        <v>73</v>
      </c>
      <c r="G43" s="80" t="s">
        <v>1796</v>
      </c>
      <c r="H43" s="80" t="s">
        <v>1797</v>
      </c>
      <c r="I43" s="177"/>
      <c r="J43" s="81">
        <v>55.681823434897957</v>
      </c>
      <c r="K43" s="81">
        <v>2.5670500666770613</v>
      </c>
      <c r="L43" s="81">
        <v>9.5587664468132036</v>
      </c>
      <c r="M43" s="81">
        <v>54.17151373451437</v>
      </c>
      <c r="N43" s="81">
        <v>71.624045872919055</v>
      </c>
      <c r="O43" s="81">
        <v>53.965338941923214</v>
      </c>
      <c r="P43" s="81">
        <v>47.162400003006539</v>
      </c>
      <c r="Q43" s="81">
        <v>3.1177749019580769</v>
      </c>
      <c r="R43" s="81">
        <v>0</v>
      </c>
      <c r="S43" s="81">
        <v>3.4114253441553921</v>
      </c>
      <c r="T43" s="82"/>
      <c r="U43" s="81">
        <v>13543656</v>
      </c>
      <c r="V43" s="81">
        <v>1345</v>
      </c>
      <c r="W43" s="81">
        <v>384</v>
      </c>
      <c r="X43" s="81">
        <v>14586</v>
      </c>
      <c r="Y43" s="81">
        <v>20039</v>
      </c>
      <c r="Z43" s="81">
        <v>33786</v>
      </c>
      <c r="AA43" s="81">
        <v>9793</v>
      </c>
      <c r="AB43" s="81">
        <v>50524</v>
      </c>
      <c r="AC43" s="81">
        <v>0</v>
      </c>
      <c r="AD43" s="81">
        <v>3.4114253441553921</v>
      </c>
      <c r="AE43" s="82"/>
      <c r="AF43" s="81">
        <v>90445546.528644159</v>
      </c>
      <c r="AG43" s="81">
        <v>1937191.6781443569</v>
      </c>
      <c r="AH43" s="81">
        <v>2266957.596959576</v>
      </c>
      <c r="AI43" s="81">
        <v>89338950.932057977</v>
      </c>
      <c r="AJ43" s="81">
        <v>90484440.316516683</v>
      </c>
      <c r="AK43" s="81">
        <v>0</v>
      </c>
      <c r="AL43" s="81">
        <v>0</v>
      </c>
      <c r="AM43" s="81">
        <v>6880988.4555316353</v>
      </c>
      <c r="AN43" s="81">
        <v>0</v>
      </c>
      <c r="AO43" s="81">
        <v>0</v>
      </c>
      <c r="AP43" s="82"/>
      <c r="AQ43" s="81">
        <v>1735</v>
      </c>
      <c r="AR43" s="81">
        <v>490</v>
      </c>
      <c r="AS43" s="81">
        <v>0</v>
      </c>
      <c r="AT43" s="81">
        <v>2</v>
      </c>
      <c r="AU43" s="81">
        <v>0</v>
      </c>
      <c r="AV43" s="81">
        <v>0</v>
      </c>
      <c r="AW43" s="81" t="s">
        <v>564</v>
      </c>
      <c r="AX43" s="82"/>
      <c r="AY43" s="81">
        <v>7883.9000000000005</v>
      </c>
      <c r="AZ43" s="81">
        <v>17590.2</v>
      </c>
      <c r="BA43" s="81">
        <v>0</v>
      </c>
      <c r="BB43" s="81">
        <v>348</v>
      </c>
      <c r="BC43" s="81">
        <v>0</v>
      </c>
      <c r="BD43" s="81">
        <v>0</v>
      </c>
      <c r="BE43" s="81" t="s">
        <v>564</v>
      </c>
      <c r="BF43" s="82"/>
      <c r="BG43" s="81">
        <v>0</v>
      </c>
      <c r="BH43" s="81">
        <v>0</v>
      </c>
      <c r="BI43" s="81">
        <v>44.906999999999996</v>
      </c>
      <c r="BJ43" s="81">
        <v>0</v>
      </c>
      <c r="BK43" s="81">
        <v>2.8260000000000001</v>
      </c>
      <c r="BL43" s="81">
        <v>0</v>
      </c>
      <c r="BM43" s="82"/>
      <c r="BN43" s="81">
        <v>0</v>
      </c>
      <c r="BO43" s="81">
        <v>0</v>
      </c>
      <c r="BP43" s="81">
        <v>8</v>
      </c>
      <c r="BQ43" s="81">
        <v>0</v>
      </c>
      <c r="BR43" s="81">
        <v>1</v>
      </c>
      <c r="BS43" s="81">
        <v>0</v>
      </c>
      <c r="BT43"/>
      <c r="BU43" s="80">
        <v>47.732999999999997</v>
      </c>
      <c r="BV43" s="80">
        <v>0</v>
      </c>
      <c r="BW43" s="80">
        <v>0</v>
      </c>
      <c r="BX43" s="80">
        <v>0</v>
      </c>
      <c r="BY43" s="80">
        <v>0</v>
      </c>
      <c r="BZ43" s="80">
        <v>0</v>
      </c>
      <c r="CA43" s="80">
        <v>0</v>
      </c>
      <c r="CB43" s="80">
        <v>0</v>
      </c>
      <c r="CC43" s="80">
        <v>0</v>
      </c>
    </row>
    <row r="44" spans="1:81">
      <c r="A44" s="80" t="s">
        <v>1813</v>
      </c>
      <c r="B44" s="80">
        <v>221</v>
      </c>
      <c r="C44" s="80">
        <v>17</v>
      </c>
      <c r="D44" s="80">
        <v>13</v>
      </c>
      <c r="E44" s="80">
        <v>2020</v>
      </c>
      <c r="F44" s="80" t="s">
        <v>218</v>
      </c>
      <c r="G44" s="80" t="s">
        <v>1796</v>
      </c>
      <c r="H44" s="80" t="s">
        <v>1797</v>
      </c>
      <c r="I44" s="177"/>
      <c r="J44" s="81">
        <v>56.63359388431568</v>
      </c>
      <c r="K44" s="81">
        <v>2.3712186192990186</v>
      </c>
      <c r="L44" s="81">
        <v>5.4933251979786775</v>
      </c>
      <c r="M44" s="81">
        <v>48.22652639436243</v>
      </c>
      <c r="N44" s="81">
        <v>70.924656024246161</v>
      </c>
      <c r="O44" s="81">
        <v>47.424015346176617</v>
      </c>
      <c r="P44" s="81">
        <v>44.66273681064721</v>
      </c>
      <c r="Q44" s="81">
        <v>2.9682060307676497</v>
      </c>
      <c r="R44" s="81">
        <v>0</v>
      </c>
      <c r="S44" s="81">
        <v>3.1319481032297989</v>
      </c>
      <c r="T44" s="82"/>
      <c r="U44" s="81">
        <v>14014953</v>
      </c>
      <c r="V44" s="81">
        <v>1087</v>
      </c>
      <c r="W44" s="81">
        <v>247</v>
      </c>
      <c r="X44" s="81">
        <v>14428</v>
      </c>
      <c r="Y44" s="81">
        <v>20241</v>
      </c>
      <c r="Z44" s="81">
        <v>33888</v>
      </c>
      <c r="AA44" s="81">
        <v>10076</v>
      </c>
      <c r="AB44" s="81">
        <v>50340</v>
      </c>
      <c r="AC44" s="81">
        <v>0</v>
      </c>
      <c r="AD44" s="81">
        <v>3.1319481032297989</v>
      </c>
      <c r="AE44" s="82"/>
      <c r="AF44" s="81">
        <v>94483008.300175935</v>
      </c>
      <c r="AG44" s="81">
        <v>1709836.9946370414</v>
      </c>
      <c r="AH44" s="81">
        <v>1413499.0482512242</v>
      </c>
      <c r="AI44" s="81">
        <v>83368869.801397473</v>
      </c>
      <c r="AJ44" s="81">
        <v>92354787.082632124</v>
      </c>
      <c r="AK44" s="81"/>
      <c r="AL44" s="81"/>
      <c r="AM44" s="81">
        <v>6569929.2890651179</v>
      </c>
      <c r="AN44" s="81"/>
      <c r="AO44" s="81"/>
      <c r="AP44" s="82"/>
      <c r="AQ44" s="81">
        <v>1826</v>
      </c>
      <c r="AR44" s="81">
        <v>496</v>
      </c>
      <c r="AS44" s="81">
        <v>0</v>
      </c>
      <c r="AT44" s="81">
        <v>3</v>
      </c>
      <c r="AU44" s="81">
        <v>0</v>
      </c>
      <c r="AV44" s="81">
        <v>0</v>
      </c>
      <c r="AW44" s="81">
        <v>0</v>
      </c>
      <c r="AX44" s="82"/>
      <c r="AY44" s="81">
        <v>8408.7999999999902</v>
      </c>
      <c r="AZ44" s="81">
        <v>17763.80000000001</v>
      </c>
      <c r="BA44" s="81">
        <v>0</v>
      </c>
      <c r="BB44" s="81">
        <v>366.5</v>
      </c>
      <c r="BC44" s="81">
        <v>0</v>
      </c>
      <c r="BD44" s="81">
        <v>0</v>
      </c>
      <c r="BE44" s="81">
        <v>0</v>
      </c>
      <c r="BF44" s="82"/>
      <c r="BG44" s="81">
        <v>0</v>
      </c>
      <c r="BH44" s="81">
        <v>0</v>
      </c>
      <c r="BI44" s="81">
        <v>43.295000000000002</v>
      </c>
      <c r="BJ44" s="81">
        <v>0</v>
      </c>
      <c r="BK44" s="81">
        <v>2.6139999999999999</v>
      </c>
      <c r="BL44" s="81">
        <v>0</v>
      </c>
      <c r="BM44" s="82"/>
      <c r="BN44" s="81">
        <v>0</v>
      </c>
      <c r="BO44" s="81">
        <v>0</v>
      </c>
      <c r="BP44" s="81">
        <v>8</v>
      </c>
      <c r="BQ44" s="81">
        <v>0</v>
      </c>
      <c r="BR44" s="81">
        <v>1</v>
      </c>
      <c r="BS44" s="81">
        <v>0</v>
      </c>
      <c r="BT44"/>
      <c r="BU44" s="80">
        <v>45.908999999999999</v>
      </c>
      <c r="BV44" s="80">
        <v>0</v>
      </c>
      <c r="BW44" s="80">
        <v>0</v>
      </c>
      <c r="BX44" s="80">
        <v>0</v>
      </c>
      <c r="BY44" s="80">
        <v>0</v>
      </c>
      <c r="BZ44" s="80">
        <v>0</v>
      </c>
      <c r="CA44" s="80">
        <v>0</v>
      </c>
      <c r="CB44" s="80">
        <v>0</v>
      </c>
      <c r="CC44" s="80">
        <v>0</v>
      </c>
    </row>
    <row r="45" spans="1:81">
      <c r="A45" s="80" t="s">
        <v>1814</v>
      </c>
      <c r="B45" s="80">
        <v>221</v>
      </c>
      <c r="C45" s="80">
        <v>18</v>
      </c>
      <c r="D45" s="80">
        <v>13</v>
      </c>
      <c r="E45" s="80">
        <v>2021</v>
      </c>
      <c r="F45" s="80" t="s">
        <v>75</v>
      </c>
      <c r="G45" s="174" t="s">
        <v>1796</v>
      </c>
      <c r="H45" s="80" t="s">
        <v>1797</v>
      </c>
      <c r="I45" s="177"/>
      <c r="J45" s="81">
        <v>58.201712919410497</v>
      </c>
      <c r="K45" s="81">
        <v>2.5426903809649506</v>
      </c>
      <c r="L45" s="81">
        <v>7.2068087528289704</v>
      </c>
      <c r="M45" s="81">
        <v>59.90571485296369</v>
      </c>
      <c r="N45" s="81">
        <v>75.861653349622813</v>
      </c>
      <c r="O45" s="81">
        <v>46.037778153545574</v>
      </c>
      <c r="P45" s="81">
        <v>45.698364881042309</v>
      </c>
      <c r="Q45" s="81">
        <v>2.9872384340651799</v>
      </c>
      <c r="R45" s="81">
        <v>0</v>
      </c>
      <c r="S45" s="81">
        <v>3.240034907535092</v>
      </c>
      <c r="T45" s="82"/>
      <c r="U45" s="81">
        <v>15234100</v>
      </c>
      <c r="V45" s="81">
        <v>1087</v>
      </c>
      <c r="W45" s="81">
        <v>247</v>
      </c>
      <c r="X45" s="81">
        <v>14428</v>
      </c>
      <c r="Y45" s="81">
        <v>20354</v>
      </c>
      <c r="Z45" s="81">
        <v>33874</v>
      </c>
      <c r="AA45" s="81">
        <v>10054</v>
      </c>
      <c r="AB45" s="81">
        <v>50062</v>
      </c>
      <c r="AC45" s="81">
        <v>0</v>
      </c>
      <c r="AD45" s="81">
        <v>3.240034907535092</v>
      </c>
      <c r="AE45" s="82"/>
      <c r="AF45" s="81">
        <v>91926400.884650528</v>
      </c>
      <c r="AG45" s="81">
        <v>1760778.3356175711</v>
      </c>
      <c r="AH45" s="81">
        <v>1693176.6485081331</v>
      </c>
      <c r="AI45" s="81">
        <v>97195213.903404549</v>
      </c>
      <c r="AJ45" s="81">
        <v>94155339.469480261</v>
      </c>
      <c r="AK45" s="81">
        <v>0</v>
      </c>
      <c r="AL45" s="81">
        <v>0</v>
      </c>
      <c r="AM45" s="81">
        <v>6571332.7514342293</v>
      </c>
      <c r="AN45" s="81">
        <v>0</v>
      </c>
      <c r="AO45" s="81">
        <v>0</v>
      </c>
      <c r="AP45" s="82"/>
      <c r="AQ45" s="81">
        <v>1921</v>
      </c>
      <c r="AR45" s="81">
        <v>500</v>
      </c>
      <c r="AS45" s="81">
        <v>0</v>
      </c>
      <c r="AT45" s="81">
        <v>3</v>
      </c>
      <c r="AU45" s="81">
        <v>0</v>
      </c>
      <c r="AV45" s="81">
        <v>0</v>
      </c>
      <c r="AW45" s="81"/>
      <c r="AX45" s="82"/>
      <c r="AY45" s="81">
        <v>8958.5999999999913</v>
      </c>
      <c r="AZ45" s="81">
        <v>17879.30000000001</v>
      </c>
      <c r="BA45" s="81">
        <v>0</v>
      </c>
      <c r="BB45" s="81">
        <v>366.5</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1815</v>
      </c>
      <c r="B46" s="80">
        <v>221</v>
      </c>
      <c r="C46" s="80">
        <v>19</v>
      </c>
      <c r="D46" s="80">
        <v>13</v>
      </c>
      <c r="E46" s="80">
        <v>2022</v>
      </c>
      <c r="F46" s="80" t="s">
        <v>568</v>
      </c>
      <c r="G46" s="174" t="s">
        <v>1796</v>
      </c>
      <c r="H46" s="80" t="s">
        <v>1797</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2048</v>
      </c>
      <c r="AR46" s="81">
        <v>504</v>
      </c>
      <c r="AS46" s="81">
        <v>0</v>
      </c>
      <c r="AT46" s="81">
        <v>3</v>
      </c>
      <c r="AU46" s="81">
        <v>0</v>
      </c>
      <c r="AV46" s="81">
        <v>0</v>
      </c>
      <c r="AW46" s="81"/>
      <c r="AX46" s="82"/>
      <c r="AY46" s="81">
        <v>9697.2999999999847</v>
      </c>
      <c r="AZ46" s="81">
        <v>18193.200000000012</v>
      </c>
      <c r="BA46" s="81">
        <v>0</v>
      </c>
      <c r="BB46" s="81">
        <v>366.5</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1816</v>
      </c>
      <c r="B47" s="80">
        <v>290</v>
      </c>
      <c r="C47" s="80">
        <v>1</v>
      </c>
      <c r="D47" s="80">
        <v>18</v>
      </c>
      <c r="E47" s="80">
        <v>1990</v>
      </c>
      <c r="F47" s="80" t="s">
        <v>562</v>
      </c>
      <c r="G47" s="80" t="s">
        <v>1817</v>
      </c>
      <c r="H47" s="80" t="s">
        <v>1818</v>
      </c>
      <c r="I47" s="177"/>
      <c r="J47" s="81">
        <v>158.59920158139505</v>
      </c>
      <c r="K47" s="81">
        <v>4.8354387258240994</v>
      </c>
      <c r="L47" s="81">
        <v>7.3844843851328656</v>
      </c>
      <c r="M47" s="81">
        <v>21.996853762092545</v>
      </c>
      <c r="N47" s="81">
        <v>34.510157533458326</v>
      </c>
      <c r="O47" s="81">
        <v>33.24486079060911</v>
      </c>
      <c r="P47" s="81">
        <v>37.753629255700403</v>
      </c>
      <c r="Q47" s="81">
        <v>2.4595045841652037</v>
      </c>
      <c r="R47" s="81">
        <v>0</v>
      </c>
      <c r="S47" s="81">
        <v>2.8682905438818231</v>
      </c>
      <c r="T47" s="82"/>
      <c r="U47" s="81">
        <v>19924760</v>
      </c>
      <c r="V47" s="81">
        <v>1716</v>
      </c>
      <c r="W47" s="81">
        <v>64</v>
      </c>
      <c r="X47" s="81">
        <v>8246</v>
      </c>
      <c r="Y47" s="81">
        <v>10381</v>
      </c>
      <c r="Z47" s="81">
        <v>13674</v>
      </c>
      <c r="AA47" s="81">
        <v>9167</v>
      </c>
      <c r="AB47" s="81">
        <v>39934</v>
      </c>
      <c r="AC47" s="81">
        <v>0</v>
      </c>
      <c r="AD47" s="81">
        <v>2.8682905438818231</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1819</v>
      </c>
      <c r="B48" s="80">
        <v>291</v>
      </c>
      <c r="C48" s="80">
        <v>2</v>
      </c>
      <c r="D48" s="80">
        <v>18</v>
      </c>
      <c r="E48" s="80">
        <v>2005</v>
      </c>
      <c r="F48" s="80" t="s">
        <v>565</v>
      </c>
      <c r="G48" s="80" t="s">
        <v>1817</v>
      </c>
      <c r="H48" s="80" t="s">
        <v>1818</v>
      </c>
      <c r="I48" s="177"/>
      <c r="J48" s="81">
        <v>173.34411188397294</v>
      </c>
      <c r="K48" s="81">
        <v>3.935378643105695</v>
      </c>
      <c r="L48" s="81">
        <v>10.137749097477347</v>
      </c>
      <c r="M48" s="81">
        <v>42.090950246446695</v>
      </c>
      <c r="N48" s="81">
        <v>65.397215455758754</v>
      </c>
      <c r="O48" s="81">
        <v>58.441142460653509</v>
      </c>
      <c r="P48" s="81">
        <v>33.681988176813213</v>
      </c>
      <c r="Q48" s="81">
        <v>2.8067012098494595</v>
      </c>
      <c r="R48" s="81">
        <v>0</v>
      </c>
      <c r="S48" s="81">
        <v>4.9087258496058501</v>
      </c>
      <c r="T48" s="82"/>
      <c r="U48" s="81">
        <v>23954380</v>
      </c>
      <c r="V48" s="81">
        <v>1702</v>
      </c>
      <c r="W48" s="81">
        <v>72</v>
      </c>
      <c r="X48" s="81">
        <v>8419</v>
      </c>
      <c r="Y48" s="81">
        <v>14887</v>
      </c>
      <c r="Z48" s="81">
        <v>27816</v>
      </c>
      <c r="AA48" s="81">
        <v>6698</v>
      </c>
      <c r="AB48" s="81">
        <v>47640</v>
      </c>
      <c r="AC48" s="81">
        <v>0</v>
      </c>
      <c r="AD48" s="81">
        <v>4.9087258496058501</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1820</v>
      </c>
      <c r="B49" s="80">
        <v>292</v>
      </c>
      <c r="C49" s="80">
        <v>3</v>
      </c>
      <c r="D49" s="80">
        <v>18</v>
      </c>
      <c r="E49" s="80">
        <v>2006</v>
      </c>
      <c r="F49" s="80" t="s">
        <v>566</v>
      </c>
      <c r="G49" s="80" t="s">
        <v>1817</v>
      </c>
      <c r="H49" s="80" t="s">
        <v>1818</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1821</v>
      </c>
      <c r="B50" s="80">
        <v>293</v>
      </c>
      <c r="C50" s="80">
        <v>4</v>
      </c>
      <c r="D50" s="80">
        <v>18</v>
      </c>
      <c r="E50" s="80">
        <v>2007</v>
      </c>
      <c r="F50" s="80" t="s">
        <v>567</v>
      </c>
      <c r="G50" s="80" t="s">
        <v>1817</v>
      </c>
      <c r="H50" s="80" t="s">
        <v>1818</v>
      </c>
      <c r="I50" s="177"/>
      <c r="J50" s="81">
        <v>231.70546191352418</v>
      </c>
      <c r="K50" s="81">
        <v>4.6135917386014249</v>
      </c>
      <c r="L50" s="81">
        <v>12.203574995248857</v>
      </c>
      <c r="M50" s="81">
        <v>63.962369951251432</v>
      </c>
      <c r="N50" s="81">
        <v>93.00533564199128</v>
      </c>
      <c r="O50" s="81">
        <v>57.931497912393368</v>
      </c>
      <c r="P50" s="81">
        <v>33.386306221115333</v>
      </c>
      <c r="Q50" s="81">
        <v>2.9990658790305722</v>
      </c>
      <c r="R50" s="81">
        <v>0</v>
      </c>
      <c r="S50" s="81">
        <v>3.4356053083720806</v>
      </c>
      <c r="T50" s="82"/>
      <c r="U50" s="81">
        <v>25743552</v>
      </c>
      <c r="V50" s="81">
        <v>1595</v>
      </c>
      <c r="W50" s="81">
        <v>101</v>
      </c>
      <c r="X50" s="81">
        <v>11133</v>
      </c>
      <c r="Y50" s="81">
        <v>15474</v>
      </c>
      <c r="Z50" s="81">
        <v>28664</v>
      </c>
      <c r="AA50" s="81">
        <v>6538</v>
      </c>
      <c r="AB50" s="81">
        <v>48213</v>
      </c>
      <c r="AC50" s="81">
        <v>0</v>
      </c>
      <c r="AD50" s="81">
        <v>3.4356053083720806</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1822</v>
      </c>
      <c r="B51" s="80">
        <v>294</v>
      </c>
      <c r="C51" s="80">
        <v>5</v>
      </c>
      <c r="D51" s="80">
        <v>18</v>
      </c>
      <c r="E51" s="80">
        <v>2008</v>
      </c>
      <c r="F51" s="80" t="s">
        <v>84</v>
      </c>
      <c r="G51" s="80" t="s">
        <v>1817</v>
      </c>
      <c r="H51" s="80" t="s">
        <v>1818</v>
      </c>
      <c r="I51" s="177"/>
      <c r="J51" s="81">
        <v>181.72006546615299</v>
      </c>
      <c r="K51" s="81">
        <v>3.189212849032216</v>
      </c>
      <c r="L51" s="81">
        <v>9.8412330254926381</v>
      </c>
      <c r="M51" s="81">
        <v>60.34938463931713</v>
      </c>
      <c r="N51" s="81">
        <v>76.533402815339485</v>
      </c>
      <c r="O51" s="81">
        <v>56.695440528424257</v>
      </c>
      <c r="P51" s="81">
        <v>32.379128042033805</v>
      </c>
      <c r="Q51" s="81">
        <v>2.9652079700586556</v>
      </c>
      <c r="R51" s="81">
        <v>0</v>
      </c>
      <c r="S51" s="81">
        <v>4.3915291881257179</v>
      </c>
      <c r="T51" s="82"/>
      <c r="U51" s="81">
        <v>25295688</v>
      </c>
      <c r="V51" s="81">
        <v>1595</v>
      </c>
      <c r="W51" s="81">
        <v>101</v>
      </c>
      <c r="X51" s="81">
        <v>11133</v>
      </c>
      <c r="Y51" s="81">
        <v>15778</v>
      </c>
      <c r="Z51" s="81">
        <v>29037</v>
      </c>
      <c r="AA51" s="81">
        <v>6348</v>
      </c>
      <c r="AB51" s="81">
        <v>48452</v>
      </c>
      <c r="AC51" s="81">
        <v>0</v>
      </c>
      <c r="AD51" s="81">
        <v>4.3915291881257179</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1823</v>
      </c>
      <c r="B52" s="80">
        <v>295</v>
      </c>
      <c r="C52" s="80">
        <v>6</v>
      </c>
      <c r="D52" s="80">
        <v>18</v>
      </c>
      <c r="E52" s="80">
        <v>2009</v>
      </c>
      <c r="F52" s="80" t="s">
        <v>85</v>
      </c>
      <c r="G52" s="80" t="s">
        <v>1817</v>
      </c>
      <c r="H52" s="80" t="s">
        <v>1818</v>
      </c>
      <c r="I52" s="177"/>
      <c r="J52" s="81">
        <v>136.95499934261639</v>
      </c>
      <c r="K52" s="81">
        <v>2.5113912680223716</v>
      </c>
      <c r="L52" s="81">
        <v>8.4718439897017905</v>
      </c>
      <c r="M52" s="81">
        <v>48.135161990367969</v>
      </c>
      <c r="N52" s="81">
        <v>58.652853340860133</v>
      </c>
      <c r="O52" s="81">
        <v>58.179186995888848</v>
      </c>
      <c r="P52" s="81">
        <v>30.893864869760449</v>
      </c>
      <c r="Q52" s="81">
        <v>2.8374325516200738</v>
      </c>
      <c r="R52" s="81">
        <v>0</v>
      </c>
      <c r="S52" s="81">
        <v>5.0407914942421579</v>
      </c>
      <c r="T52" s="82"/>
      <c r="U52" s="81">
        <v>19291279</v>
      </c>
      <c r="V52" s="81">
        <v>1498</v>
      </c>
      <c r="W52" s="81">
        <v>130</v>
      </c>
      <c r="X52" s="81">
        <v>12071</v>
      </c>
      <c r="Y52" s="81">
        <v>16025</v>
      </c>
      <c r="Z52" s="81">
        <v>29411</v>
      </c>
      <c r="AA52" s="81">
        <v>6218</v>
      </c>
      <c r="AB52" s="81">
        <v>48671</v>
      </c>
      <c r="AC52" s="81">
        <v>0</v>
      </c>
      <c r="AD52" s="81">
        <v>5.0407914942421579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324.399</v>
      </c>
      <c r="BJ52" s="81">
        <v>0</v>
      </c>
      <c r="BK52" s="81">
        <v>12.9</v>
      </c>
      <c r="BL52" s="81">
        <v>0</v>
      </c>
      <c r="BM52" s="82"/>
      <c r="BN52" s="81">
        <v>0</v>
      </c>
      <c r="BO52" s="81">
        <v>0</v>
      </c>
      <c r="BP52" s="81">
        <v>14</v>
      </c>
      <c r="BQ52" s="81">
        <v>0</v>
      </c>
      <c r="BR52" s="81">
        <v>1</v>
      </c>
      <c r="BS52" s="81">
        <v>0</v>
      </c>
      <c r="BT52"/>
      <c r="BU52" s="80"/>
      <c r="BV52" s="80"/>
      <c r="BW52" s="80"/>
      <c r="BX52" s="80"/>
      <c r="BY52" s="80"/>
      <c r="BZ52" s="80"/>
      <c r="CA52" s="80"/>
      <c r="CB52" s="80"/>
      <c r="CC52" s="80"/>
    </row>
    <row r="53" spans="1:81">
      <c r="A53" s="80" t="s">
        <v>1824</v>
      </c>
      <c r="B53" s="80">
        <v>296</v>
      </c>
      <c r="C53" s="80">
        <v>7</v>
      </c>
      <c r="D53" s="80">
        <v>18</v>
      </c>
      <c r="E53" s="80">
        <v>2010</v>
      </c>
      <c r="F53" s="80" t="s">
        <v>86</v>
      </c>
      <c r="G53" s="80" t="s">
        <v>1817</v>
      </c>
      <c r="H53" s="80" t="s">
        <v>1818</v>
      </c>
      <c r="I53" s="177"/>
      <c r="J53" s="81">
        <v>149.79983889231852</v>
      </c>
      <c r="K53" s="81">
        <v>2.8522965430253677</v>
      </c>
      <c r="L53" s="81">
        <v>7.6147368261968964</v>
      </c>
      <c r="M53" s="81">
        <v>52.860110114245096</v>
      </c>
      <c r="N53" s="81">
        <v>73.43711154022516</v>
      </c>
      <c r="O53" s="81">
        <v>58.581517460168371</v>
      </c>
      <c r="P53" s="81">
        <v>30.95647287800216</v>
      </c>
      <c r="Q53" s="81">
        <v>2.9638218012006221</v>
      </c>
      <c r="R53" s="81">
        <v>0</v>
      </c>
      <c r="S53" s="81">
        <v>3.9069791504776501</v>
      </c>
      <c r="T53" s="82"/>
      <c r="U53" s="81">
        <v>21974865</v>
      </c>
      <c r="V53" s="81">
        <v>1498</v>
      </c>
      <c r="W53" s="81">
        <v>130</v>
      </c>
      <c r="X53" s="81">
        <v>12071</v>
      </c>
      <c r="Y53" s="81">
        <v>16193</v>
      </c>
      <c r="Z53" s="81">
        <v>29752</v>
      </c>
      <c r="AA53" s="81">
        <v>6075</v>
      </c>
      <c r="AB53" s="81">
        <v>48714</v>
      </c>
      <c r="AC53" s="81">
        <v>0</v>
      </c>
      <c r="AD53" s="81">
        <v>3.9069791504776501</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294.392</v>
      </c>
      <c r="BJ53" s="81">
        <v>0</v>
      </c>
      <c r="BK53" s="81">
        <v>9.8000000000000007</v>
      </c>
      <c r="BL53" s="81">
        <v>0</v>
      </c>
      <c r="BM53" s="82"/>
      <c r="BN53" s="81">
        <v>0</v>
      </c>
      <c r="BO53" s="81">
        <v>0</v>
      </c>
      <c r="BP53" s="81">
        <v>14</v>
      </c>
      <c r="BQ53" s="81">
        <v>0</v>
      </c>
      <c r="BR53" s="81">
        <v>1</v>
      </c>
      <c r="BS53" s="81">
        <v>0</v>
      </c>
      <c r="BT53"/>
      <c r="BU53" s="80">
        <v>281.19200000000001</v>
      </c>
      <c r="BV53" s="80">
        <v>0</v>
      </c>
      <c r="BW53" s="80">
        <v>0</v>
      </c>
      <c r="BX53" s="80">
        <v>0</v>
      </c>
      <c r="BY53" s="80">
        <v>0</v>
      </c>
      <c r="BZ53" s="80">
        <v>3</v>
      </c>
      <c r="CA53" s="80">
        <v>20</v>
      </c>
      <c r="CB53" s="80">
        <v>0</v>
      </c>
      <c r="CC53" s="80">
        <v>0</v>
      </c>
    </row>
    <row r="54" spans="1:81">
      <c r="A54" s="80" t="s">
        <v>1825</v>
      </c>
      <c r="B54" s="80">
        <v>297</v>
      </c>
      <c r="C54" s="80">
        <v>8</v>
      </c>
      <c r="D54" s="80">
        <v>18</v>
      </c>
      <c r="E54" s="80">
        <v>2011</v>
      </c>
      <c r="F54" s="80" t="s">
        <v>87</v>
      </c>
      <c r="G54" s="80" t="s">
        <v>1817</v>
      </c>
      <c r="H54" s="80" t="s">
        <v>1818</v>
      </c>
      <c r="I54" s="177"/>
      <c r="J54" s="81">
        <v>190.43298183895502</v>
      </c>
      <c r="K54" s="81">
        <v>4.1725838634170618</v>
      </c>
      <c r="L54" s="81">
        <v>9.0816422827829566</v>
      </c>
      <c r="M54" s="81">
        <v>71.661405044336604</v>
      </c>
      <c r="N54" s="81">
        <v>103.02395032229364</v>
      </c>
      <c r="O54" s="81">
        <v>58.07783897815311</v>
      </c>
      <c r="P54" s="81">
        <v>29.814456337948751</v>
      </c>
      <c r="Q54" s="81">
        <v>3.430035361627942</v>
      </c>
      <c r="R54" s="81">
        <v>0</v>
      </c>
      <c r="S54" s="81">
        <v>4.445643784042268</v>
      </c>
      <c r="T54" s="82"/>
      <c r="U54" s="81">
        <v>24047868</v>
      </c>
      <c r="V54" s="81">
        <v>1498</v>
      </c>
      <c r="W54" s="81">
        <v>130</v>
      </c>
      <c r="X54" s="81">
        <v>12071</v>
      </c>
      <c r="Y54" s="81">
        <v>16397</v>
      </c>
      <c r="Z54" s="81">
        <v>30137</v>
      </c>
      <c r="AA54" s="81">
        <v>6025</v>
      </c>
      <c r="AB54" s="81">
        <v>48876</v>
      </c>
      <c r="AC54" s="81">
        <v>0</v>
      </c>
      <c r="AD54" s="81">
        <v>4.445643784042268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328.69</v>
      </c>
      <c r="BJ54" s="81">
        <v>0</v>
      </c>
      <c r="BK54" s="81">
        <v>10.6</v>
      </c>
      <c r="BL54" s="81">
        <v>0</v>
      </c>
      <c r="BM54" s="82"/>
      <c r="BN54" s="81">
        <v>0</v>
      </c>
      <c r="BO54" s="81">
        <v>0</v>
      </c>
      <c r="BP54" s="81">
        <v>15</v>
      </c>
      <c r="BQ54" s="81">
        <v>0</v>
      </c>
      <c r="BR54" s="81">
        <v>1</v>
      </c>
      <c r="BS54" s="81">
        <v>0</v>
      </c>
      <c r="BT54"/>
      <c r="BU54" s="80">
        <v>316.08999999999997</v>
      </c>
      <c r="BV54" s="80">
        <v>0</v>
      </c>
      <c r="BW54" s="80">
        <v>0</v>
      </c>
      <c r="BX54" s="80">
        <v>0</v>
      </c>
      <c r="BY54" s="80">
        <v>0</v>
      </c>
      <c r="BZ54" s="80">
        <v>3.2</v>
      </c>
      <c r="CA54" s="80">
        <v>20</v>
      </c>
      <c r="CB54" s="80">
        <v>0</v>
      </c>
      <c r="CC54" s="80">
        <v>0</v>
      </c>
    </row>
    <row r="55" spans="1:81">
      <c r="A55" s="80" t="s">
        <v>1826</v>
      </c>
      <c r="B55" s="80">
        <v>298</v>
      </c>
      <c r="C55" s="80">
        <v>9</v>
      </c>
      <c r="D55" s="80">
        <v>18</v>
      </c>
      <c r="E55" s="80">
        <v>2012</v>
      </c>
      <c r="F55" s="80" t="s">
        <v>88</v>
      </c>
      <c r="G55" s="80" t="s">
        <v>1817</v>
      </c>
      <c r="H55" s="80" t="s">
        <v>1818</v>
      </c>
      <c r="I55" s="177"/>
      <c r="J55" s="81">
        <v>208.02931217343803</v>
      </c>
      <c r="K55" s="81">
        <v>3.7786015259204331</v>
      </c>
      <c r="L55" s="81">
        <v>8.7358660904227428</v>
      </c>
      <c r="M55" s="81">
        <v>71.83210677146576</v>
      </c>
      <c r="N55" s="81">
        <v>111.8290052630893</v>
      </c>
      <c r="O55" s="81">
        <v>58.607385945783378</v>
      </c>
      <c r="P55" s="81">
        <v>29.202761270322082</v>
      </c>
      <c r="Q55" s="81">
        <v>3.7787281798545709</v>
      </c>
      <c r="R55" s="81">
        <v>0</v>
      </c>
      <c r="S55" s="81">
        <v>5.277270065909649</v>
      </c>
      <c r="T55" s="82"/>
      <c r="U55" s="81">
        <v>26702839</v>
      </c>
      <c r="V55" s="81">
        <v>1498</v>
      </c>
      <c r="W55" s="81">
        <v>130</v>
      </c>
      <c r="X55" s="81">
        <v>12071</v>
      </c>
      <c r="Y55" s="81">
        <v>17101</v>
      </c>
      <c r="Z55" s="81">
        <v>30653</v>
      </c>
      <c r="AA55" s="81">
        <v>5868</v>
      </c>
      <c r="AB55" s="81">
        <v>49559</v>
      </c>
      <c r="AC55" s="81">
        <v>0</v>
      </c>
      <c r="AD55" s="81">
        <v>5.277270065909649</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400.86099999999999</v>
      </c>
      <c r="BJ55" s="81">
        <v>0</v>
      </c>
      <c r="BK55" s="81">
        <v>15.015000000000001</v>
      </c>
      <c r="BL55" s="81">
        <v>0</v>
      </c>
      <c r="BM55" s="82"/>
      <c r="BN55" s="81">
        <v>0</v>
      </c>
      <c r="BO55" s="81">
        <v>0</v>
      </c>
      <c r="BP55" s="81">
        <v>17</v>
      </c>
      <c r="BQ55" s="81">
        <v>0</v>
      </c>
      <c r="BR55" s="81">
        <v>1</v>
      </c>
      <c r="BS55" s="81">
        <v>0</v>
      </c>
      <c r="BT55"/>
      <c r="BU55" s="80">
        <v>401.87599999999998</v>
      </c>
      <c r="BV55" s="80">
        <v>0</v>
      </c>
      <c r="BW55" s="80">
        <v>0</v>
      </c>
      <c r="BX55" s="80">
        <v>0</v>
      </c>
      <c r="BY55" s="80">
        <v>0</v>
      </c>
      <c r="BZ55" s="80">
        <v>0</v>
      </c>
      <c r="CA55" s="80">
        <v>14</v>
      </c>
      <c r="CB55" s="80">
        <v>0</v>
      </c>
      <c r="CC55" s="80">
        <v>0</v>
      </c>
    </row>
    <row r="56" spans="1:81">
      <c r="A56" s="80" t="s">
        <v>1827</v>
      </c>
      <c r="B56" s="80">
        <v>299</v>
      </c>
      <c r="C56" s="80">
        <v>10</v>
      </c>
      <c r="D56" s="80">
        <v>18</v>
      </c>
      <c r="E56" s="80">
        <v>2013</v>
      </c>
      <c r="F56" s="80" t="s">
        <v>89</v>
      </c>
      <c r="G56" s="80" t="s">
        <v>1817</v>
      </c>
      <c r="H56" s="80" t="s">
        <v>1818</v>
      </c>
      <c r="I56" s="177"/>
      <c r="J56" s="81">
        <v>234.81669258483578</v>
      </c>
      <c r="K56" s="81">
        <v>2.912756045454687</v>
      </c>
      <c r="L56" s="81">
        <v>7.946505435420038</v>
      </c>
      <c r="M56" s="81">
        <v>72.86374340786162</v>
      </c>
      <c r="N56" s="81">
        <v>97.895200584240214</v>
      </c>
      <c r="O56" s="81">
        <v>57.17686600770142</v>
      </c>
      <c r="P56" s="81">
        <v>29.097993495138866</v>
      </c>
      <c r="Q56" s="81">
        <v>3.8495547146527307</v>
      </c>
      <c r="R56" s="81">
        <v>0</v>
      </c>
      <c r="S56" s="81">
        <v>4.9582586493152245</v>
      </c>
      <c r="T56" s="82"/>
      <c r="U56" s="81">
        <v>29678759</v>
      </c>
      <c r="V56" s="81">
        <v>1498</v>
      </c>
      <c r="W56" s="81">
        <v>130</v>
      </c>
      <c r="X56" s="81">
        <v>12071</v>
      </c>
      <c r="Y56" s="81">
        <v>17381</v>
      </c>
      <c r="Z56" s="81">
        <v>31240</v>
      </c>
      <c r="AA56" s="81">
        <v>5825</v>
      </c>
      <c r="AB56" s="81">
        <v>49764</v>
      </c>
      <c r="AC56" s="81">
        <v>0</v>
      </c>
      <c r="AD56" s="81">
        <v>4.9582586493152245</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465.01400000000001</v>
      </c>
      <c r="BJ56" s="81">
        <v>0</v>
      </c>
      <c r="BK56" s="81">
        <v>15.058999999999999</v>
      </c>
      <c r="BL56" s="81">
        <v>0</v>
      </c>
      <c r="BM56" s="82"/>
      <c r="BN56" s="81">
        <v>0</v>
      </c>
      <c r="BO56" s="81">
        <v>0</v>
      </c>
      <c r="BP56" s="81">
        <v>17</v>
      </c>
      <c r="BQ56" s="81">
        <v>0</v>
      </c>
      <c r="BR56" s="81">
        <v>1</v>
      </c>
      <c r="BS56" s="81">
        <v>0</v>
      </c>
      <c r="BT56"/>
      <c r="BU56" s="80">
        <v>397.19499999999999</v>
      </c>
      <c r="BV56" s="80">
        <v>0</v>
      </c>
      <c r="BW56" s="80">
        <v>0</v>
      </c>
      <c r="BX56" s="80">
        <v>0</v>
      </c>
      <c r="BY56" s="80">
        <v>0</v>
      </c>
      <c r="BZ56" s="80">
        <v>0</v>
      </c>
      <c r="CA56" s="80">
        <v>42.44</v>
      </c>
      <c r="CB56" s="80">
        <v>40.438000000000002</v>
      </c>
      <c r="CC56" s="80">
        <v>0</v>
      </c>
    </row>
    <row r="57" spans="1:81">
      <c r="A57" s="80" t="s">
        <v>1828</v>
      </c>
      <c r="B57" s="80">
        <v>300</v>
      </c>
      <c r="C57" s="80">
        <v>11</v>
      </c>
      <c r="D57" s="80">
        <v>18</v>
      </c>
      <c r="E57" s="80">
        <v>2014</v>
      </c>
      <c r="F57" s="80" t="s">
        <v>90</v>
      </c>
      <c r="G57" s="80" t="s">
        <v>1817</v>
      </c>
      <c r="H57" s="80" t="s">
        <v>1818</v>
      </c>
      <c r="I57" s="177"/>
      <c r="J57" s="81">
        <v>227.02376295000082</v>
      </c>
      <c r="K57" s="81">
        <v>2.7092782974732876</v>
      </c>
      <c r="L57" s="81">
        <v>6.7080938529107623</v>
      </c>
      <c r="M57" s="81">
        <v>73.566788870413021</v>
      </c>
      <c r="N57" s="81">
        <v>96.535540203556167</v>
      </c>
      <c r="O57" s="81">
        <v>54.776443524272295</v>
      </c>
      <c r="P57" s="81">
        <v>28.973160653785275</v>
      </c>
      <c r="Q57" s="81">
        <v>3.6974817880868005</v>
      </c>
      <c r="R57" s="81">
        <v>0</v>
      </c>
      <c r="S57" s="81">
        <v>5.2038714758003399</v>
      </c>
      <c r="T57" s="82"/>
      <c r="U57" s="81">
        <v>32583092</v>
      </c>
      <c r="V57" s="81">
        <v>1129</v>
      </c>
      <c r="W57" s="81">
        <v>119</v>
      </c>
      <c r="X57" s="81">
        <v>12488</v>
      </c>
      <c r="Y57" s="81">
        <v>17668</v>
      </c>
      <c r="Z57" s="81">
        <v>31521</v>
      </c>
      <c r="AA57" s="81">
        <v>5770</v>
      </c>
      <c r="AB57" s="81">
        <v>49818</v>
      </c>
      <c r="AC57" s="81">
        <v>0</v>
      </c>
      <c r="AD57" s="81">
        <v>5.2038714758003399</v>
      </c>
      <c r="AE57" s="82"/>
      <c r="AF57" s="81">
        <v>252619637.80103701</v>
      </c>
      <c r="AG57" s="81">
        <v>2121146.9613801083</v>
      </c>
      <c r="AH57" s="81">
        <v>626476.52375638671</v>
      </c>
      <c r="AI57" s="81">
        <v>76784389.983911738</v>
      </c>
      <c r="AJ57" s="81">
        <v>123549007.85084726</v>
      </c>
      <c r="AK57" s="81">
        <v>0</v>
      </c>
      <c r="AL57" s="81">
        <v>0</v>
      </c>
      <c r="AM57" s="81">
        <v>6839266.9589167489</v>
      </c>
      <c r="AN57" s="81">
        <v>0</v>
      </c>
      <c r="AO57" s="81">
        <v>0</v>
      </c>
      <c r="AP57" s="82"/>
      <c r="AQ57" s="81">
        <v>697</v>
      </c>
      <c r="AR57" s="81">
        <v>88</v>
      </c>
      <c r="AS57" s="81">
        <v>0</v>
      </c>
      <c r="AT57" s="81">
        <v>1</v>
      </c>
      <c r="AU57" s="81">
        <v>0</v>
      </c>
      <c r="AV57" s="81">
        <v>1</v>
      </c>
      <c r="AW57" s="81" t="s">
        <v>564</v>
      </c>
      <c r="AX57" s="82"/>
      <c r="AY57" s="81">
        <v>2906.6660000000002</v>
      </c>
      <c r="AZ57" s="81">
        <v>4542.6000000000004</v>
      </c>
      <c r="BA57" s="81">
        <v>0</v>
      </c>
      <c r="BB57" s="81">
        <v>640</v>
      </c>
      <c r="BC57" s="81">
        <v>0</v>
      </c>
      <c r="BD57" s="81">
        <v>125</v>
      </c>
      <c r="BE57" s="81" t="s">
        <v>564</v>
      </c>
      <c r="BF57" s="82"/>
      <c r="BG57" s="81">
        <v>0</v>
      </c>
      <c r="BH57" s="81">
        <v>0</v>
      </c>
      <c r="BI57" s="81">
        <v>493.50799999999998</v>
      </c>
      <c r="BJ57" s="81">
        <v>0</v>
      </c>
      <c r="BK57" s="81">
        <v>14.003</v>
      </c>
      <c r="BL57" s="81">
        <v>0</v>
      </c>
      <c r="BM57" s="82"/>
      <c r="BN57" s="81">
        <v>0</v>
      </c>
      <c r="BO57" s="81">
        <v>0</v>
      </c>
      <c r="BP57" s="81">
        <v>16</v>
      </c>
      <c r="BQ57" s="81">
        <v>0</v>
      </c>
      <c r="BR57" s="81">
        <v>1</v>
      </c>
      <c r="BS57" s="81">
        <v>0</v>
      </c>
      <c r="BT57"/>
      <c r="BU57" s="80">
        <v>488.59500000000003</v>
      </c>
      <c r="BV57" s="80">
        <v>0</v>
      </c>
      <c r="BW57" s="80">
        <v>0</v>
      </c>
      <c r="BX57" s="80">
        <v>0</v>
      </c>
      <c r="BY57" s="80">
        <v>0</v>
      </c>
      <c r="BZ57" s="80">
        <v>0</v>
      </c>
      <c r="CA57" s="80">
        <v>15.087999999999999</v>
      </c>
      <c r="CB57" s="80">
        <v>3.8279999999999998</v>
      </c>
      <c r="CC57" s="80">
        <v>0</v>
      </c>
    </row>
    <row r="58" spans="1:81">
      <c r="A58" s="80" t="s">
        <v>1829</v>
      </c>
      <c r="B58" s="80">
        <v>301</v>
      </c>
      <c r="C58" s="80">
        <v>12</v>
      </c>
      <c r="D58" s="80">
        <v>18</v>
      </c>
      <c r="E58" s="80">
        <v>2015</v>
      </c>
      <c r="F58" s="80" t="s">
        <v>91</v>
      </c>
      <c r="G58" s="80" t="s">
        <v>1817</v>
      </c>
      <c r="H58" s="80" t="s">
        <v>1818</v>
      </c>
      <c r="I58" s="177"/>
      <c r="J58" s="81">
        <v>254.28312751110113</v>
      </c>
      <c r="K58" s="81">
        <v>2.7023677147092147</v>
      </c>
      <c r="L58" s="81">
        <v>7.2659273334406773</v>
      </c>
      <c r="M58" s="81">
        <v>71.670931449955958</v>
      </c>
      <c r="N58" s="81">
        <v>95.879938130928906</v>
      </c>
      <c r="O58" s="81">
        <v>55.045470636738763</v>
      </c>
      <c r="P58" s="81">
        <v>28.508503522533477</v>
      </c>
      <c r="Q58" s="81">
        <v>3.6307677115884571</v>
      </c>
      <c r="R58" s="81">
        <v>0</v>
      </c>
      <c r="S58" s="81">
        <v>3.8371340818073758</v>
      </c>
      <c r="T58" s="82"/>
      <c r="U58" s="81">
        <v>33780755</v>
      </c>
      <c r="V58" s="81">
        <v>1129</v>
      </c>
      <c r="W58" s="81">
        <v>119</v>
      </c>
      <c r="X58" s="81">
        <v>12488</v>
      </c>
      <c r="Y58" s="81">
        <v>17985</v>
      </c>
      <c r="Z58" s="81">
        <v>31981</v>
      </c>
      <c r="AA58" s="81">
        <v>5673</v>
      </c>
      <c r="AB58" s="81">
        <v>49971</v>
      </c>
      <c r="AC58" s="81">
        <v>0</v>
      </c>
      <c r="AD58" s="81">
        <v>3.8371340818073758</v>
      </c>
      <c r="AE58" s="82"/>
      <c r="AF58" s="81">
        <v>282755968.45725459</v>
      </c>
      <c r="AG58" s="81">
        <v>1950286.9346455133</v>
      </c>
      <c r="AH58" s="81">
        <v>608067.55578805262</v>
      </c>
      <c r="AI58" s="81">
        <v>81710937.281770915</v>
      </c>
      <c r="AJ58" s="81">
        <v>127755466.85881966</v>
      </c>
      <c r="AK58" s="81">
        <v>0</v>
      </c>
      <c r="AL58" s="81">
        <v>0</v>
      </c>
      <c r="AM58" s="81">
        <v>6848315.9295389764</v>
      </c>
      <c r="AN58" s="81">
        <v>0</v>
      </c>
      <c r="AO58" s="81">
        <v>0</v>
      </c>
      <c r="AP58" s="82"/>
      <c r="AQ58" s="81">
        <v>756</v>
      </c>
      <c r="AR58" s="81">
        <v>119</v>
      </c>
      <c r="AS58" s="81">
        <v>0</v>
      </c>
      <c r="AT58" s="81">
        <v>1</v>
      </c>
      <c r="AU58" s="81">
        <v>0</v>
      </c>
      <c r="AV58" s="81">
        <v>1</v>
      </c>
      <c r="AW58" s="81" t="s">
        <v>564</v>
      </c>
      <c r="AX58" s="82"/>
      <c r="AY58" s="81">
        <v>3196.569</v>
      </c>
      <c r="AZ58" s="81">
        <v>5268.2000000000007</v>
      </c>
      <c r="BA58" s="81">
        <v>0</v>
      </c>
      <c r="BB58" s="81">
        <v>640</v>
      </c>
      <c r="BC58" s="81">
        <v>0</v>
      </c>
      <c r="BD58" s="81">
        <v>125</v>
      </c>
      <c r="BE58" s="81" t="s">
        <v>564</v>
      </c>
      <c r="BF58" s="82"/>
      <c r="BG58" s="81">
        <v>0</v>
      </c>
      <c r="BH58" s="81">
        <v>0</v>
      </c>
      <c r="BI58" s="81">
        <v>515.33600000000001</v>
      </c>
      <c r="BJ58" s="81">
        <v>0</v>
      </c>
      <c r="BK58" s="81">
        <v>18.127000000000002</v>
      </c>
      <c r="BL58" s="81">
        <v>0</v>
      </c>
      <c r="BM58" s="82"/>
      <c r="BN58" s="81">
        <v>0</v>
      </c>
      <c r="BO58" s="81">
        <v>0</v>
      </c>
      <c r="BP58" s="81">
        <v>17</v>
      </c>
      <c r="BQ58" s="81">
        <v>0</v>
      </c>
      <c r="BR58" s="81">
        <v>2</v>
      </c>
      <c r="BS58" s="81">
        <v>0</v>
      </c>
      <c r="BT58"/>
      <c r="BU58" s="80">
        <v>507.61099999999999</v>
      </c>
      <c r="BV58" s="80">
        <v>0</v>
      </c>
      <c r="BW58" s="80">
        <v>0</v>
      </c>
      <c r="BX58" s="80">
        <v>0</v>
      </c>
      <c r="BY58" s="80">
        <v>0</v>
      </c>
      <c r="BZ58" s="80">
        <v>0</v>
      </c>
      <c r="CA58" s="80">
        <v>20.25</v>
      </c>
      <c r="CB58" s="80">
        <v>5.6020000000000003</v>
      </c>
      <c r="CC58" s="80">
        <v>0</v>
      </c>
    </row>
    <row r="59" spans="1:81">
      <c r="A59" s="80" t="s">
        <v>1830</v>
      </c>
      <c r="B59" s="80">
        <v>302</v>
      </c>
      <c r="C59" s="80">
        <v>13</v>
      </c>
      <c r="D59" s="80">
        <v>18</v>
      </c>
      <c r="E59" s="80">
        <v>2016</v>
      </c>
      <c r="F59" s="80" t="s">
        <v>92</v>
      </c>
      <c r="G59" s="80" t="s">
        <v>1817</v>
      </c>
      <c r="H59" s="80" t="s">
        <v>1818</v>
      </c>
      <c r="I59" s="177"/>
      <c r="J59" s="81">
        <v>226.81236235627875</v>
      </c>
      <c r="K59" s="81">
        <v>2.7088738368349565</v>
      </c>
      <c r="L59" s="81">
        <v>7.6461349999748229</v>
      </c>
      <c r="M59" s="81">
        <v>67.420232711529181</v>
      </c>
      <c r="N59" s="81">
        <v>91.124190911677204</v>
      </c>
      <c r="O59" s="81">
        <v>55.043543240295833</v>
      </c>
      <c r="P59" s="81">
        <v>27.850194126036037</v>
      </c>
      <c r="Q59" s="81">
        <v>3.5311069683703451</v>
      </c>
      <c r="R59" s="81">
        <v>0</v>
      </c>
      <c r="S59" s="81">
        <v>4.7518666525573465</v>
      </c>
      <c r="T59" s="82"/>
      <c r="U59" s="81">
        <v>30874761</v>
      </c>
      <c r="V59" s="81">
        <v>1129</v>
      </c>
      <c r="W59" s="81">
        <v>119</v>
      </c>
      <c r="X59" s="81">
        <v>12488</v>
      </c>
      <c r="Y59" s="81">
        <v>18238</v>
      </c>
      <c r="Z59" s="81">
        <v>32373</v>
      </c>
      <c r="AA59" s="81">
        <v>5732</v>
      </c>
      <c r="AB59" s="81">
        <v>49993</v>
      </c>
      <c r="AC59" s="81">
        <v>0</v>
      </c>
      <c r="AD59" s="81">
        <v>4.7518666525573474</v>
      </c>
      <c r="AE59" s="82"/>
      <c r="AF59" s="81">
        <v>259074639.84547731</v>
      </c>
      <c r="AG59" s="81">
        <v>1849162.0435495831</v>
      </c>
      <c r="AH59" s="81">
        <v>517556.16068152123</v>
      </c>
      <c r="AI59" s="81">
        <v>83255703.978729501</v>
      </c>
      <c r="AJ59" s="81">
        <v>119767247.07737111</v>
      </c>
      <c r="AK59" s="81">
        <v>0</v>
      </c>
      <c r="AL59" s="81">
        <v>0</v>
      </c>
      <c r="AM59" s="81">
        <v>6856653.7491441267</v>
      </c>
      <c r="AN59" s="81">
        <v>0</v>
      </c>
      <c r="AO59" s="81">
        <v>0</v>
      </c>
      <c r="AP59" s="82"/>
      <c r="AQ59" s="81">
        <v>838</v>
      </c>
      <c r="AR59" s="81">
        <v>146</v>
      </c>
      <c r="AS59" s="81">
        <v>0</v>
      </c>
      <c r="AT59" s="81">
        <v>1</v>
      </c>
      <c r="AU59" s="81">
        <v>0</v>
      </c>
      <c r="AV59" s="81">
        <v>1</v>
      </c>
      <c r="AW59" s="81" t="s">
        <v>564</v>
      </c>
      <c r="AX59" s="82"/>
      <c r="AY59" s="81">
        <v>3616.1689999999999</v>
      </c>
      <c r="AZ59" s="81">
        <v>5852.8</v>
      </c>
      <c r="BA59" s="81">
        <v>0</v>
      </c>
      <c r="BB59" s="81">
        <v>640</v>
      </c>
      <c r="BC59" s="81">
        <v>0</v>
      </c>
      <c r="BD59" s="81">
        <v>125</v>
      </c>
      <c r="BE59" s="81" t="s">
        <v>564</v>
      </c>
      <c r="BF59" s="82"/>
      <c r="BG59" s="81">
        <v>0</v>
      </c>
      <c r="BH59" s="81">
        <v>0</v>
      </c>
      <c r="BI59" s="81">
        <v>503.40600000000001</v>
      </c>
      <c r="BJ59" s="81">
        <v>0</v>
      </c>
      <c r="BK59" s="81">
        <v>17.48</v>
      </c>
      <c r="BL59" s="81">
        <v>0</v>
      </c>
      <c r="BM59" s="82"/>
      <c r="BN59" s="81">
        <v>0</v>
      </c>
      <c r="BO59" s="81">
        <v>0</v>
      </c>
      <c r="BP59" s="81">
        <v>17</v>
      </c>
      <c r="BQ59" s="81">
        <v>0</v>
      </c>
      <c r="BR59" s="81">
        <v>2</v>
      </c>
      <c r="BS59" s="81">
        <v>0</v>
      </c>
      <c r="BT59"/>
      <c r="BU59" s="80">
        <v>495.27699999999999</v>
      </c>
      <c r="BV59" s="80">
        <v>0</v>
      </c>
      <c r="BW59" s="80">
        <v>0</v>
      </c>
      <c r="BX59" s="80">
        <v>0</v>
      </c>
      <c r="BY59" s="80">
        <v>0</v>
      </c>
      <c r="BZ59" s="80">
        <v>0</v>
      </c>
      <c r="CA59" s="80">
        <v>20.712</v>
      </c>
      <c r="CB59" s="80">
        <v>4.8970000000000002</v>
      </c>
      <c r="CC59" s="80">
        <v>0</v>
      </c>
    </row>
    <row r="60" spans="1:81">
      <c r="A60" s="80" t="s">
        <v>1831</v>
      </c>
      <c r="B60" s="80">
        <v>303</v>
      </c>
      <c r="C60" s="80">
        <v>14</v>
      </c>
      <c r="D60" s="80">
        <v>18</v>
      </c>
      <c r="E60" s="80">
        <v>2017</v>
      </c>
      <c r="F60" s="80" t="s">
        <v>71</v>
      </c>
      <c r="G60" s="80" t="s">
        <v>1817</v>
      </c>
      <c r="H60" s="80" t="s">
        <v>1818</v>
      </c>
      <c r="I60" s="177"/>
      <c r="J60" s="81">
        <v>207.45549352753062</v>
      </c>
      <c r="K60" s="81">
        <v>2.6035710399972878</v>
      </c>
      <c r="L60" s="81">
        <v>7.3314968758726318</v>
      </c>
      <c r="M60" s="81">
        <v>59.406743123185912</v>
      </c>
      <c r="N60" s="81">
        <v>97.253372277684178</v>
      </c>
      <c r="O60" s="81">
        <v>54.730755216447228</v>
      </c>
      <c r="P60" s="81">
        <v>27.693084865854907</v>
      </c>
      <c r="Q60" s="81">
        <v>3.4276002645037273</v>
      </c>
      <c r="R60" s="81">
        <v>0</v>
      </c>
      <c r="S60" s="81">
        <v>5.1598551902399992</v>
      </c>
      <c r="T60" s="82"/>
      <c r="U60" s="81">
        <v>32265920</v>
      </c>
      <c r="V60" s="81">
        <v>1129</v>
      </c>
      <c r="W60" s="81">
        <v>119</v>
      </c>
      <c r="X60" s="81">
        <v>12488</v>
      </c>
      <c r="Y60" s="81">
        <v>18596</v>
      </c>
      <c r="Z60" s="81">
        <v>32723</v>
      </c>
      <c r="AA60" s="81">
        <v>5736</v>
      </c>
      <c r="AB60" s="81">
        <v>50184</v>
      </c>
      <c r="AC60" s="81">
        <v>0</v>
      </c>
      <c r="AD60" s="81">
        <v>5.1598551902399992</v>
      </c>
      <c r="AE60" s="82"/>
      <c r="AF60" s="81">
        <v>244465473.30746809</v>
      </c>
      <c r="AG60" s="81">
        <v>1834050.9397727849</v>
      </c>
      <c r="AH60" s="81">
        <v>761827.17794289312</v>
      </c>
      <c r="AI60" s="81">
        <v>78541441.218984261</v>
      </c>
      <c r="AJ60" s="81">
        <v>133430093.3050677</v>
      </c>
      <c r="AK60" s="81">
        <v>0</v>
      </c>
      <c r="AL60" s="81">
        <v>0</v>
      </c>
      <c r="AM60" s="81">
        <v>6893619.6150917327</v>
      </c>
      <c r="AN60" s="81">
        <v>0</v>
      </c>
      <c r="AO60" s="81">
        <v>0</v>
      </c>
      <c r="AP60" s="82"/>
      <c r="AQ60" s="81">
        <v>900</v>
      </c>
      <c r="AR60" s="81">
        <v>154</v>
      </c>
      <c r="AS60" s="81">
        <v>0</v>
      </c>
      <c r="AT60" s="81">
        <v>1</v>
      </c>
      <c r="AU60" s="81">
        <v>0</v>
      </c>
      <c r="AV60" s="81">
        <v>1</v>
      </c>
      <c r="AW60" s="81" t="s">
        <v>564</v>
      </c>
      <c r="AX60" s="82"/>
      <c r="AY60" s="81">
        <v>3927.2849999999999</v>
      </c>
      <c r="AZ60" s="81">
        <v>6015</v>
      </c>
      <c r="BA60" s="81">
        <v>0</v>
      </c>
      <c r="BB60" s="81">
        <v>640</v>
      </c>
      <c r="BC60" s="81">
        <v>0</v>
      </c>
      <c r="BD60" s="81">
        <v>125</v>
      </c>
      <c r="BE60" s="81" t="s">
        <v>564</v>
      </c>
      <c r="BF60" s="82"/>
      <c r="BG60" s="81">
        <v>0</v>
      </c>
      <c r="BH60" s="81">
        <v>0</v>
      </c>
      <c r="BI60" s="81">
        <v>493.58</v>
      </c>
      <c r="BJ60" s="81">
        <v>0</v>
      </c>
      <c r="BK60" s="81">
        <v>18.902999999999999</v>
      </c>
      <c r="BL60" s="81">
        <v>0</v>
      </c>
      <c r="BM60" s="82"/>
      <c r="BN60" s="81">
        <v>0</v>
      </c>
      <c r="BO60" s="81">
        <v>0</v>
      </c>
      <c r="BP60" s="81">
        <v>17</v>
      </c>
      <c r="BQ60" s="81">
        <v>0</v>
      </c>
      <c r="BR60" s="81">
        <v>2</v>
      </c>
      <c r="BS60" s="81">
        <v>0</v>
      </c>
      <c r="BT60"/>
      <c r="BU60" s="80">
        <v>489.36500000000001</v>
      </c>
      <c r="BV60" s="80">
        <v>0</v>
      </c>
      <c r="BW60" s="80">
        <v>0</v>
      </c>
      <c r="BX60" s="80">
        <v>0</v>
      </c>
      <c r="BY60" s="80">
        <v>0</v>
      </c>
      <c r="BZ60" s="80">
        <v>3.194</v>
      </c>
      <c r="CA60" s="80">
        <v>19.923999999999999</v>
      </c>
      <c r="CB60" s="80">
        <v>0</v>
      </c>
      <c r="CC60" s="80">
        <v>0</v>
      </c>
    </row>
    <row r="61" spans="1:81">
      <c r="A61" s="80" t="s">
        <v>1832</v>
      </c>
      <c r="B61" s="80">
        <v>304</v>
      </c>
      <c r="C61" s="80">
        <v>15</v>
      </c>
      <c r="D61" s="80">
        <v>18</v>
      </c>
      <c r="E61" s="80">
        <v>2018</v>
      </c>
      <c r="F61" s="80" t="s">
        <v>93</v>
      </c>
      <c r="G61" s="80" t="s">
        <v>1817</v>
      </c>
      <c r="H61" s="80" t="s">
        <v>1818</v>
      </c>
      <c r="I61" s="177"/>
      <c r="J61" s="81">
        <v>200.13216390770174</v>
      </c>
      <c r="K61" s="81">
        <v>2.3766915641845343</v>
      </c>
      <c r="L61" s="81">
        <v>6.7595491160467658</v>
      </c>
      <c r="M61" s="81">
        <v>56.610949966906226</v>
      </c>
      <c r="N61" s="81">
        <v>84.606936257361738</v>
      </c>
      <c r="O61" s="81">
        <v>54.16528059524704</v>
      </c>
      <c r="P61" s="81">
        <v>27.74245351740684</v>
      </c>
      <c r="Q61" s="81">
        <v>3.1883723754716153</v>
      </c>
      <c r="R61" s="81">
        <v>0</v>
      </c>
      <c r="S61" s="81">
        <v>5.0163760904399997</v>
      </c>
      <c r="T61" s="82"/>
      <c r="U61" s="81">
        <v>32929792</v>
      </c>
      <c r="V61" s="81">
        <v>1129</v>
      </c>
      <c r="W61" s="81">
        <v>119</v>
      </c>
      <c r="X61" s="81">
        <v>12488</v>
      </c>
      <c r="Y61" s="81">
        <v>18988</v>
      </c>
      <c r="Z61" s="81">
        <v>33005</v>
      </c>
      <c r="AA61" s="81">
        <v>5804</v>
      </c>
      <c r="AB61" s="81">
        <v>50306</v>
      </c>
      <c r="AC61" s="81">
        <v>0</v>
      </c>
      <c r="AD61" s="81">
        <v>5.0163760904399997</v>
      </c>
      <c r="AE61" s="82"/>
      <c r="AF61" s="81">
        <v>254745843.95418781</v>
      </c>
      <c r="AG61" s="81">
        <v>1630547.1135269741</v>
      </c>
      <c r="AH61" s="81">
        <v>731892.26299019472</v>
      </c>
      <c r="AI61" s="81">
        <v>77914405.966305494</v>
      </c>
      <c r="AJ61" s="81">
        <v>122446840.60859551</v>
      </c>
      <c r="AK61" s="81">
        <v>0</v>
      </c>
      <c r="AL61" s="81">
        <v>0</v>
      </c>
      <c r="AM61" s="81">
        <v>6924676.7754602078</v>
      </c>
      <c r="AN61" s="81">
        <v>0</v>
      </c>
      <c r="AO61" s="81">
        <v>0</v>
      </c>
      <c r="AP61" s="82"/>
      <c r="AQ61" s="81">
        <v>942</v>
      </c>
      <c r="AR61" s="81">
        <v>166</v>
      </c>
      <c r="AS61" s="81">
        <v>0</v>
      </c>
      <c r="AT61" s="81">
        <v>2</v>
      </c>
      <c r="AU61" s="81">
        <v>0</v>
      </c>
      <c r="AV61" s="81">
        <v>1</v>
      </c>
      <c r="AW61" s="81" t="s">
        <v>564</v>
      </c>
      <c r="AX61" s="82"/>
      <c r="AY61" s="81">
        <v>4164.1890000000003</v>
      </c>
      <c r="AZ61" s="81">
        <v>6748.6</v>
      </c>
      <c r="BA61" s="81">
        <v>0</v>
      </c>
      <c r="BB61" s="81">
        <v>1220</v>
      </c>
      <c r="BC61" s="81">
        <v>0</v>
      </c>
      <c r="BD61" s="81">
        <v>125</v>
      </c>
      <c r="BE61" s="81" t="s">
        <v>564</v>
      </c>
      <c r="BF61" s="82"/>
      <c r="BG61" s="81">
        <v>0</v>
      </c>
      <c r="BH61" s="81">
        <v>0</v>
      </c>
      <c r="BI61" s="81">
        <v>377.22</v>
      </c>
      <c r="BJ61" s="81">
        <v>0</v>
      </c>
      <c r="BK61" s="81">
        <v>16.792999999999999</v>
      </c>
      <c r="BL61" s="81">
        <v>0</v>
      </c>
      <c r="BM61" s="82"/>
      <c r="BN61" s="81">
        <v>0</v>
      </c>
      <c r="BO61" s="81">
        <v>0</v>
      </c>
      <c r="BP61" s="81">
        <v>16</v>
      </c>
      <c r="BQ61" s="81">
        <v>0</v>
      </c>
      <c r="BR61" s="81">
        <v>2</v>
      </c>
      <c r="BS61" s="81">
        <v>0</v>
      </c>
      <c r="BT61"/>
      <c r="BU61" s="80">
        <v>370.65100000000001</v>
      </c>
      <c r="BV61" s="80">
        <v>0</v>
      </c>
      <c r="BW61" s="80">
        <v>0</v>
      </c>
      <c r="BX61" s="80">
        <v>0</v>
      </c>
      <c r="BY61" s="80">
        <v>0</v>
      </c>
      <c r="BZ61" s="80">
        <v>3.113</v>
      </c>
      <c r="CA61" s="80">
        <v>20.248999999999999</v>
      </c>
      <c r="CB61" s="80">
        <v>0</v>
      </c>
      <c r="CC61" s="80">
        <v>0</v>
      </c>
    </row>
    <row r="62" spans="1:81">
      <c r="A62" s="80" t="s">
        <v>1833</v>
      </c>
      <c r="B62" s="80">
        <v>305</v>
      </c>
      <c r="C62" s="80">
        <v>16</v>
      </c>
      <c r="D62" s="80">
        <v>18</v>
      </c>
      <c r="E62" s="80">
        <v>2019</v>
      </c>
      <c r="F62" s="80" t="s">
        <v>73</v>
      </c>
      <c r="G62" s="80" t="s">
        <v>1817</v>
      </c>
      <c r="H62" s="80" t="s">
        <v>1818</v>
      </c>
      <c r="I62" s="177"/>
      <c r="J62" s="81">
        <v>183.6096555318245</v>
      </c>
      <c r="K62" s="81">
        <v>2.145350533028008</v>
      </c>
      <c r="L62" s="81">
        <v>6.8096268034008043</v>
      </c>
      <c r="M62" s="81">
        <v>53.006210834589581</v>
      </c>
      <c r="N62" s="81">
        <v>73.690658670485178</v>
      </c>
      <c r="O62" s="81">
        <v>52.919127581982416</v>
      </c>
      <c r="P62" s="81">
        <v>27.556750006862394</v>
      </c>
      <c r="Q62" s="81">
        <v>3.1022242868980379</v>
      </c>
      <c r="R62" s="81">
        <v>0</v>
      </c>
      <c r="S62" s="81">
        <v>5.2900465260300003</v>
      </c>
      <c r="T62" s="82"/>
      <c r="U62" s="81">
        <v>32645323</v>
      </c>
      <c r="V62" s="81">
        <v>1129</v>
      </c>
      <c r="W62" s="81">
        <v>119</v>
      </c>
      <c r="X62" s="81">
        <v>12488</v>
      </c>
      <c r="Y62" s="81">
        <v>19311</v>
      </c>
      <c r="Z62" s="81">
        <v>33131</v>
      </c>
      <c r="AA62" s="81">
        <v>5722</v>
      </c>
      <c r="AB62" s="81">
        <v>50272</v>
      </c>
      <c r="AC62" s="81">
        <v>0</v>
      </c>
      <c r="AD62" s="81">
        <v>5.2900465260300003</v>
      </c>
      <c r="AE62" s="82"/>
      <c r="AF62" s="81">
        <v>245240837.78520161</v>
      </c>
      <c r="AG62" s="81">
        <v>1575472.1572886419</v>
      </c>
      <c r="AH62" s="81">
        <v>774591.98577528796</v>
      </c>
      <c r="AI62" s="81">
        <v>77722065.563519597</v>
      </c>
      <c r="AJ62" s="81">
        <v>115383731.0477374</v>
      </c>
      <c r="AK62" s="81">
        <v>0</v>
      </c>
      <c r="AL62" s="81">
        <v>0</v>
      </c>
      <c r="AM62" s="81">
        <v>6846667.9525866192</v>
      </c>
      <c r="AN62" s="81">
        <v>0</v>
      </c>
      <c r="AO62" s="81">
        <v>0</v>
      </c>
      <c r="AP62" s="82"/>
      <c r="AQ62" s="81">
        <v>1020</v>
      </c>
      <c r="AR62" s="81">
        <v>173</v>
      </c>
      <c r="AS62" s="81">
        <v>0</v>
      </c>
      <c r="AT62" s="81">
        <v>2</v>
      </c>
      <c r="AU62" s="81">
        <v>0</v>
      </c>
      <c r="AV62" s="81">
        <v>1</v>
      </c>
      <c r="AW62" s="81" t="s">
        <v>564</v>
      </c>
      <c r="AX62" s="82"/>
      <c r="AY62" s="81">
        <v>4576.5270000000019</v>
      </c>
      <c r="AZ62" s="81">
        <v>6950.7999999999993</v>
      </c>
      <c r="BA62" s="81">
        <v>0</v>
      </c>
      <c r="BB62" s="81">
        <v>1220</v>
      </c>
      <c r="BC62" s="81">
        <v>0</v>
      </c>
      <c r="BD62" s="81">
        <v>125</v>
      </c>
      <c r="BE62" s="81" t="s">
        <v>564</v>
      </c>
      <c r="BF62" s="82"/>
      <c r="BG62" s="81">
        <v>0</v>
      </c>
      <c r="BH62" s="81">
        <v>0</v>
      </c>
      <c r="BI62" s="81">
        <v>449.33800000000002</v>
      </c>
      <c r="BJ62" s="81">
        <v>0</v>
      </c>
      <c r="BK62" s="81">
        <v>15.667</v>
      </c>
      <c r="BL62" s="81">
        <v>0</v>
      </c>
      <c r="BM62" s="82"/>
      <c r="BN62" s="81">
        <v>0</v>
      </c>
      <c r="BO62" s="81">
        <v>0</v>
      </c>
      <c r="BP62" s="81">
        <v>18</v>
      </c>
      <c r="BQ62" s="81">
        <v>0</v>
      </c>
      <c r="BR62" s="81">
        <v>2</v>
      </c>
      <c r="BS62" s="81">
        <v>0</v>
      </c>
      <c r="BT62"/>
      <c r="BU62" s="80">
        <v>446.56200000000001</v>
      </c>
      <c r="BV62" s="80">
        <v>0</v>
      </c>
      <c r="BW62" s="80">
        <v>0</v>
      </c>
      <c r="BX62" s="80">
        <v>0</v>
      </c>
      <c r="BY62" s="80">
        <v>0</v>
      </c>
      <c r="BZ62" s="80">
        <v>0</v>
      </c>
      <c r="CA62" s="80">
        <v>18.443000000000001</v>
      </c>
      <c r="CB62" s="80">
        <v>0</v>
      </c>
      <c r="CC62" s="80">
        <v>0</v>
      </c>
    </row>
    <row r="63" spans="1:81">
      <c r="A63" s="80" t="s">
        <v>1834</v>
      </c>
      <c r="B63" s="80">
        <v>306</v>
      </c>
      <c r="C63" s="80">
        <v>17</v>
      </c>
      <c r="D63" s="80">
        <v>18</v>
      </c>
      <c r="E63" s="80">
        <v>2020</v>
      </c>
      <c r="F63" s="80" t="s">
        <v>218</v>
      </c>
      <c r="G63" s="80" t="s">
        <v>1817</v>
      </c>
      <c r="H63" s="80" t="s">
        <v>1818</v>
      </c>
      <c r="I63" s="177"/>
      <c r="J63" s="81">
        <v>192.00877869425619</v>
      </c>
      <c r="K63" s="81">
        <v>2.6120424876637118</v>
      </c>
      <c r="L63" s="81">
        <v>8.3396268824675239</v>
      </c>
      <c r="M63" s="81">
        <v>48.430740120095699</v>
      </c>
      <c r="N63" s="81">
        <v>69.087178220247807</v>
      </c>
      <c r="O63" s="81">
        <v>46.658525013481899</v>
      </c>
      <c r="P63" s="81">
        <v>25.997117049865611</v>
      </c>
      <c r="Q63" s="81">
        <v>2.9425570513599437</v>
      </c>
      <c r="R63" s="81">
        <v>0</v>
      </c>
      <c r="S63" s="81">
        <v>6.6821864443800001</v>
      </c>
      <c r="T63" s="82"/>
      <c r="U63" s="81">
        <v>31056779</v>
      </c>
      <c r="V63" s="81">
        <v>1255</v>
      </c>
      <c r="W63" s="81">
        <v>143</v>
      </c>
      <c r="X63" s="81">
        <v>12487</v>
      </c>
      <c r="Y63" s="81">
        <v>19311</v>
      </c>
      <c r="Z63" s="81">
        <v>33341</v>
      </c>
      <c r="AA63" s="81">
        <v>5865</v>
      </c>
      <c r="AB63" s="81">
        <v>49905</v>
      </c>
      <c r="AC63" s="81">
        <v>0</v>
      </c>
      <c r="AD63" s="81">
        <v>6.6821864443800001</v>
      </c>
      <c r="AE63" s="82"/>
      <c r="AF63" s="81">
        <v>279624529.51484239</v>
      </c>
      <c r="AG63" s="81">
        <v>1848751.7427927752</v>
      </c>
      <c r="AH63" s="81">
        <v>877881.28792082961</v>
      </c>
      <c r="AI63" s="81">
        <v>76809111.017198667</v>
      </c>
      <c r="AJ63" s="81">
        <v>114922190.43734042</v>
      </c>
      <c r="AK63" s="81"/>
      <c r="AL63" s="81"/>
      <c r="AM63" s="81">
        <v>6513156.9561143173</v>
      </c>
      <c r="AN63" s="81"/>
      <c r="AO63" s="81"/>
      <c r="AP63" s="82"/>
      <c r="AQ63" s="81">
        <v>1060</v>
      </c>
      <c r="AR63" s="81">
        <v>176</v>
      </c>
      <c r="AS63" s="81">
        <v>0</v>
      </c>
      <c r="AT63" s="81">
        <v>2</v>
      </c>
      <c r="AU63" s="81">
        <v>0</v>
      </c>
      <c r="AV63" s="81">
        <v>1</v>
      </c>
      <c r="AW63" s="81">
        <v>0</v>
      </c>
      <c r="AX63" s="82"/>
      <c r="AY63" s="81">
        <v>4785.4920000000011</v>
      </c>
      <c r="AZ63" s="81">
        <v>7475.9999999999973</v>
      </c>
      <c r="BA63" s="81">
        <v>0</v>
      </c>
      <c r="BB63" s="81">
        <v>1220</v>
      </c>
      <c r="BC63" s="81">
        <v>0</v>
      </c>
      <c r="BD63" s="81">
        <v>125</v>
      </c>
      <c r="BE63" s="81">
        <v>0</v>
      </c>
      <c r="BF63" s="82"/>
      <c r="BG63" s="81">
        <v>0</v>
      </c>
      <c r="BH63" s="81">
        <v>0</v>
      </c>
      <c r="BI63" s="81">
        <v>404.101</v>
      </c>
      <c r="BJ63" s="81">
        <v>0</v>
      </c>
      <c r="BK63" s="81">
        <v>13.843</v>
      </c>
      <c r="BL63" s="81">
        <v>0</v>
      </c>
      <c r="BM63" s="82"/>
      <c r="BN63" s="81">
        <v>0</v>
      </c>
      <c r="BO63" s="81">
        <v>0</v>
      </c>
      <c r="BP63" s="81">
        <v>18</v>
      </c>
      <c r="BQ63" s="81">
        <v>0</v>
      </c>
      <c r="BR63" s="81">
        <v>2</v>
      </c>
      <c r="BS63" s="81">
        <v>0</v>
      </c>
      <c r="BT63"/>
      <c r="BU63" s="80">
        <v>399.94400000000002</v>
      </c>
      <c r="BV63" s="80">
        <v>0</v>
      </c>
      <c r="BW63" s="80">
        <v>0</v>
      </c>
      <c r="BX63" s="80">
        <v>0</v>
      </c>
      <c r="BY63" s="80">
        <v>0</v>
      </c>
      <c r="BZ63" s="80">
        <v>0</v>
      </c>
      <c r="CA63" s="80">
        <v>18</v>
      </c>
      <c r="CB63" s="80">
        <v>0</v>
      </c>
      <c r="CC63" s="80">
        <v>0</v>
      </c>
    </row>
    <row r="64" spans="1:81">
      <c r="A64" s="80" t="s">
        <v>1835</v>
      </c>
      <c r="B64" s="80">
        <v>306</v>
      </c>
      <c r="C64" s="80">
        <v>18</v>
      </c>
      <c r="D64" s="80">
        <v>18</v>
      </c>
      <c r="E64" s="80">
        <v>2021</v>
      </c>
      <c r="F64" s="80" t="s">
        <v>75</v>
      </c>
      <c r="G64" s="174" t="s">
        <v>1817</v>
      </c>
      <c r="H64" s="80" t="s">
        <v>1818</v>
      </c>
      <c r="I64" s="177"/>
      <c r="J64" s="81">
        <v>237.27250067258055</v>
      </c>
      <c r="K64" s="81">
        <v>2.7688365931465846</v>
      </c>
      <c r="L64" s="81">
        <v>8.2302045954628511</v>
      </c>
      <c r="M64" s="81">
        <v>50.817832322530059</v>
      </c>
      <c r="N64" s="81">
        <v>69.802790440531211</v>
      </c>
      <c r="O64" s="81">
        <v>45.543069785833147</v>
      </c>
      <c r="P64" s="81">
        <v>26.876311074358782</v>
      </c>
      <c r="Q64" s="81">
        <v>2.9697548964282272</v>
      </c>
      <c r="R64" s="81">
        <v>0</v>
      </c>
      <c r="S64" s="81">
        <v>5.7119616936200002</v>
      </c>
      <c r="T64" s="82"/>
      <c r="U64" s="81">
        <v>32206110</v>
      </c>
      <c r="V64" s="81">
        <v>1255</v>
      </c>
      <c r="W64" s="81">
        <v>143</v>
      </c>
      <c r="X64" s="81">
        <v>12487</v>
      </c>
      <c r="Y64" s="81">
        <v>19500</v>
      </c>
      <c r="Z64" s="81">
        <v>33510</v>
      </c>
      <c r="AA64" s="81">
        <v>5913</v>
      </c>
      <c r="AB64" s="81">
        <v>49769</v>
      </c>
      <c r="AC64" s="81">
        <v>0</v>
      </c>
      <c r="AD64" s="81">
        <v>5.7119616936200002</v>
      </c>
      <c r="AE64" s="82"/>
      <c r="AF64" s="81">
        <v>360691311.74888885</v>
      </c>
      <c r="AG64" s="81">
        <v>1951224.8088098497</v>
      </c>
      <c r="AH64" s="81">
        <v>818106.09195057664</v>
      </c>
      <c r="AI64" s="81">
        <v>80297275.101519138</v>
      </c>
      <c r="AJ64" s="81">
        <v>112432367.60669452</v>
      </c>
      <c r="AK64" s="81">
        <v>0</v>
      </c>
      <c r="AL64" s="81">
        <v>0</v>
      </c>
      <c r="AM64" s="81">
        <v>6532872.4323065439</v>
      </c>
      <c r="AN64" s="81">
        <v>0</v>
      </c>
      <c r="AO64" s="81">
        <v>0</v>
      </c>
      <c r="AP64" s="82"/>
      <c r="AQ64" s="81">
        <v>1119</v>
      </c>
      <c r="AR64" s="81">
        <v>177</v>
      </c>
      <c r="AS64" s="81">
        <v>0</v>
      </c>
      <c r="AT64" s="81">
        <v>2</v>
      </c>
      <c r="AU64" s="81">
        <v>0</v>
      </c>
      <c r="AV64" s="81">
        <v>1</v>
      </c>
      <c r="AW64" s="81"/>
      <c r="AX64" s="82"/>
      <c r="AY64" s="81">
        <v>5095.6020000000008</v>
      </c>
      <c r="AZ64" s="81">
        <v>7486.7999999999975</v>
      </c>
      <c r="BA64" s="81">
        <v>0</v>
      </c>
      <c r="BB64" s="81">
        <v>1220</v>
      </c>
      <c r="BC64" s="81">
        <v>0</v>
      </c>
      <c r="BD64" s="81">
        <v>125</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1836</v>
      </c>
      <c r="B65" s="80">
        <v>306</v>
      </c>
      <c r="C65" s="80">
        <v>19</v>
      </c>
      <c r="D65" s="80">
        <v>18</v>
      </c>
      <c r="E65" s="80">
        <v>2022</v>
      </c>
      <c r="F65" s="80" t="s">
        <v>568</v>
      </c>
      <c r="G65" s="174" t="s">
        <v>1817</v>
      </c>
      <c r="H65" s="80" t="s">
        <v>1818</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1174</v>
      </c>
      <c r="AR65" s="81">
        <v>179</v>
      </c>
      <c r="AS65" s="81">
        <v>0</v>
      </c>
      <c r="AT65" s="81">
        <v>2</v>
      </c>
      <c r="AU65" s="81">
        <v>0</v>
      </c>
      <c r="AV65" s="81">
        <v>1</v>
      </c>
      <c r="AW65" s="81"/>
      <c r="AX65" s="82"/>
      <c r="AY65" s="81">
        <v>5415.090000000002</v>
      </c>
      <c r="AZ65" s="81">
        <v>7947.5999999999976</v>
      </c>
      <c r="BA65" s="81">
        <v>0</v>
      </c>
      <c r="BB65" s="81">
        <v>1220</v>
      </c>
      <c r="BC65" s="81">
        <v>0</v>
      </c>
      <c r="BD65" s="81">
        <v>125</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1837</v>
      </c>
      <c r="B66" s="80">
        <v>443</v>
      </c>
      <c r="C66" s="80">
        <v>1</v>
      </c>
      <c r="D66" s="80">
        <v>27</v>
      </c>
      <c r="E66" s="80">
        <v>1990</v>
      </c>
      <c r="F66" s="80" t="s">
        <v>562</v>
      </c>
      <c r="G66" s="80" t="s">
        <v>1838</v>
      </c>
      <c r="H66" s="80" t="s">
        <v>1839</v>
      </c>
      <c r="I66" s="177"/>
      <c r="J66" s="81">
        <v>535.48053392942347</v>
      </c>
      <c r="K66" s="81">
        <v>11.37337270582387</v>
      </c>
      <c r="L66" s="81">
        <v>41.624894151596621</v>
      </c>
      <c r="M66" s="81">
        <v>62.106202157320148</v>
      </c>
      <c r="N66" s="81">
        <v>66.012751558337357</v>
      </c>
      <c r="O66" s="81">
        <v>51.792838190898486</v>
      </c>
      <c r="P66" s="81">
        <v>89.341058082677961</v>
      </c>
      <c r="Q66" s="81">
        <v>3.9168291063898004</v>
      </c>
      <c r="R66" s="81">
        <v>0</v>
      </c>
      <c r="S66" s="81">
        <v>3.7296437151889203</v>
      </c>
      <c r="T66" s="82"/>
      <c r="U66" s="81">
        <v>12735313</v>
      </c>
      <c r="V66" s="81">
        <v>3499</v>
      </c>
      <c r="W66" s="81">
        <v>453</v>
      </c>
      <c r="X66" s="81">
        <v>19411</v>
      </c>
      <c r="Y66" s="81">
        <v>20355</v>
      </c>
      <c r="Z66" s="81">
        <v>21303</v>
      </c>
      <c r="AA66" s="81">
        <v>21693</v>
      </c>
      <c r="AB66" s="81">
        <v>63596</v>
      </c>
      <c r="AC66" s="81">
        <v>0</v>
      </c>
      <c r="AD66" s="81">
        <v>3.7296437151889203</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1840</v>
      </c>
      <c r="B67" s="80">
        <v>444</v>
      </c>
      <c r="C67" s="80">
        <v>2</v>
      </c>
      <c r="D67" s="80">
        <v>27</v>
      </c>
      <c r="E67" s="80">
        <v>2005</v>
      </c>
      <c r="F67" s="80" t="s">
        <v>565</v>
      </c>
      <c r="G67" s="80" t="s">
        <v>1838</v>
      </c>
      <c r="H67" s="80" t="s">
        <v>1839</v>
      </c>
      <c r="I67" s="177"/>
      <c r="J67" s="81">
        <v>563.84278166364629</v>
      </c>
      <c r="K67" s="81">
        <v>7.8850195885400378</v>
      </c>
      <c r="L67" s="81">
        <v>58.065533930737566</v>
      </c>
      <c r="M67" s="81">
        <v>114.63788122647129</v>
      </c>
      <c r="N67" s="81">
        <v>97.752867325696911</v>
      </c>
      <c r="O67" s="81">
        <v>71.858065661463598</v>
      </c>
      <c r="P67" s="81">
        <v>83.465756906351999</v>
      </c>
      <c r="Q67" s="81">
        <v>3.5525036996791051</v>
      </c>
      <c r="R67" s="81">
        <v>0</v>
      </c>
      <c r="S67" s="81">
        <v>4.5033354930000007</v>
      </c>
      <c r="T67" s="82"/>
      <c r="U67" s="81">
        <v>13100989</v>
      </c>
      <c r="V67" s="81">
        <v>2644</v>
      </c>
      <c r="W67" s="81">
        <v>537</v>
      </c>
      <c r="X67" s="81">
        <v>16010</v>
      </c>
      <c r="Y67" s="81">
        <v>23536</v>
      </c>
      <c r="Z67" s="81">
        <v>34202</v>
      </c>
      <c r="AA67" s="81">
        <v>16598</v>
      </c>
      <c r="AB67" s="81">
        <v>60299</v>
      </c>
      <c r="AC67" s="81">
        <v>0</v>
      </c>
      <c r="AD67" s="81">
        <v>4.5033354930000007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1841</v>
      </c>
      <c r="B68" s="80">
        <v>445</v>
      </c>
      <c r="C68" s="80">
        <v>3</v>
      </c>
      <c r="D68" s="80">
        <v>27</v>
      </c>
      <c r="E68" s="80">
        <v>2006</v>
      </c>
      <c r="F68" s="80" t="s">
        <v>566</v>
      </c>
      <c r="G68" s="80" t="s">
        <v>1838</v>
      </c>
      <c r="H68" s="80" t="s">
        <v>1839</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1842</v>
      </c>
      <c r="B69" s="80">
        <v>446</v>
      </c>
      <c r="C69" s="80">
        <v>4</v>
      </c>
      <c r="D69" s="80">
        <v>27</v>
      </c>
      <c r="E69" s="80">
        <v>2007</v>
      </c>
      <c r="F69" s="80" t="s">
        <v>567</v>
      </c>
      <c r="G69" s="80" t="s">
        <v>1838</v>
      </c>
      <c r="H69" s="80" t="s">
        <v>1839</v>
      </c>
      <c r="I69" s="177"/>
      <c r="J69" s="81">
        <v>476.18339925689935</v>
      </c>
      <c r="K69" s="81">
        <v>7.5831249777461753</v>
      </c>
      <c r="L69" s="81">
        <v>43.705387915781458</v>
      </c>
      <c r="M69" s="81">
        <v>128.11467980889896</v>
      </c>
      <c r="N69" s="81">
        <v>93.749188100134674</v>
      </c>
      <c r="O69" s="81">
        <v>69.03516974921618</v>
      </c>
      <c r="P69" s="81">
        <v>81.275076447731976</v>
      </c>
      <c r="Q69" s="81">
        <v>3.6800808178152717</v>
      </c>
      <c r="R69" s="81">
        <v>0</v>
      </c>
      <c r="S69" s="81">
        <v>3.6533807647999996</v>
      </c>
      <c r="T69" s="82"/>
      <c r="U69" s="81">
        <v>13445467</v>
      </c>
      <c r="V69" s="81">
        <v>2560</v>
      </c>
      <c r="W69" s="81">
        <v>759</v>
      </c>
      <c r="X69" s="81">
        <v>20521</v>
      </c>
      <c r="Y69" s="81">
        <v>23763</v>
      </c>
      <c r="Z69" s="81">
        <v>34158</v>
      </c>
      <c r="AA69" s="81">
        <v>15916</v>
      </c>
      <c r="AB69" s="81">
        <v>59161</v>
      </c>
      <c r="AC69" s="81">
        <v>0</v>
      </c>
      <c r="AD69" s="81">
        <v>3.6533807647999996</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1843</v>
      </c>
      <c r="B70" s="80">
        <v>447</v>
      </c>
      <c r="C70" s="80">
        <v>5</v>
      </c>
      <c r="D70" s="80">
        <v>27</v>
      </c>
      <c r="E70" s="80">
        <v>2008</v>
      </c>
      <c r="F70" s="80" t="s">
        <v>84</v>
      </c>
      <c r="G70" s="80" t="s">
        <v>1838</v>
      </c>
      <c r="H70" s="80" t="s">
        <v>1839</v>
      </c>
      <c r="I70" s="177"/>
      <c r="J70" s="81">
        <v>386.63544987349457</v>
      </c>
      <c r="K70" s="81">
        <v>5.7116394735639249</v>
      </c>
      <c r="L70" s="81">
        <v>38.690795384599085</v>
      </c>
      <c r="M70" s="81">
        <v>129.29414050965801</v>
      </c>
      <c r="N70" s="81">
        <v>101.13953393865064</v>
      </c>
      <c r="O70" s="81">
        <v>66.11441649388621</v>
      </c>
      <c r="P70" s="81">
        <v>78.698419432977261</v>
      </c>
      <c r="Q70" s="81">
        <v>3.5749935767139935</v>
      </c>
      <c r="R70" s="81">
        <v>0</v>
      </c>
      <c r="S70" s="81">
        <v>3.9930865160000004</v>
      </c>
      <c r="T70" s="82"/>
      <c r="U70" s="81">
        <v>12405380</v>
      </c>
      <c r="V70" s="81">
        <v>2560</v>
      </c>
      <c r="W70" s="81">
        <v>759</v>
      </c>
      <c r="X70" s="81">
        <v>20521</v>
      </c>
      <c r="Y70" s="81">
        <v>23680</v>
      </c>
      <c r="Z70" s="81">
        <v>33861</v>
      </c>
      <c r="AA70" s="81">
        <v>15429</v>
      </c>
      <c r="AB70" s="81">
        <v>58416</v>
      </c>
      <c r="AC70" s="81">
        <v>0</v>
      </c>
      <c r="AD70" s="81">
        <v>3.9930865160000004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1844</v>
      </c>
      <c r="B71" s="80">
        <v>448</v>
      </c>
      <c r="C71" s="80">
        <v>6</v>
      </c>
      <c r="D71" s="80">
        <v>27</v>
      </c>
      <c r="E71" s="80">
        <v>2009</v>
      </c>
      <c r="F71" s="80" t="s">
        <v>85</v>
      </c>
      <c r="G71" s="80" t="s">
        <v>1838</v>
      </c>
      <c r="H71" s="80" t="s">
        <v>1839</v>
      </c>
      <c r="I71" s="177"/>
      <c r="J71" s="81">
        <v>294.23135364936604</v>
      </c>
      <c r="K71" s="81">
        <v>6.1865763516812509</v>
      </c>
      <c r="L71" s="81">
        <v>38.807435561490259</v>
      </c>
      <c r="M71" s="81">
        <v>115.17580110915911</v>
      </c>
      <c r="N71" s="81">
        <v>92.138171069469294</v>
      </c>
      <c r="O71" s="81">
        <v>66.970057996865691</v>
      </c>
      <c r="P71" s="81">
        <v>75.42117541379281</v>
      </c>
      <c r="Q71" s="81">
        <v>3.3719689093239316</v>
      </c>
      <c r="R71" s="81">
        <v>0</v>
      </c>
      <c r="S71" s="81">
        <v>5.3316506090400013</v>
      </c>
      <c r="T71" s="82"/>
      <c r="U71" s="81">
        <v>7810314</v>
      </c>
      <c r="V71" s="81">
        <v>2257</v>
      </c>
      <c r="W71" s="81">
        <v>1038</v>
      </c>
      <c r="X71" s="81">
        <v>21018</v>
      </c>
      <c r="Y71" s="81">
        <v>23609</v>
      </c>
      <c r="Z71" s="81">
        <v>33855</v>
      </c>
      <c r="AA71" s="81">
        <v>15180</v>
      </c>
      <c r="AB71" s="81">
        <v>57840</v>
      </c>
      <c r="AC71" s="81">
        <v>0</v>
      </c>
      <c r="AD71" s="81">
        <v>5.3316506090400013</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4.0860000000000003</v>
      </c>
      <c r="BH71" s="81">
        <v>0</v>
      </c>
      <c r="BI71" s="81">
        <v>106.756</v>
      </c>
      <c r="BJ71" s="81">
        <v>0</v>
      </c>
      <c r="BK71" s="81">
        <v>0</v>
      </c>
      <c r="BL71" s="81">
        <v>0</v>
      </c>
      <c r="BM71" s="82"/>
      <c r="BN71" s="81">
        <v>1</v>
      </c>
      <c r="BO71" s="81">
        <v>0</v>
      </c>
      <c r="BP71" s="81">
        <v>8</v>
      </c>
      <c r="BQ71" s="81">
        <v>0</v>
      </c>
      <c r="BR71" s="81">
        <v>0</v>
      </c>
      <c r="BS71" s="81">
        <v>0</v>
      </c>
      <c r="BT71"/>
      <c r="BU71" s="80"/>
      <c r="BV71" s="80"/>
      <c r="BW71" s="80"/>
      <c r="BX71" s="80"/>
      <c r="BY71" s="80"/>
      <c r="BZ71" s="80"/>
      <c r="CA71" s="80"/>
      <c r="CB71" s="80"/>
      <c r="CC71" s="80"/>
    </row>
    <row r="72" spans="1:81">
      <c r="A72" s="80" t="s">
        <v>1845</v>
      </c>
      <c r="B72" s="80">
        <v>449</v>
      </c>
      <c r="C72" s="80">
        <v>7</v>
      </c>
      <c r="D72" s="80">
        <v>27</v>
      </c>
      <c r="E72" s="80">
        <v>2010</v>
      </c>
      <c r="F72" s="80" t="s">
        <v>86</v>
      </c>
      <c r="G72" s="80" t="s">
        <v>1838</v>
      </c>
      <c r="H72" s="80" t="s">
        <v>1839</v>
      </c>
      <c r="I72" s="177"/>
      <c r="J72" s="81">
        <v>423.49964982011687</v>
      </c>
      <c r="K72" s="81">
        <v>5.3842032190102431</v>
      </c>
      <c r="L72" s="81">
        <v>38.31160719820835</v>
      </c>
      <c r="M72" s="81">
        <v>131.47137211400511</v>
      </c>
      <c r="N72" s="81">
        <v>116.95259389397752</v>
      </c>
      <c r="O72" s="81">
        <v>66.790254563268732</v>
      </c>
      <c r="P72" s="81">
        <v>76.114705412134711</v>
      </c>
      <c r="Q72" s="81">
        <v>3.4893687223890066</v>
      </c>
      <c r="R72" s="81">
        <v>0</v>
      </c>
      <c r="S72" s="81">
        <v>3.2186493097499991</v>
      </c>
      <c r="T72" s="82"/>
      <c r="U72" s="81">
        <v>11317060</v>
      </c>
      <c r="V72" s="81">
        <v>2257</v>
      </c>
      <c r="W72" s="81">
        <v>1038</v>
      </c>
      <c r="X72" s="81">
        <v>21018</v>
      </c>
      <c r="Y72" s="81">
        <v>23622</v>
      </c>
      <c r="Z72" s="81">
        <v>33921</v>
      </c>
      <c r="AA72" s="81">
        <v>14937</v>
      </c>
      <c r="AB72" s="81">
        <v>57352</v>
      </c>
      <c r="AC72" s="81">
        <v>0</v>
      </c>
      <c r="AD72" s="81">
        <v>3.2186493097499991</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3.9039999999999999</v>
      </c>
      <c r="BH72" s="81">
        <v>0</v>
      </c>
      <c r="BI72" s="81">
        <v>119.176</v>
      </c>
      <c r="BJ72" s="81">
        <v>0</v>
      </c>
      <c r="BK72" s="81">
        <v>0</v>
      </c>
      <c r="BL72" s="81">
        <v>0</v>
      </c>
      <c r="BM72" s="82"/>
      <c r="BN72" s="81">
        <v>1</v>
      </c>
      <c r="BO72" s="81">
        <v>0</v>
      </c>
      <c r="BP72" s="81">
        <v>8</v>
      </c>
      <c r="BQ72" s="81">
        <v>0</v>
      </c>
      <c r="BR72" s="81">
        <v>0</v>
      </c>
      <c r="BS72" s="81">
        <v>0</v>
      </c>
      <c r="BT72"/>
      <c r="BU72" s="80">
        <v>123.08</v>
      </c>
      <c r="BV72" s="80">
        <v>0</v>
      </c>
      <c r="BW72" s="80">
        <v>0</v>
      </c>
      <c r="BX72" s="80">
        <v>0</v>
      </c>
      <c r="BY72" s="80">
        <v>0</v>
      </c>
      <c r="BZ72" s="80">
        <v>0</v>
      </c>
      <c r="CA72" s="80">
        <v>0</v>
      </c>
      <c r="CB72" s="80">
        <v>0</v>
      </c>
      <c r="CC72" s="80">
        <v>0</v>
      </c>
    </row>
    <row r="73" spans="1:81">
      <c r="A73" s="80" t="s">
        <v>1846</v>
      </c>
      <c r="B73" s="80">
        <v>450</v>
      </c>
      <c r="C73" s="80">
        <v>8</v>
      </c>
      <c r="D73" s="80">
        <v>27</v>
      </c>
      <c r="E73" s="80">
        <v>2011</v>
      </c>
      <c r="F73" s="80" t="s">
        <v>87</v>
      </c>
      <c r="G73" s="80" t="s">
        <v>1838</v>
      </c>
      <c r="H73" s="80" t="s">
        <v>1839</v>
      </c>
      <c r="I73" s="177"/>
      <c r="J73" s="81">
        <v>385.27087656169033</v>
      </c>
      <c r="K73" s="81">
        <v>6.0867886343522741</v>
      </c>
      <c r="L73" s="81">
        <v>41.737602310858556</v>
      </c>
      <c r="M73" s="81">
        <v>123.16548282215264</v>
      </c>
      <c r="N73" s="81">
        <v>107.12412434355632</v>
      </c>
      <c r="O73" s="81">
        <v>66.061927868437081</v>
      </c>
      <c r="P73" s="81">
        <v>72.965005593867943</v>
      </c>
      <c r="Q73" s="81">
        <v>3.9808649621152505</v>
      </c>
      <c r="R73" s="81">
        <v>0</v>
      </c>
      <c r="S73" s="81">
        <v>3.1154583910800002</v>
      </c>
      <c r="T73" s="82"/>
      <c r="U73" s="81">
        <v>10622068</v>
      </c>
      <c r="V73" s="81">
        <v>2257</v>
      </c>
      <c r="W73" s="81">
        <v>1038</v>
      </c>
      <c r="X73" s="81">
        <v>21018</v>
      </c>
      <c r="Y73" s="81">
        <v>23622</v>
      </c>
      <c r="Z73" s="81">
        <v>34280</v>
      </c>
      <c r="AA73" s="81">
        <v>14745</v>
      </c>
      <c r="AB73" s="81">
        <v>56725</v>
      </c>
      <c r="AC73" s="81">
        <v>0</v>
      </c>
      <c r="AD73" s="81">
        <v>3.1154583910800002</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4.5730000000000004</v>
      </c>
      <c r="BH73" s="81">
        <v>0</v>
      </c>
      <c r="BI73" s="81">
        <v>137.988</v>
      </c>
      <c r="BJ73" s="81">
        <v>0</v>
      </c>
      <c r="BK73" s="81">
        <v>0</v>
      </c>
      <c r="BL73" s="81">
        <v>0</v>
      </c>
      <c r="BM73" s="82"/>
      <c r="BN73" s="81">
        <v>1</v>
      </c>
      <c r="BO73" s="81">
        <v>0</v>
      </c>
      <c r="BP73" s="81">
        <v>9</v>
      </c>
      <c r="BQ73" s="81">
        <v>0</v>
      </c>
      <c r="BR73" s="81">
        <v>0</v>
      </c>
      <c r="BS73" s="81">
        <v>0</v>
      </c>
      <c r="BT73"/>
      <c r="BU73" s="80">
        <v>142.56100000000001</v>
      </c>
      <c r="BV73" s="80">
        <v>0</v>
      </c>
      <c r="BW73" s="80">
        <v>0</v>
      </c>
      <c r="BX73" s="80">
        <v>0</v>
      </c>
      <c r="BY73" s="80">
        <v>0</v>
      </c>
      <c r="BZ73" s="80">
        <v>0</v>
      </c>
      <c r="CA73" s="80">
        <v>0</v>
      </c>
      <c r="CB73" s="80">
        <v>0</v>
      </c>
      <c r="CC73" s="80">
        <v>0</v>
      </c>
    </row>
    <row r="74" spans="1:81">
      <c r="A74" s="80" t="s">
        <v>1847</v>
      </c>
      <c r="B74" s="80">
        <v>451</v>
      </c>
      <c r="C74" s="80">
        <v>9</v>
      </c>
      <c r="D74" s="80">
        <v>27</v>
      </c>
      <c r="E74" s="80">
        <v>2012</v>
      </c>
      <c r="F74" s="80" t="s">
        <v>88</v>
      </c>
      <c r="G74" s="80" t="s">
        <v>1838</v>
      </c>
      <c r="H74" s="80" t="s">
        <v>1839</v>
      </c>
      <c r="I74" s="177"/>
      <c r="J74" s="81">
        <v>417.1254795316774</v>
      </c>
      <c r="K74" s="81">
        <v>5.6401915228922332</v>
      </c>
      <c r="L74" s="81">
        <v>43.171723320618526</v>
      </c>
      <c r="M74" s="81">
        <v>135.04974901991852</v>
      </c>
      <c r="N74" s="81">
        <v>103.74546602551439</v>
      </c>
      <c r="O74" s="81">
        <v>65.739006001822659</v>
      </c>
      <c r="P74" s="81">
        <v>72.484358879045857</v>
      </c>
      <c r="Q74" s="81">
        <v>4.3069678301710113</v>
      </c>
      <c r="R74" s="81">
        <v>0</v>
      </c>
      <c r="S74" s="81">
        <v>3.5251379737699997</v>
      </c>
      <c r="T74" s="82"/>
      <c r="U74" s="81">
        <v>10859508</v>
      </c>
      <c r="V74" s="81">
        <v>2257</v>
      </c>
      <c r="W74" s="81">
        <v>1038</v>
      </c>
      <c r="X74" s="81">
        <v>21018</v>
      </c>
      <c r="Y74" s="81">
        <v>23792</v>
      </c>
      <c r="Z74" s="81">
        <v>34383</v>
      </c>
      <c r="AA74" s="81">
        <v>14565</v>
      </c>
      <c r="AB74" s="81">
        <v>56487</v>
      </c>
      <c r="AC74" s="81">
        <v>0</v>
      </c>
      <c r="AD74" s="81">
        <v>3.5251379737699997</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3.927</v>
      </c>
      <c r="BH74" s="81">
        <v>0</v>
      </c>
      <c r="BI74" s="81">
        <v>122.523</v>
      </c>
      <c r="BJ74" s="81">
        <v>0</v>
      </c>
      <c r="BK74" s="81">
        <v>4.5090000000000003</v>
      </c>
      <c r="BL74" s="81">
        <v>0</v>
      </c>
      <c r="BM74" s="82"/>
      <c r="BN74" s="81">
        <v>1</v>
      </c>
      <c r="BO74" s="81">
        <v>0</v>
      </c>
      <c r="BP74" s="81">
        <v>8</v>
      </c>
      <c r="BQ74" s="81">
        <v>0</v>
      </c>
      <c r="BR74" s="81">
        <v>1</v>
      </c>
      <c r="BS74" s="81">
        <v>0</v>
      </c>
      <c r="BT74"/>
      <c r="BU74" s="80">
        <v>130.959</v>
      </c>
      <c r="BV74" s="80">
        <v>0</v>
      </c>
      <c r="BW74" s="80">
        <v>0</v>
      </c>
      <c r="BX74" s="80">
        <v>0</v>
      </c>
      <c r="BY74" s="80">
        <v>0</v>
      </c>
      <c r="BZ74" s="80">
        <v>0</v>
      </c>
      <c r="CA74" s="80">
        <v>0</v>
      </c>
      <c r="CB74" s="80">
        <v>0</v>
      </c>
      <c r="CC74" s="80">
        <v>0</v>
      </c>
    </row>
    <row r="75" spans="1:81">
      <c r="A75" s="80" t="s">
        <v>1848</v>
      </c>
      <c r="B75" s="80">
        <v>452</v>
      </c>
      <c r="C75" s="80">
        <v>10</v>
      </c>
      <c r="D75" s="80">
        <v>27</v>
      </c>
      <c r="E75" s="80">
        <v>2013</v>
      </c>
      <c r="F75" s="80" t="s">
        <v>89</v>
      </c>
      <c r="G75" s="80" t="s">
        <v>1838</v>
      </c>
      <c r="H75" s="80" t="s">
        <v>1839</v>
      </c>
      <c r="I75" s="177"/>
      <c r="J75" s="81">
        <v>413.09124176502451</v>
      </c>
      <c r="K75" s="81">
        <v>4.5758051352174665</v>
      </c>
      <c r="L75" s="81">
        <v>38.946842795296078</v>
      </c>
      <c r="M75" s="81">
        <v>131.96558063153157</v>
      </c>
      <c r="N75" s="81">
        <v>99.952946272907553</v>
      </c>
      <c r="O75" s="81">
        <v>63.575403893838562</v>
      </c>
      <c r="P75" s="81">
        <v>72.382819870311081</v>
      </c>
      <c r="Q75" s="81">
        <v>4.3392969158115298</v>
      </c>
      <c r="R75" s="81">
        <v>0</v>
      </c>
      <c r="S75" s="81">
        <v>4.0909087595199995</v>
      </c>
      <c r="T75" s="82"/>
      <c r="U75" s="81">
        <v>10760714</v>
      </c>
      <c r="V75" s="81">
        <v>2257</v>
      </c>
      <c r="W75" s="81">
        <v>1038</v>
      </c>
      <c r="X75" s="81">
        <v>21018</v>
      </c>
      <c r="Y75" s="81">
        <v>23754</v>
      </c>
      <c r="Z75" s="81">
        <v>34736</v>
      </c>
      <c r="AA75" s="81">
        <v>14490</v>
      </c>
      <c r="AB75" s="81">
        <v>56095</v>
      </c>
      <c r="AC75" s="81">
        <v>0</v>
      </c>
      <c r="AD75" s="81">
        <v>4.0909087595199995</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4.4450000000000003</v>
      </c>
      <c r="BH75" s="81">
        <v>0</v>
      </c>
      <c r="BI75" s="81">
        <v>135.96700000000001</v>
      </c>
      <c r="BJ75" s="81">
        <v>0</v>
      </c>
      <c r="BK75" s="81">
        <v>8.5500000000000007</v>
      </c>
      <c r="BL75" s="81">
        <v>0</v>
      </c>
      <c r="BM75" s="82"/>
      <c r="BN75" s="81">
        <v>1</v>
      </c>
      <c r="BO75" s="81">
        <v>0</v>
      </c>
      <c r="BP75" s="81">
        <v>9</v>
      </c>
      <c r="BQ75" s="81">
        <v>0</v>
      </c>
      <c r="BR75" s="81">
        <v>2</v>
      </c>
      <c r="BS75" s="81">
        <v>0</v>
      </c>
      <c r="BT75"/>
      <c r="BU75" s="80">
        <v>145.30600000000001</v>
      </c>
      <c r="BV75" s="80">
        <v>3.6560000000000001</v>
      </c>
      <c r="BW75" s="80">
        <v>0</v>
      </c>
      <c r="BX75" s="80">
        <v>0</v>
      </c>
      <c r="BY75" s="80">
        <v>0</v>
      </c>
      <c r="BZ75" s="80">
        <v>0</v>
      </c>
      <c r="CA75" s="80">
        <v>0</v>
      </c>
      <c r="CB75" s="80">
        <v>0</v>
      </c>
      <c r="CC75" s="80">
        <v>0</v>
      </c>
    </row>
    <row r="76" spans="1:81">
      <c r="A76" s="80" t="s">
        <v>1849</v>
      </c>
      <c r="B76" s="80">
        <v>453</v>
      </c>
      <c r="C76" s="80">
        <v>11</v>
      </c>
      <c r="D76" s="80">
        <v>27</v>
      </c>
      <c r="E76" s="80">
        <v>2014</v>
      </c>
      <c r="F76" s="80" t="s">
        <v>90</v>
      </c>
      <c r="G76" s="80" t="s">
        <v>1838</v>
      </c>
      <c r="H76" s="80" t="s">
        <v>1839</v>
      </c>
      <c r="I76" s="177"/>
      <c r="J76" s="81">
        <v>416.40954844250643</v>
      </c>
      <c r="K76" s="81">
        <v>4.8238088289886996</v>
      </c>
      <c r="L76" s="81">
        <v>24.383954072427368</v>
      </c>
      <c r="M76" s="81">
        <v>124.01220170630806</v>
      </c>
      <c r="N76" s="81">
        <v>94.86480611021436</v>
      </c>
      <c r="O76" s="81">
        <v>61.887423724815498</v>
      </c>
      <c r="P76" s="81">
        <v>72.804481164511728</v>
      </c>
      <c r="Q76" s="81">
        <v>4.1045031483555388</v>
      </c>
      <c r="R76" s="81">
        <v>0</v>
      </c>
      <c r="S76" s="81">
        <v>0</v>
      </c>
      <c r="T76" s="82"/>
      <c r="U76" s="81">
        <v>12180447</v>
      </c>
      <c r="V76" s="81">
        <v>1968</v>
      </c>
      <c r="W76" s="81">
        <v>936</v>
      </c>
      <c r="X76" s="81">
        <v>20554</v>
      </c>
      <c r="Y76" s="81">
        <v>23669</v>
      </c>
      <c r="Z76" s="81">
        <v>35613</v>
      </c>
      <c r="AA76" s="81">
        <v>14499</v>
      </c>
      <c r="AB76" s="81">
        <v>55302</v>
      </c>
      <c r="AC76" s="81">
        <v>0</v>
      </c>
      <c r="AD76" s="81">
        <v>0</v>
      </c>
      <c r="AE76" s="82"/>
      <c r="AF76" s="81">
        <v>116733283.52008614</v>
      </c>
      <c r="AG76" s="81">
        <v>3692967.9892542786</v>
      </c>
      <c r="AH76" s="81">
        <v>6617625.6099044597</v>
      </c>
      <c r="AI76" s="81">
        <v>124102600.84600231</v>
      </c>
      <c r="AJ76" s="81">
        <v>107104856.58610938</v>
      </c>
      <c r="AK76" s="81">
        <v>0</v>
      </c>
      <c r="AL76" s="81">
        <v>0</v>
      </c>
      <c r="AM76" s="81">
        <v>7592138.2103258641</v>
      </c>
      <c r="AN76" s="81">
        <v>0</v>
      </c>
      <c r="AO76" s="81">
        <v>0</v>
      </c>
      <c r="AP76" s="82"/>
      <c r="AQ76" s="81">
        <v>1717</v>
      </c>
      <c r="AR76" s="81">
        <v>254</v>
      </c>
      <c r="AS76" s="81">
        <v>0</v>
      </c>
      <c r="AT76" s="81">
        <v>2</v>
      </c>
      <c r="AU76" s="81">
        <v>0</v>
      </c>
      <c r="AV76" s="81">
        <v>0</v>
      </c>
      <c r="AW76" s="81" t="s">
        <v>564</v>
      </c>
      <c r="AX76" s="82"/>
      <c r="AY76" s="81">
        <v>7659.9949999999999</v>
      </c>
      <c r="AZ76" s="81">
        <v>14903.128999999999</v>
      </c>
      <c r="BA76" s="81">
        <v>0</v>
      </c>
      <c r="BB76" s="81">
        <v>1020</v>
      </c>
      <c r="BC76" s="81">
        <v>0</v>
      </c>
      <c r="BD76" s="81">
        <v>0</v>
      </c>
      <c r="BE76" s="81" t="s">
        <v>564</v>
      </c>
      <c r="BF76" s="82"/>
      <c r="BG76" s="81">
        <v>4.1459999999999999</v>
      </c>
      <c r="BH76" s="81">
        <v>0</v>
      </c>
      <c r="BI76" s="81">
        <v>133.25200000000001</v>
      </c>
      <c r="BJ76" s="81">
        <v>0</v>
      </c>
      <c r="BK76" s="81">
        <v>4.7869999999999999</v>
      </c>
      <c r="BL76" s="81">
        <v>0</v>
      </c>
      <c r="BM76" s="82"/>
      <c r="BN76" s="81">
        <v>1</v>
      </c>
      <c r="BO76" s="81">
        <v>0</v>
      </c>
      <c r="BP76" s="81">
        <v>9</v>
      </c>
      <c r="BQ76" s="81">
        <v>0</v>
      </c>
      <c r="BR76" s="81">
        <v>1</v>
      </c>
      <c r="BS76" s="81">
        <v>0</v>
      </c>
      <c r="BT76"/>
      <c r="BU76" s="80">
        <v>142.185</v>
      </c>
      <c r="BV76" s="80">
        <v>0</v>
      </c>
      <c r="BW76" s="80">
        <v>0</v>
      </c>
      <c r="BX76" s="80">
        <v>0</v>
      </c>
      <c r="BY76" s="80">
        <v>0</v>
      </c>
      <c r="BZ76" s="80">
        <v>0</v>
      </c>
      <c r="CA76" s="80">
        <v>0</v>
      </c>
      <c r="CB76" s="80">
        <v>0</v>
      </c>
      <c r="CC76" s="80">
        <v>0</v>
      </c>
    </row>
    <row r="77" spans="1:81">
      <c r="A77" s="80" t="s">
        <v>1850</v>
      </c>
      <c r="B77" s="80">
        <v>454</v>
      </c>
      <c r="C77" s="80">
        <v>12</v>
      </c>
      <c r="D77" s="80">
        <v>27</v>
      </c>
      <c r="E77" s="80">
        <v>2015</v>
      </c>
      <c r="F77" s="80" t="s">
        <v>91</v>
      </c>
      <c r="G77" s="80" t="s">
        <v>1838</v>
      </c>
      <c r="H77" s="80" t="s">
        <v>1839</v>
      </c>
      <c r="I77" s="177"/>
      <c r="J77" s="81">
        <v>352.77448325935092</v>
      </c>
      <c r="K77" s="81">
        <v>4.6427704637167917</v>
      </c>
      <c r="L77" s="81">
        <v>26.063300801106525</v>
      </c>
      <c r="M77" s="81">
        <v>119.95275294134944</v>
      </c>
      <c r="N77" s="81">
        <v>86.963566366057009</v>
      </c>
      <c r="O77" s="81">
        <v>59.766702804481305</v>
      </c>
      <c r="P77" s="81">
        <v>70.76621657047707</v>
      </c>
      <c r="Q77" s="81">
        <v>3.9686977235273395</v>
      </c>
      <c r="R77" s="81">
        <v>0</v>
      </c>
      <c r="S77" s="81">
        <v>4.4725458769599999</v>
      </c>
      <c r="T77" s="82"/>
      <c r="U77" s="81">
        <v>11283522</v>
      </c>
      <c r="V77" s="81">
        <v>1968</v>
      </c>
      <c r="W77" s="81">
        <v>936</v>
      </c>
      <c r="X77" s="81">
        <v>20554</v>
      </c>
      <c r="Y77" s="81">
        <v>23652</v>
      </c>
      <c r="Z77" s="81">
        <v>34724</v>
      </c>
      <c r="AA77" s="81">
        <v>14082</v>
      </c>
      <c r="AB77" s="81">
        <v>54622</v>
      </c>
      <c r="AC77" s="81">
        <v>0</v>
      </c>
      <c r="AD77" s="81">
        <v>4.4725458769599999</v>
      </c>
      <c r="AE77" s="82"/>
      <c r="AF77" s="81">
        <v>99487089.102747038</v>
      </c>
      <c r="AG77" s="81">
        <v>3256436.2091640513</v>
      </c>
      <c r="AH77" s="81">
        <v>5706510.0625326065</v>
      </c>
      <c r="AI77" s="81">
        <v>132027900.65473242</v>
      </c>
      <c r="AJ77" s="81">
        <v>103236569.26856534</v>
      </c>
      <c r="AK77" s="81">
        <v>0</v>
      </c>
      <c r="AL77" s="81">
        <v>0</v>
      </c>
      <c r="AM77" s="81">
        <v>7485715.9693277683</v>
      </c>
      <c r="AN77" s="81">
        <v>0</v>
      </c>
      <c r="AO77" s="81">
        <v>0</v>
      </c>
      <c r="AP77" s="82"/>
      <c r="AQ77" s="81">
        <v>1808</v>
      </c>
      <c r="AR77" s="81">
        <v>384</v>
      </c>
      <c r="AS77" s="81">
        <v>0</v>
      </c>
      <c r="AT77" s="81">
        <v>2</v>
      </c>
      <c r="AU77" s="81">
        <v>0</v>
      </c>
      <c r="AV77" s="81">
        <v>0</v>
      </c>
      <c r="AW77" s="81" t="s">
        <v>564</v>
      </c>
      <c r="AX77" s="82"/>
      <c r="AY77" s="81">
        <v>8164.7690000000002</v>
      </c>
      <c r="AZ77" s="81">
        <v>21474.028999999999</v>
      </c>
      <c r="BA77" s="81">
        <v>0</v>
      </c>
      <c r="BB77" s="81">
        <v>1020</v>
      </c>
      <c r="BC77" s="81">
        <v>0</v>
      </c>
      <c r="BD77" s="81">
        <v>0</v>
      </c>
      <c r="BE77" s="81" t="s">
        <v>564</v>
      </c>
      <c r="BF77" s="82"/>
      <c r="BG77" s="81">
        <v>4.2750000000000004</v>
      </c>
      <c r="BH77" s="81">
        <v>0</v>
      </c>
      <c r="BI77" s="81">
        <v>124.01</v>
      </c>
      <c r="BJ77" s="81">
        <v>0</v>
      </c>
      <c r="BK77" s="81">
        <v>8.3369999999999997</v>
      </c>
      <c r="BL77" s="81">
        <v>0</v>
      </c>
      <c r="BM77" s="82"/>
      <c r="BN77" s="81">
        <v>1</v>
      </c>
      <c r="BO77" s="81">
        <v>0</v>
      </c>
      <c r="BP77" s="81">
        <v>9</v>
      </c>
      <c r="BQ77" s="81">
        <v>0</v>
      </c>
      <c r="BR77" s="81">
        <v>2</v>
      </c>
      <c r="BS77" s="81">
        <v>0</v>
      </c>
      <c r="BT77"/>
      <c r="BU77" s="80">
        <v>132.779</v>
      </c>
      <c r="BV77" s="80">
        <v>3.843</v>
      </c>
      <c r="BW77" s="80">
        <v>0</v>
      </c>
      <c r="BX77" s="80">
        <v>0</v>
      </c>
      <c r="BY77" s="80">
        <v>0</v>
      </c>
      <c r="BZ77" s="80">
        <v>0</v>
      </c>
      <c r="CA77" s="80">
        <v>0</v>
      </c>
      <c r="CB77" s="80">
        <v>0</v>
      </c>
      <c r="CC77" s="80">
        <v>0</v>
      </c>
    </row>
    <row r="78" spans="1:81">
      <c r="A78" s="80" t="s">
        <v>1851</v>
      </c>
      <c r="B78" s="80">
        <v>455</v>
      </c>
      <c r="C78" s="80">
        <v>13</v>
      </c>
      <c r="D78" s="80">
        <v>27</v>
      </c>
      <c r="E78" s="80">
        <v>2016</v>
      </c>
      <c r="F78" s="80" t="s">
        <v>92</v>
      </c>
      <c r="G78" s="80" t="s">
        <v>1838</v>
      </c>
      <c r="H78" s="80" t="s">
        <v>1839</v>
      </c>
      <c r="I78" s="177"/>
      <c r="J78" s="81">
        <v>360.4384704872956</v>
      </c>
      <c r="K78" s="81">
        <v>4.5443320296768972</v>
      </c>
      <c r="L78" s="81">
        <v>26.912776910863169</v>
      </c>
      <c r="M78" s="81">
        <v>105.42512426964527</v>
      </c>
      <c r="N78" s="81">
        <v>83.861475917349381</v>
      </c>
      <c r="O78" s="81">
        <v>59.105540114266944</v>
      </c>
      <c r="P78" s="81">
        <v>70.116216230430226</v>
      </c>
      <c r="Q78" s="81">
        <v>3.8137763438312713</v>
      </c>
      <c r="R78" s="81">
        <v>0</v>
      </c>
      <c r="S78" s="81">
        <v>3.9365425008000012</v>
      </c>
      <c r="T78" s="82"/>
      <c r="U78" s="81">
        <v>10874493</v>
      </c>
      <c r="V78" s="81">
        <v>1968</v>
      </c>
      <c r="W78" s="81">
        <v>936</v>
      </c>
      <c r="X78" s="81">
        <v>20554</v>
      </c>
      <c r="Y78" s="81">
        <v>23647</v>
      </c>
      <c r="Z78" s="81">
        <v>34762</v>
      </c>
      <c r="AA78" s="81">
        <v>14431</v>
      </c>
      <c r="AB78" s="81">
        <v>53995</v>
      </c>
      <c r="AC78" s="81">
        <v>0</v>
      </c>
      <c r="AD78" s="81">
        <v>3.9365425008000008</v>
      </c>
      <c r="AE78" s="82"/>
      <c r="AF78" s="81">
        <v>99964188.727383792</v>
      </c>
      <c r="AG78" s="81">
        <v>3035535.742791893</v>
      </c>
      <c r="AH78" s="81">
        <v>5374627.5098746568</v>
      </c>
      <c r="AI78" s="81">
        <v>123243761.2766097</v>
      </c>
      <c r="AJ78" s="81">
        <v>101527717.7373518</v>
      </c>
      <c r="AK78" s="81">
        <v>0</v>
      </c>
      <c r="AL78" s="81">
        <v>0</v>
      </c>
      <c r="AM78" s="81">
        <v>7405537.1589029888</v>
      </c>
      <c r="AN78" s="81">
        <v>0</v>
      </c>
      <c r="AO78" s="81">
        <v>0</v>
      </c>
      <c r="AP78" s="82"/>
      <c r="AQ78" s="81">
        <v>1906</v>
      </c>
      <c r="AR78" s="81">
        <v>470</v>
      </c>
      <c r="AS78" s="81">
        <v>0</v>
      </c>
      <c r="AT78" s="81">
        <v>2</v>
      </c>
      <c r="AU78" s="81">
        <v>0</v>
      </c>
      <c r="AV78" s="81">
        <v>0</v>
      </c>
      <c r="AW78" s="81" t="s">
        <v>564</v>
      </c>
      <c r="AX78" s="82"/>
      <c r="AY78" s="81">
        <v>8733.5789999999997</v>
      </c>
      <c r="AZ78" s="81">
        <v>33914.029000000002</v>
      </c>
      <c r="BA78" s="81">
        <v>0</v>
      </c>
      <c r="BB78" s="81">
        <v>1020</v>
      </c>
      <c r="BC78" s="81">
        <v>0</v>
      </c>
      <c r="BD78" s="81">
        <v>0</v>
      </c>
      <c r="BE78" s="81" t="s">
        <v>564</v>
      </c>
      <c r="BF78" s="82"/>
      <c r="BG78" s="81">
        <v>6.093</v>
      </c>
      <c r="BH78" s="81">
        <v>0</v>
      </c>
      <c r="BI78" s="81">
        <v>97.885999999999996</v>
      </c>
      <c r="BJ78" s="81">
        <v>0</v>
      </c>
      <c r="BK78" s="81">
        <v>7.8119999999999994</v>
      </c>
      <c r="BL78" s="81">
        <v>0</v>
      </c>
      <c r="BM78" s="82"/>
      <c r="BN78" s="81">
        <v>1</v>
      </c>
      <c r="BO78" s="81">
        <v>0</v>
      </c>
      <c r="BP78" s="81">
        <v>8</v>
      </c>
      <c r="BQ78" s="81">
        <v>0</v>
      </c>
      <c r="BR78" s="81">
        <v>2</v>
      </c>
      <c r="BS78" s="81">
        <v>0</v>
      </c>
      <c r="BT78"/>
      <c r="BU78" s="80">
        <v>106.964</v>
      </c>
      <c r="BV78" s="80">
        <v>3.3839999999999999</v>
      </c>
      <c r="BW78" s="80">
        <v>0</v>
      </c>
      <c r="BX78" s="80">
        <v>0</v>
      </c>
      <c r="BY78" s="80">
        <v>1.4430000000000001</v>
      </c>
      <c r="BZ78" s="80">
        <v>0</v>
      </c>
      <c r="CA78" s="80">
        <v>0</v>
      </c>
      <c r="CB78" s="80">
        <v>0</v>
      </c>
      <c r="CC78" s="80">
        <v>0</v>
      </c>
    </row>
    <row r="79" spans="1:81">
      <c r="A79" s="80" t="s">
        <v>1852</v>
      </c>
      <c r="B79" s="80">
        <v>456</v>
      </c>
      <c r="C79" s="80">
        <v>14</v>
      </c>
      <c r="D79" s="80">
        <v>27</v>
      </c>
      <c r="E79" s="80">
        <v>2017</v>
      </c>
      <c r="F79" s="80" t="s">
        <v>71</v>
      </c>
      <c r="G79" s="80" t="s">
        <v>1838</v>
      </c>
      <c r="H79" s="80" t="s">
        <v>1839</v>
      </c>
      <c r="I79" s="177"/>
      <c r="J79" s="81">
        <v>353.61056831545449</v>
      </c>
      <c r="K79" s="81">
        <v>4.599291211772198</v>
      </c>
      <c r="L79" s="81">
        <v>25.555749637134703</v>
      </c>
      <c r="M79" s="81">
        <v>104.55354935850968</v>
      </c>
      <c r="N79" s="81">
        <v>82.900981554748185</v>
      </c>
      <c r="O79" s="81">
        <v>58.144423626946526</v>
      </c>
      <c r="P79" s="81">
        <v>69.329271037949169</v>
      </c>
      <c r="Q79" s="81">
        <v>3.6338682542773855</v>
      </c>
      <c r="R79" s="81">
        <v>0</v>
      </c>
      <c r="S79" s="81">
        <v>3.1317226161600002</v>
      </c>
      <c r="T79" s="82"/>
      <c r="U79" s="81">
        <v>11166133</v>
      </c>
      <c r="V79" s="81">
        <v>1968</v>
      </c>
      <c r="W79" s="81">
        <v>936</v>
      </c>
      <c r="X79" s="81">
        <v>20554</v>
      </c>
      <c r="Y79" s="81">
        <v>23538</v>
      </c>
      <c r="Z79" s="81">
        <v>34764</v>
      </c>
      <c r="AA79" s="81">
        <v>14360</v>
      </c>
      <c r="AB79" s="81">
        <v>53204</v>
      </c>
      <c r="AC79" s="81">
        <v>0</v>
      </c>
      <c r="AD79" s="81">
        <v>3.1317226161599998</v>
      </c>
      <c r="AE79" s="82"/>
      <c r="AF79" s="81">
        <v>99726305.021221012</v>
      </c>
      <c r="AG79" s="81">
        <v>3122674.2538854131</v>
      </c>
      <c r="AH79" s="81">
        <v>6347751.4032230396</v>
      </c>
      <c r="AI79" s="81">
        <v>125999327.46176641</v>
      </c>
      <c r="AJ79" s="81">
        <v>101630373.4691159</v>
      </c>
      <c r="AK79" s="81">
        <v>0</v>
      </c>
      <c r="AL79" s="81">
        <v>0</v>
      </c>
      <c r="AM79" s="81">
        <v>7308467.5992615288</v>
      </c>
      <c r="AN79" s="81">
        <v>0</v>
      </c>
      <c r="AO79" s="81">
        <v>0</v>
      </c>
      <c r="AP79" s="82"/>
      <c r="AQ79" s="81">
        <v>1986</v>
      </c>
      <c r="AR79" s="81">
        <v>526</v>
      </c>
      <c r="AS79" s="81">
        <v>0</v>
      </c>
      <c r="AT79" s="81">
        <v>2</v>
      </c>
      <c r="AU79" s="81">
        <v>0</v>
      </c>
      <c r="AV79" s="81">
        <v>0</v>
      </c>
      <c r="AW79" s="81" t="s">
        <v>564</v>
      </c>
      <c r="AX79" s="82"/>
      <c r="AY79" s="81">
        <v>9200.2690000000002</v>
      </c>
      <c r="AZ79" s="81">
        <v>47798.928999999996</v>
      </c>
      <c r="BA79" s="81">
        <v>0</v>
      </c>
      <c r="BB79" s="81">
        <v>1020</v>
      </c>
      <c r="BC79" s="81">
        <v>0</v>
      </c>
      <c r="BD79" s="81">
        <v>0</v>
      </c>
      <c r="BE79" s="81" t="s">
        <v>564</v>
      </c>
      <c r="BF79" s="82"/>
      <c r="BG79" s="81">
        <v>6.1280000000000001</v>
      </c>
      <c r="BH79" s="81">
        <v>0</v>
      </c>
      <c r="BI79" s="81">
        <v>111.69799999999999</v>
      </c>
      <c r="BJ79" s="81">
        <v>0</v>
      </c>
      <c r="BK79" s="81">
        <v>4.2649999999999997</v>
      </c>
      <c r="BL79" s="81">
        <v>0</v>
      </c>
      <c r="BM79" s="82"/>
      <c r="BN79" s="81">
        <v>1</v>
      </c>
      <c r="BO79" s="81">
        <v>0</v>
      </c>
      <c r="BP79" s="81">
        <v>8</v>
      </c>
      <c r="BQ79" s="81">
        <v>0</v>
      </c>
      <c r="BR79" s="81">
        <v>1</v>
      </c>
      <c r="BS79" s="81">
        <v>0</v>
      </c>
      <c r="BT79"/>
      <c r="BU79" s="80">
        <v>120.65</v>
      </c>
      <c r="BV79" s="80">
        <v>0</v>
      </c>
      <c r="BW79" s="80">
        <v>0</v>
      </c>
      <c r="BX79" s="80">
        <v>0</v>
      </c>
      <c r="BY79" s="80">
        <v>1.4410000000000001</v>
      </c>
      <c r="BZ79" s="80">
        <v>0</v>
      </c>
      <c r="CA79" s="80">
        <v>0</v>
      </c>
      <c r="CB79" s="80">
        <v>0</v>
      </c>
      <c r="CC79" s="80">
        <v>0</v>
      </c>
    </row>
    <row r="80" spans="1:81">
      <c r="A80" s="80" t="s">
        <v>1853</v>
      </c>
      <c r="B80" s="80">
        <v>457</v>
      </c>
      <c r="C80" s="80">
        <v>15</v>
      </c>
      <c r="D80" s="80">
        <v>27</v>
      </c>
      <c r="E80" s="80">
        <v>2018</v>
      </c>
      <c r="F80" s="80" t="s">
        <v>93</v>
      </c>
      <c r="G80" s="80" t="s">
        <v>1838</v>
      </c>
      <c r="H80" s="80" t="s">
        <v>1839</v>
      </c>
      <c r="I80" s="177"/>
      <c r="J80" s="81">
        <v>351.3019086725501</v>
      </c>
      <c r="K80" s="81">
        <v>4.1720455035508435</v>
      </c>
      <c r="L80" s="81">
        <v>22.75389116293173</v>
      </c>
      <c r="M80" s="81">
        <v>101.79903355815959</v>
      </c>
      <c r="N80" s="81">
        <v>80.769462568929711</v>
      </c>
      <c r="O80" s="81">
        <v>57.175101065226833</v>
      </c>
      <c r="P80" s="81">
        <v>69.432611956211531</v>
      </c>
      <c r="Q80" s="81">
        <v>3.3309763957636505</v>
      </c>
      <c r="R80" s="81">
        <v>0</v>
      </c>
      <c r="S80" s="81">
        <v>4.7393873599999994</v>
      </c>
      <c r="T80" s="82"/>
      <c r="U80" s="81">
        <v>11297520</v>
      </c>
      <c r="V80" s="81">
        <v>1968</v>
      </c>
      <c r="W80" s="81">
        <v>936</v>
      </c>
      <c r="X80" s="81">
        <v>20554</v>
      </c>
      <c r="Y80" s="81">
        <v>23470</v>
      </c>
      <c r="Z80" s="81">
        <v>34839</v>
      </c>
      <c r="AA80" s="81">
        <v>14526</v>
      </c>
      <c r="AB80" s="81">
        <v>52556</v>
      </c>
      <c r="AC80" s="81">
        <v>0</v>
      </c>
      <c r="AD80" s="81">
        <v>4.7393873599999994</v>
      </c>
      <c r="AE80" s="82"/>
      <c r="AF80" s="81">
        <v>107250862.865476</v>
      </c>
      <c r="AG80" s="81">
        <v>2768897.1969585251</v>
      </c>
      <c r="AH80" s="81">
        <v>5560986.6605043421</v>
      </c>
      <c r="AI80" s="81">
        <v>120941825.7727385</v>
      </c>
      <c r="AJ80" s="81">
        <v>106104969.33463199</v>
      </c>
      <c r="AK80" s="81">
        <v>0</v>
      </c>
      <c r="AL80" s="81">
        <v>0</v>
      </c>
      <c r="AM80" s="81">
        <v>7234391.7745614173</v>
      </c>
      <c r="AN80" s="81">
        <v>0</v>
      </c>
      <c r="AO80" s="81">
        <v>0</v>
      </c>
      <c r="AP80" s="82"/>
      <c r="AQ80" s="81">
        <v>2071</v>
      </c>
      <c r="AR80" s="81">
        <v>596</v>
      </c>
      <c r="AS80" s="81">
        <v>0</v>
      </c>
      <c r="AT80" s="81">
        <v>2</v>
      </c>
      <c r="AU80" s="81">
        <v>0</v>
      </c>
      <c r="AV80" s="81">
        <v>0</v>
      </c>
      <c r="AW80" s="81" t="s">
        <v>564</v>
      </c>
      <c r="AX80" s="82"/>
      <c r="AY80" s="81">
        <v>9658.6510000000053</v>
      </c>
      <c r="AZ80" s="81">
        <v>51252.228999999999</v>
      </c>
      <c r="BA80" s="81">
        <v>0</v>
      </c>
      <c r="BB80" s="81">
        <v>1020</v>
      </c>
      <c r="BC80" s="81">
        <v>0</v>
      </c>
      <c r="BD80" s="81">
        <v>0</v>
      </c>
      <c r="BE80" s="81" t="s">
        <v>564</v>
      </c>
      <c r="BF80" s="82"/>
      <c r="BG80" s="81">
        <v>5.82</v>
      </c>
      <c r="BH80" s="81">
        <v>0</v>
      </c>
      <c r="BI80" s="81">
        <v>105.17700000000001</v>
      </c>
      <c r="BJ80" s="81">
        <v>0</v>
      </c>
      <c r="BK80" s="81">
        <v>4.1520000000000001</v>
      </c>
      <c r="BL80" s="81">
        <v>0</v>
      </c>
      <c r="BM80" s="82"/>
      <c r="BN80" s="81">
        <v>1</v>
      </c>
      <c r="BO80" s="81">
        <v>0</v>
      </c>
      <c r="BP80" s="81">
        <v>8</v>
      </c>
      <c r="BQ80" s="81">
        <v>0</v>
      </c>
      <c r="BR80" s="81">
        <v>1</v>
      </c>
      <c r="BS80" s="81">
        <v>0</v>
      </c>
      <c r="BT80"/>
      <c r="BU80" s="80">
        <v>113.706</v>
      </c>
      <c r="BV80" s="80">
        <v>0</v>
      </c>
      <c r="BW80" s="80">
        <v>0</v>
      </c>
      <c r="BX80" s="80">
        <v>0</v>
      </c>
      <c r="BY80" s="80">
        <v>1.4430000000000001</v>
      </c>
      <c r="BZ80" s="80">
        <v>0</v>
      </c>
      <c r="CA80" s="80">
        <v>0</v>
      </c>
      <c r="CB80" s="80">
        <v>0</v>
      </c>
      <c r="CC80" s="80">
        <v>0</v>
      </c>
    </row>
    <row r="81" spans="1:81">
      <c r="A81" s="80" t="s">
        <v>1854</v>
      </c>
      <c r="B81" s="80">
        <v>458</v>
      </c>
      <c r="C81" s="80">
        <v>16</v>
      </c>
      <c r="D81" s="80">
        <v>27</v>
      </c>
      <c r="E81" s="80">
        <v>2019</v>
      </c>
      <c r="F81" s="80" t="s">
        <v>73</v>
      </c>
      <c r="G81" s="80" t="s">
        <v>1838</v>
      </c>
      <c r="H81" s="80" t="s">
        <v>1839</v>
      </c>
      <c r="I81" s="177"/>
      <c r="J81" s="81">
        <v>338.82853532231587</v>
      </c>
      <c r="K81" s="81">
        <v>3.7037405422316412</v>
      </c>
      <c r="L81" s="81">
        <v>22.690938603451112</v>
      </c>
      <c r="M81" s="81">
        <v>97.27047546449144</v>
      </c>
      <c r="N81" s="81">
        <v>65.809480733946728</v>
      </c>
      <c r="O81" s="81">
        <v>55.374130422026695</v>
      </c>
      <c r="P81" s="81">
        <v>67.596389915470198</v>
      </c>
      <c r="Q81" s="81">
        <v>3.2014520210906707</v>
      </c>
      <c r="R81" s="81">
        <v>0</v>
      </c>
      <c r="S81" s="81">
        <v>3.777435165</v>
      </c>
      <c r="T81" s="82"/>
      <c r="U81" s="81">
        <v>11081989</v>
      </c>
      <c r="V81" s="81">
        <v>1968</v>
      </c>
      <c r="W81" s="81">
        <v>936</v>
      </c>
      <c r="X81" s="81">
        <v>20554</v>
      </c>
      <c r="Y81" s="81">
        <v>23478</v>
      </c>
      <c r="Z81" s="81">
        <v>34668</v>
      </c>
      <c r="AA81" s="81">
        <v>14036</v>
      </c>
      <c r="AB81" s="81">
        <v>51880</v>
      </c>
      <c r="AC81" s="81">
        <v>0</v>
      </c>
      <c r="AD81" s="81">
        <v>3.777435165</v>
      </c>
      <c r="AE81" s="82"/>
      <c r="AF81" s="81">
        <v>109241221.4029289</v>
      </c>
      <c r="AG81" s="81">
        <v>2672535.3463346651</v>
      </c>
      <c r="AH81" s="81">
        <v>6476333.2972003166</v>
      </c>
      <c r="AI81" s="81">
        <v>127943343.7773129</v>
      </c>
      <c r="AJ81" s="81">
        <v>94688954.547631308</v>
      </c>
      <c r="AK81" s="81">
        <v>0</v>
      </c>
      <c r="AL81" s="81">
        <v>0</v>
      </c>
      <c r="AM81" s="81">
        <v>7065665.4475691002</v>
      </c>
      <c r="AN81" s="81">
        <v>0</v>
      </c>
      <c r="AO81" s="81">
        <v>0</v>
      </c>
      <c r="AP81" s="82"/>
      <c r="AQ81" s="81">
        <v>2134</v>
      </c>
      <c r="AR81" s="81">
        <v>662</v>
      </c>
      <c r="AS81" s="81">
        <v>0</v>
      </c>
      <c r="AT81" s="81">
        <v>2</v>
      </c>
      <c r="AU81" s="81">
        <v>0</v>
      </c>
      <c r="AV81" s="81">
        <v>0</v>
      </c>
      <c r="AW81" s="81" t="s">
        <v>564</v>
      </c>
      <c r="AX81" s="82"/>
      <c r="AY81" s="81">
        <v>9976.8940000000021</v>
      </c>
      <c r="AZ81" s="81">
        <v>54541.228999999999</v>
      </c>
      <c r="BA81" s="81">
        <v>0</v>
      </c>
      <c r="BB81" s="81">
        <v>1020</v>
      </c>
      <c r="BC81" s="81">
        <v>0</v>
      </c>
      <c r="BD81" s="81">
        <v>0</v>
      </c>
      <c r="BE81" s="81" t="s">
        <v>564</v>
      </c>
      <c r="BF81" s="82"/>
      <c r="BG81" s="81">
        <v>4.1509999999999998</v>
      </c>
      <c r="BH81" s="81">
        <v>0</v>
      </c>
      <c r="BI81" s="81">
        <v>95.533000000000001</v>
      </c>
      <c r="BJ81" s="81">
        <v>0</v>
      </c>
      <c r="BK81" s="81">
        <v>3.8490000000000002</v>
      </c>
      <c r="BL81" s="81">
        <v>0</v>
      </c>
      <c r="BM81" s="82"/>
      <c r="BN81" s="81">
        <v>1</v>
      </c>
      <c r="BO81" s="81">
        <v>0</v>
      </c>
      <c r="BP81" s="81">
        <v>8</v>
      </c>
      <c r="BQ81" s="81">
        <v>0</v>
      </c>
      <c r="BR81" s="81">
        <v>1</v>
      </c>
      <c r="BS81" s="81">
        <v>0</v>
      </c>
      <c r="BT81"/>
      <c r="BU81" s="80">
        <v>103.533</v>
      </c>
      <c r="BV81" s="80">
        <v>0</v>
      </c>
      <c r="BW81" s="80">
        <v>0</v>
      </c>
      <c r="BX81" s="80">
        <v>0</v>
      </c>
      <c r="BY81" s="80">
        <v>0</v>
      </c>
      <c r="BZ81" s="80">
        <v>0</v>
      </c>
      <c r="CA81" s="80">
        <v>0</v>
      </c>
      <c r="CB81" s="80">
        <v>0</v>
      </c>
      <c r="CC81" s="80">
        <v>0</v>
      </c>
    </row>
    <row r="82" spans="1:81">
      <c r="A82" s="80" t="s">
        <v>1855</v>
      </c>
      <c r="B82" s="80">
        <v>459</v>
      </c>
      <c r="C82" s="80">
        <v>17</v>
      </c>
      <c r="D82" s="80">
        <v>27</v>
      </c>
      <c r="E82" s="80">
        <v>2020</v>
      </c>
      <c r="F82" s="80" t="s">
        <v>218</v>
      </c>
      <c r="G82" s="80" t="s">
        <v>1838</v>
      </c>
      <c r="H82" s="80" t="s">
        <v>1839</v>
      </c>
      <c r="I82" s="177"/>
      <c r="J82" s="81">
        <v>278.30335268211581</v>
      </c>
      <c r="K82" s="81">
        <v>3.3652311954961962</v>
      </c>
      <c r="L82" s="81">
        <v>26.786285226600334</v>
      </c>
      <c r="M82" s="81">
        <v>78.78183654132323</v>
      </c>
      <c r="N82" s="81">
        <v>68.50096671736577</v>
      </c>
      <c r="O82" s="81">
        <v>48.238485864692755</v>
      </c>
      <c r="P82" s="81">
        <v>63.253002608965438</v>
      </c>
      <c r="Q82" s="81">
        <v>3.0209191056883147</v>
      </c>
      <c r="R82" s="81">
        <v>0</v>
      </c>
      <c r="S82" s="81">
        <v>3.1498488327600001</v>
      </c>
      <c r="T82" s="82"/>
      <c r="U82" s="81">
        <v>9591964</v>
      </c>
      <c r="V82" s="81">
        <v>1756</v>
      </c>
      <c r="W82" s="81">
        <v>1091</v>
      </c>
      <c r="X82" s="81">
        <v>18552</v>
      </c>
      <c r="Y82" s="81">
        <v>23466</v>
      </c>
      <c r="Z82" s="81">
        <v>34470</v>
      </c>
      <c r="AA82" s="81">
        <v>14270</v>
      </c>
      <c r="AB82" s="81">
        <v>51234</v>
      </c>
      <c r="AC82" s="81">
        <v>0</v>
      </c>
      <c r="AD82" s="81">
        <v>3.1498488327600001</v>
      </c>
      <c r="AE82" s="82"/>
      <c r="AF82" s="81">
        <v>100493597.94267149</v>
      </c>
      <c r="AG82" s="81">
        <v>2323053.5886978144</v>
      </c>
      <c r="AH82" s="81">
        <v>9394917.6075664293</v>
      </c>
      <c r="AI82" s="81">
        <v>108944950.77855816</v>
      </c>
      <c r="AJ82" s="81">
        <v>104535510.73645373</v>
      </c>
      <c r="AK82" s="81"/>
      <c r="AL82" s="81"/>
      <c r="AM82" s="81">
        <v>6686606.2216122821</v>
      </c>
      <c r="AN82" s="81"/>
      <c r="AO82" s="81"/>
      <c r="AP82" s="82"/>
      <c r="AQ82" s="81">
        <v>2179</v>
      </c>
      <c r="AR82" s="81">
        <v>705</v>
      </c>
      <c r="AS82" s="81">
        <v>0</v>
      </c>
      <c r="AT82" s="81">
        <v>3</v>
      </c>
      <c r="AU82" s="81">
        <v>0</v>
      </c>
      <c r="AV82" s="81">
        <v>0</v>
      </c>
      <c r="AW82" s="81">
        <v>0</v>
      </c>
      <c r="AX82" s="82"/>
      <c r="AY82" s="81">
        <v>10208.19000000001</v>
      </c>
      <c r="AZ82" s="81">
        <v>57114.228999999978</v>
      </c>
      <c r="BA82" s="81">
        <v>0</v>
      </c>
      <c r="BB82" s="81">
        <v>1218</v>
      </c>
      <c r="BC82" s="81">
        <v>0</v>
      </c>
      <c r="BD82" s="81">
        <v>0</v>
      </c>
      <c r="BE82" s="81">
        <v>0</v>
      </c>
      <c r="BF82" s="82"/>
      <c r="BG82" s="81">
        <v>3.9649999999999999</v>
      </c>
      <c r="BH82" s="81">
        <v>0</v>
      </c>
      <c r="BI82" s="81">
        <v>71.653999999999996</v>
      </c>
      <c r="BJ82" s="81">
        <v>0</v>
      </c>
      <c r="BK82" s="81">
        <v>3.5619999999999998</v>
      </c>
      <c r="BL82" s="81">
        <v>0</v>
      </c>
      <c r="BM82" s="82"/>
      <c r="BN82" s="81">
        <v>1</v>
      </c>
      <c r="BO82" s="81">
        <v>0</v>
      </c>
      <c r="BP82" s="81">
        <v>7</v>
      </c>
      <c r="BQ82" s="81">
        <v>0</v>
      </c>
      <c r="BR82" s="81">
        <v>1</v>
      </c>
      <c r="BS82" s="81">
        <v>0</v>
      </c>
      <c r="BT82"/>
      <c r="BU82" s="80">
        <v>79.180999999999997</v>
      </c>
      <c r="BV82" s="80">
        <v>0</v>
      </c>
      <c r="BW82" s="80">
        <v>0</v>
      </c>
      <c r="BX82" s="80">
        <v>0</v>
      </c>
      <c r="BY82" s="80">
        <v>0</v>
      </c>
      <c r="BZ82" s="80">
        <v>0</v>
      </c>
      <c r="CA82" s="80">
        <v>0</v>
      </c>
      <c r="CB82" s="80">
        <v>0</v>
      </c>
      <c r="CC82" s="80">
        <v>0</v>
      </c>
    </row>
    <row r="83" spans="1:81">
      <c r="A83" s="80" t="s">
        <v>1856</v>
      </c>
      <c r="B83" s="80">
        <v>459</v>
      </c>
      <c r="C83" s="80">
        <v>18</v>
      </c>
      <c r="D83" s="80">
        <v>27</v>
      </c>
      <c r="E83" s="80">
        <v>2021</v>
      </c>
      <c r="F83" s="80" t="s">
        <v>75</v>
      </c>
      <c r="G83" s="174" t="s">
        <v>1838</v>
      </c>
      <c r="H83" s="80" t="s">
        <v>1839</v>
      </c>
      <c r="I83" s="177"/>
      <c r="J83" s="81">
        <v>297.06933553076709</v>
      </c>
      <c r="K83" s="81">
        <v>3.6907803037431077</v>
      </c>
      <c r="L83" s="81">
        <v>26.583123483492276</v>
      </c>
      <c r="M83" s="81">
        <v>84.368271076606746</v>
      </c>
      <c r="N83" s="81">
        <v>63.903925773940962</v>
      </c>
      <c r="O83" s="81">
        <v>46.524331987724274</v>
      </c>
      <c r="P83" s="81">
        <v>64.593143358314322</v>
      </c>
      <c r="Q83" s="81">
        <v>3.0072878151096027</v>
      </c>
      <c r="R83" s="81">
        <v>0</v>
      </c>
      <c r="S83" s="81">
        <v>3.719276360799999</v>
      </c>
      <c r="T83" s="82"/>
      <c r="U83" s="81">
        <v>10876147</v>
      </c>
      <c r="V83" s="81">
        <v>1756</v>
      </c>
      <c r="W83" s="81">
        <v>1091</v>
      </c>
      <c r="X83" s="81">
        <v>18552</v>
      </c>
      <c r="Y83" s="81">
        <v>23301</v>
      </c>
      <c r="Z83" s="81">
        <v>34232</v>
      </c>
      <c r="AA83" s="81">
        <v>14211</v>
      </c>
      <c r="AB83" s="81">
        <v>50398</v>
      </c>
      <c r="AC83" s="81">
        <v>0</v>
      </c>
      <c r="AD83" s="81">
        <v>3.719276360799999</v>
      </c>
      <c r="AE83" s="82"/>
      <c r="AF83" s="81">
        <v>106137709.22279683</v>
      </c>
      <c r="AG83" s="81">
        <v>2628512.6482307278</v>
      </c>
      <c r="AH83" s="81">
        <v>9556500.0703432057</v>
      </c>
      <c r="AI83" s="81">
        <v>120284489.761548</v>
      </c>
      <c r="AJ83" s="81">
        <v>95375541.761629209</v>
      </c>
      <c r="AK83" s="81">
        <v>0</v>
      </c>
      <c r="AL83" s="81">
        <v>0</v>
      </c>
      <c r="AM83" s="81">
        <v>6615437.4177376516</v>
      </c>
      <c r="AN83" s="81">
        <v>0</v>
      </c>
      <c r="AO83" s="81">
        <v>0</v>
      </c>
      <c r="AP83" s="82"/>
      <c r="AQ83" s="81">
        <v>2217</v>
      </c>
      <c r="AR83" s="81">
        <v>754</v>
      </c>
      <c r="AS83" s="81">
        <v>0</v>
      </c>
      <c r="AT83" s="81">
        <v>4</v>
      </c>
      <c r="AU83" s="81">
        <v>0</v>
      </c>
      <c r="AV83" s="81">
        <v>0</v>
      </c>
      <c r="AW83" s="81"/>
      <c r="AX83" s="82"/>
      <c r="AY83" s="81">
        <v>10425.909</v>
      </c>
      <c r="AZ83" s="81">
        <v>60393.528999999988</v>
      </c>
      <c r="BA83" s="81">
        <v>0</v>
      </c>
      <c r="BB83" s="81">
        <v>1348</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1857</v>
      </c>
      <c r="B84" s="80">
        <v>459</v>
      </c>
      <c r="C84" s="80">
        <v>19</v>
      </c>
      <c r="D84" s="80">
        <v>27</v>
      </c>
      <c r="E84" s="80">
        <v>2022</v>
      </c>
      <c r="F84" s="80" t="s">
        <v>568</v>
      </c>
      <c r="G84" s="174" t="s">
        <v>1838</v>
      </c>
      <c r="H84" s="80" t="s">
        <v>1839</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2293</v>
      </c>
      <c r="AR84" s="81">
        <v>797</v>
      </c>
      <c r="AS84" s="81">
        <v>0</v>
      </c>
      <c r="AT84" s="81">
        <v>4</v>
      </c>
      <c r="AU84" s="81">
        <v>0</v>
      </c>
      <c r="AV84" s="81">
        <v>0</v>
      </c>
      <c r="AW84" s="81"/>
      <c r="AX84" s="82"/>
      <c r="AY84" s="81">
        <v>10889.407999999999</v>
      </c>
      <c r="AZ84" s="81">
        <v>116798.52899999992</v>
      </c>
      <c r="BA84" s="81">
        <v>0</v>
      </c>
      <c r="BB84" s="81">
        <v>1348</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1858</v>
      </c>
      <c r="B85" s="80">
        <v>426</v>
      </c>
      <c r="C85" s="80">
        <v>1</v>
      </c>
      <c r="D85" s="80">
        <v>26</v>
      </c>
      <c r="E85" s="80">
        <v>1990</v>
      </c>
      <c r="F85" s="80" t="s">
        <v>562</v>
      </c>
      <c r="G85" s="80" t="s">
        <v>1859</v>
      </c>
      <c r="H85" s="80" t="s">
        <v>1860</v>
      </c>
      <c r="I85" s="177"/>
      <c r="J85" s="81">
        <v>31.80295735043207</v>
      </c>
      <c r="K85" s="81">
        <v>8.8949439622466304</v>
      </c>
      <c r="L85" s="81">
        <v>4.8435743973671261</v>
      </c>
      <c r="M85" s="81">
        <v>59.964457547905006</v>
      </c>
      <c r="N85" s="81">
        <v>56.887854572177517</v>
      </c>
      <c r="O85" s="81">
        <v>21.134823376683119</v>
      </c>
      <c r="P85" s="81">
        <v>40.764200106133153</v>
      </c>
      <c r="Q85" s="81">
        <v>2.5402480736688995</v>
      </c>
      <c r="R85" s="81">
        <v>15.591391091810719</v>
      </c>
      <c r="S85" s="81">
        <v>2.5979466319480236</v>
      </c>
      <c r="T85" s="82"/>
      <c r="U85" s="81">
        <v>1502565</v>
      </c>
      <c r="V85" s="81">
        <v>2077</v>
      </c>
      <c r="W85" s="81">
        <v>51</v>
      </c>
      <c r="X85" s="81">
        <v>13001</v>
      </c>
      <c r="Y85" s="81">
        <v>13078</v>
      </c>
      <c r="Z85" s="81">
        <v>8693</v>
      </c>
      <c r="AA85" s="81">
        <v>9898</v>
      </c>
      <c r="AB85" s="81">
        <v>41245</v>
      </c>
      <c r="AC85" s="81">
        <v>2700457</v>
      </c>
      <c r="AD85" s="81">
        <v>2.5979466319480236</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1861</v>
      </c>
      <c r="B86" s="80">
        <v>427</v>
      </c>
      <c r="C86" s="80">
        <v>2</v>
      </c>
      <c r="D86" s="80">
        <v>26</v>
      </c>
      <c r="E86" s="80">
        <v>2005</v>
      </c>
      <c r="F86" s="80" t="s">
        <v>565</v>
      </c>
      <c r="G86" s="80" t="s">
        <v>1859</v>
      </c>
      <c r="H86" s="80" t="s">
        <v>1860</v>
      </c>
      <c r="I86" s="177"/>
      <c r="J86" s="81">
        <v>28.027833985954938</v>
      </c>
      <c r="K86" s="81">
        <v>6.0143292358504592</v>
      </c>
      <c r="L86" s="81">
        <v>11.408300987236338</v>
      </c>
      <c r="M86" s="81">
        <v>120.97157148722674</v>
      </c>
      <c r="N86" s="81">
        <v>98.76882245232764</v>
      </c>
      <c r="O86" s="81">
        <v>40.40834386488887</v>
      </c>
      <c r="P86" s="81">
        <v>57.492709887355247</v>
      </c>
      <c r="Q86" s="81">
        <v>2.7555042461349508</v>
      </c>
      <c r="R86" s="81">
        <v>17.929082485321274</v>
      </c>
      <c r="S86" s="81">
        <v>3.6240606075599997</v>
      </c>
      <c r="T86" s="82"/>
      <c r="U86" s="81">
        <v>1143384</v>
      </c>
      <c r="V86" s="81">
        <v>1595</v>
      </c>
      <c r="W86" s="81">
        <v>124</v>
      </c>
      <c r="X86" s="81">
        <v>11276</v>
      </c>
      <c r="Y86" s="81">
        <v>19921</v>
      </c>
      <c r="Z86" s="81">
        <v>19233</v>
      </c>
      <c r="AA86" s="81">
        <v>11433</v>
      </c>
      <c r="AB86" s="81">
        <v>46771</v>
      </c>
      <c r="AC86" s="81">
        <v>3170387</v>
      </c>
      <c r="AD86" s="81">
        <v>3.6240606075599997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1862</v>
      </c>
      <c r="B87" s="80">
        <v>428</v>
      </c>
      <c r="C87" s="80">
        <v>3</v>
      </c>
      <c r="D87" s="80">
        <v>26</v>
      </c>
      <c r="E87" s="80">
        <v>2006</v>
      </c>
      <c r="F87" s="80" t="s">
        <v>566</v>
      </c>
      <c r="G87" s="80" t="s">
        <v>1859</v>
      </c>
      <c r="H87" s="80" t="s">
        <v>1860</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1863</v>
      </c>
      <c r="B88" s="80">
        <v>429</v>
      </c>
      <c r="C88" s="80">
        <v>4</v>
      </c>
      <c r="D88" s="80">
        <v>26</v>
      </c>
      <c r="E88" s="80">
        <v>2007</v>
      </c>
      <c r="F88" s="80" t="s">
        <v>567</v>
      </c>
      <c r="G88" s="80" t="s">
        <v>1859</v>
      </c>
      <c r="H88" s="80" t="s">
        <v>1860</v>
      </c>
      <c r="I88" s="177"/>
      <c r="J88" s="81">
        <v>26.120454452404633</v>
      </c>
      <c r="K88" s="81">
        <v>6.6141604199558</v>
      </c>
      <c r="L88" s="81">
        <v>12.80451047825221</v>
      </c>
      <c r="M88" s="81">
        <v>129.53351097525459</v>
      </c>
      <c r="N88" s="81">
        <v>92.532498960321618</v>
      </c>
      <c r="O88" s="81">
        <v>39.705631034987448</v>
      </c>
      <c r="P88" s="81">
        <v>59.128179830880164</v>
      </c>
      <c r="Q88" s="81">
        <v>2.9665329220535535</v>
      </c>
      <c r="R88" s="81">
        <v>17.621849705714119</v>
      </c>
      <c r="S88" s="81">
        <v>3.8690585908000004</v>
      </c>
      <c r="T88" s="82"/>
      <c r="U88" s="81">
        <v>1171339</v>
      </c>
      <c r="V88" s="81">
        <v>1778</v>
      </c>
      <c r="W88" s="81">
        <v>170</v>
      </c>
      <c r="X88" s="81">
        <v>16767</v>
      </c>
      <c r="Y88" s="81">
        <v>21018</v>
      </c>
      <c r="Z88" s="81">
        <v>19646</v>
      </c>
      <c r="AA88" s="81">
        <v>11579</v>
      </c>
      <c r="AB88" s="81">
        <v>47690</v>
      </c>
      <c r="AC88" s="81">
        <v>3205467</v>
      </c>
      <c r="AD88" s="81">
        <v>3.8690585908000004</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1864</v>
      </c>
      <c r="B89" s="80">
        <v>430</v>
      </c>
      <c r="C89" s="80">
        <v>5</v>
      </c>
      <c r="D89" s="80">
        <v>26</v>
      </c>
      <c r="E89" s="80">
        <v>2008</v>
      </c>
      <c r="F89" s="80" t="s">
        <v>84</v>
      </c>
      <c r="G89" s="80" t="s">
        <v>1859</v>
      </c>
      <c r="H89" s="80" t="s">
        <v>1860</v>
      </c>
      <c r="I89" s="177"/>
      <c r="J89" s="81">
        <v>20.467900465304655</v>
      </c>
      <c r="K89" s="81">
        <v>5.1203915486412805</v>
      </c>
      <c r="L89" s="81">
        <v>11.632640957025105</v>
      </c>
      <c r="M89" s="81">
        <v>144.78862387348286</v>
      </c>
      <c r="N89" s="81">
        <v>98.892978403213064</v>
      </c>
      <c r="O89" s="81">
        <v>39.042670689340198</v>
      </c>
      <c r="P89" s="81">
        <v>58.382403838865621</v>
      </c>
      <c r="Q89" s="81">
        <v>2.9358937081570189</v>
      </c>
      <c r="R89" s="81">
        <v>15.503225567747561</v>
      </c>
      <c r="S89" s="81">
        <v>2.3666530905299998</v>
      </c>
      <c r="T89" s="82"/>
      <c r="U89" s="81">
        <v>1062743</v>
      </c>
      <c r="V89" s="81">
        <v>1778</v>
      </c>
      <c r="W89" s="81">
        <v>170</v>
      </c>
      <c r="X89" s="81">
        <v>16767</v>
      </c>
      <c r="Y89" s="81">
        <v>21254</v>
      </c>
      <c r="Z89" s="81">
        <v>19996</v>
      </c>
      <c r="AA89" s="81">
        <v>11446</v>
      </c>
      <c r="AB89" s="81">
        <v>47973</v>
      </c>
      <c r="AC89" s="81">
        <v>2928346</v>
      </c>
      <c r="AD89" s="81">
        <v>2.3666530905299998</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1865</v>
      </c>
      <c r="B90" s="80">
        <v>431</v>
      </c>
      <c r="C90" s="80">
        <v>6</v>
      </c>
      <c r="D90" s="80">
        <v>26</v>
      </c>
      <c r="E90" s="80">
        <v>2009</v>
      </c>
      <c r="F90" s="80" t="s">
        <v>85</v>
      </c>
      <c r="G90" s="80" t="s">
        <v>1859</v>
      </c>
      <c r="H90" s="80" t="s">
        <v>1860</v>
      </c>
      <c r="I90" s="177"/>
      <c r="J90" s="81">
        <v>23.500627330939128</v>
      </c>
      <c r="K90" s="81">
        <v>5.4247672913581182</v>
      </c>
      <c r="L90" s="81">
        <v>17.760798280485016</v>
      </c>
      <c r="M90" s="81">
        <v>144.08578098937733</v>
      </c>
      <c r="N90" s="81">
        <v>88.813491007044831</v>
      </c>
      <c r="O90" s="81">
        <v>40.197859948436204</v>
      </c>
      <c r="P90" s="81">
        <v>56.779525206114897</v>
      </c>
      <c r="Q90" s="81">
        <v>2.8035029889432663</v>
      </c>
      <c r="R90" s="81">
        <v>18.41080189609945</v>
      </c>
      <c r="S90" s="81">
        <v>0</v>
      </c>
      <c r="T90" s="82"/>
      <c r="U90" s="81">
        <v>1092260</v>
      </c>
      <c r="V90" s="81">
        <v>1880</v>
      </c>
      <c r="W90" s="81">
        <v>394</v>
      </c>
      <c r="X90" s="81">
        <v>18620</v>
      </c>
      <c r="Y90" s="81">
        <v>21410</v>
      </c>
      <c r="Z90" s="81">
        <v>20321</v>
      </c>
      <c r="AA90" s="81">
        <v>11428</v>
      </c>
      <c r="AB90" s="81">
        <v>48089</v>
      </c>
      <c r="AC90" s="81">
        <v>3392626</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8.8879999999999999</v>
      </c>
      <c r="BK90" s="81">
        <v>5.18</v>
      </c>
      <c r="BL90" s="81">
        <v>0</v>
      </c>
      <c r="BM90" s="82"/>
      <c r="BN90" s="81">
        <v>0</v>
      </c>
      <c r="BO90" s="81">
        <v>0</v>
      </c>
      <c r="BP90" s="81">
        <v>0</v>
      </c>
      <c r="BQ90" s="81">
        <v>1</v>
      </c>
      <c r="BR90" s="81">
        <v>1</v>
      </c>
      <c r="BS90" s="81">
        <v>0</v>
      </c>
      <c r="BT90"/>
      <c r="BU90" s="80"/>
      <c r="BV90" s="80"/>
      <c r="BW90" s="80"/>
      <c r="BX90" s="80"/>
      <c r="BY90" s="80"/>
      <c r="BZ90" s="80"/>
      <c r="CA90" s="80"/>
      <c r="CB90" s="80"/>
      <c r="CC90" s="80"/>
    </row>
    <row r="91" spans="1:81">
      <c r="A91" s="80" t="s">
        <v>1866</v>
      </c>
      <c r="B91" s="80">
        <v>432</v>
      </c>
      <c r="C91" s="80">
        <v>7</v>
      </c>
      <c r="D91" s="80">
        <v>26</v>
      </c>
      <c r="E91" s="80">
        <v>2010</v>
      </c>
      <c r="F91" s="80" t="s">
        <v>86</v>
      </c>
      <c r="G91" s="80" t="s">
        <v>1859</v>
      </c>
      <c r="H91" s="80" t="s">
        <v>1860</v>
      </c>
      <c r="I91" s="177"/>
      <c r="J91" s="81">
        <v>21.511091671197828</v>
      </c>
      <c r="K91" s="81">
        <v>5.7512486634452564</v>
      </c>
      <c r="L91" s="81">
        <v>17.316163559006338</v>
      </c>
      <c r="M91" s="81">
        <v>149.37655763984154</v>
      </c>
      <c r="N91" s="81">
        <v>93.61760760099861</v>
      </c>
      <c r="O91" s="81">
        <v>40.716832467021433</v>
      </c>
      <c r="P91" s="81">
        <v>58.060584686741834</v>
      </c>
      <c r="Q91" s="81">
        <v>2.9278646085145446</v>
      </c>
      <c r="R91" s="81">
        <v>17.851575336891727</v>
      </c>
      <c r="S91" s="81">
        <v>3.3182247549000001</v>
      </c>
      <c r="T91" s="82"/>
      <c r="U91" s="81">
        <v>1133666</v>
      </c>
      <c r="V91" s="81">
        <v>1880</v>
      </c>
      <c r="W91" s="81">
        <v>394</v>
      </c>
      <c r="X91" s="81">
        <v>18620</v>
      </c>
      <c r="Y91" s="81">
        <v>21382</v>
      </c>
      <c r="Z91" s="81">
        <v>20679</v>
      </c>
      <c r="AA91" s="81">
        <v>11394</v>
      </c>
      <c r="AB91" s="81">
        <v>48123</v>
      </c>
      <c r="AC91" s="81">
        <v>3117395</v>
      </c>
      <c r="AD91" s="81">
        <v>3.3182247549000001</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8.9879999999999995</v>
      </c>
      <c r="BK91" s="81">
        <v>13.464</v>
      </c>
      <c r="BL91" s="81">
        <v>0</v>
      </c>
      <c r="BM91" s="82"/>
      <c r="BN91" s="81">
        <v>0</v>
      </c>
      <c r="BO91" s="81">
        <v>0</v>
      </c>
      <c r="BP91" s="81">
        <v>0</v>
      </c>
      <c r="BQ91" s="81">
        <v>1</v>
      </c>
      <c r="BR91" s="81">
        <v>2</v>
      </c>
      <c r="BS91" s="81">
        <v>0</v>
      </c>
      <c r="BT91"/>
      <c r="BU91" s="80">
        <v>22.452000000000002</v>
      </c>
      <c r="BV91" s="80">
        <v>0</v>
      </c>
      <c r="BW91" s="80">
        <v>0</v>
      </c>
      <c r="BX91" s="80">
        <v>0</v>
      </c>
      <c r="BY91" s="80">
        <v>0</v>
      </c>
      <c r="BZ91" s="80">
        <v>0</v>
      </c>
      <c r="CA91" s="80">
        <v>0</v>
      </c>
      <c r="CB91" s="80">
        <v>0</v>
      </c>
      <c r="CC91" s="80">
        <v>0</v>
      </c>
    </row>
    <row r="92" spans="1:81">
      <c r="A92" s="80" t="s">
        <v>1867</v>
      </c>
      <c r="B92" s="80">
        <v>433</v>
      </c>
      <c r="C92" s="80">
        <v>8</v>
      </c>
      <c r="D92" s="80">
        <v>26</v>
      </c>
      <c r="E92" s="80">
        <v>2011</v>
      </c>
      <c r="F92" s="80" t="s">
        <v>87</v>
      </c>
      <c r="G92" s="80" t="s">
        <v>1859</v>
      </c>
      <c r="H92" s="80" t="s">
        <v>1860</v>
      </c>
      <c r="I92" s="177"/>
      <c r="J92" s="81">
        <v>16.567580406737022</v>
      </c>
      <c r="K92" s="81">
        <v>6.4978475743068413</v>
      </c>
      <c r="L92" s="81">
        <v>19.440109018975267</v>
      </c>
      <c r="M92" s="81">
        <v>145.4060369551037</v>
      </c>
      <c r="N92" s="81">
        <v>95.958133386730736</v>
      </c>
      <c r="O92" s="81">
        <v>40.315505571986698</v>
      </c>
      <c r="P92" s="81">
        <v>56.070971745277561</v>
      </c>
      <c r="Q92" s="81">
        <v>3.3825246418509121</v>
      </c>
      <c r="R92" s="81">
        <v>16.542016195475359</v>
      </c>
      <c r="S92" s="81">
        <v>4.5283005368700007</v>
      </c>
      <c r="T92" s="82"/>
      <c r="U92" s="81">
        <v>926484</v>
      </c>
      <c r="V92" s="81">
        <v>1880</v>
      </c>
      <c r="W92" s="81">
        <v>394</v>
      </c>
      <c r="X92" s="81">
        <v>18620</v>
      </c>
      <c r="Y92" s="81">
        <v>21254</v>
      </c>
      <c r="Z92" s="81">
        <v>20920</v>
      </c>
      <c r="AA92" s="81">
        <v>11331</v>
      </c>
      <c r="AB92" s="81">
        <v>48199</v>
      </c>
      <c r="AC92" s="81">
        <v>2883931</v>
      </c>
      <c r="AD92" s="81">
        <v>4.5283005368700007</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8.3650000000000002</v>
      </c>
      <c r="BK92" s="81">
        <v>8.0380000000000003</v>
      </c>
      <c r="BL92" s="81">
        <v>0</v>
      </c>
      <c r="BM92" s="82"/>
      <c r="BN92" s="81">
        <v>0</v>
      </c>
      <c r="BO92" s="81">
        <v>0</v>
      </c>
      <c r="BP92" s="81">
        <v>0</v>
      </c>
      <c r="BQ92" s="81">
        <v>1</v>
      </c>
      <c r="BR92" s="81">
        <v>1</v>
      </c>
      <c r="BS92" s="81">
        <v>0</v>
      </c>
      <c r="BT92"/>
      <c r="BU92" s="80">
        <v>16.402999999999999</v>
      </c>
      <c r="BV92" s="80">
        <v>0</v>
      </c>
      <c r="BW92" s="80">
        <v>0</v>
      </c>
      <c r="BX92" s="80">
        <v>0</v>
      </c>
      <c r="BY92" s="80">
        <v>0</v>
      </c>
      <c r="BZ92" s="80">
        <v>0</v>
      </c>
      <c r="CA92" s="80">
        <v>0</v>
      </c>
      <c r="CB92" s="80">
        <v>0</v>
      </c>
      <c r="CC92" s="80">
        <v>0</v>
      </c>
    </row>
    <row r="93" spans="1:81">
      <c r="A93" s="80" t="s">
        <v>1868</v>
      </c>
      <c r="B93" s="80">
        <v>434</v>
      </c>
      <c r="C93" s="80">
        <v>9</v>
      </c>
      <c r="D93" s="80">
        <v>26</v>
      </c>
      <c r="E93" s="80">
        <v>2012</v>
      </c>
      <c r="F93" s="80" t="s">
        <v>88</v>
      </c>
      <c r="G93" s="80" t="s">
        <v>1859</v>
      </c>
      <c r="H93" s="80" t="s">
        <v>1860</v>
      </c>
      <c r="I93" s="177"/>
      <c r="J93" s="81">
        <v>13.849953840317594</v>
      </c>
      <c r="K93" s="81">
        <v>5.7507845597202003</v>
      </c>
      <c r="L93" s="81">
        <v>18.756324013239684</v>
      </c>
      <c r="M93" s="81">
        <v>150.71761764170543</v>
      </c>
      <c r="N93" s="81">
        <v>84.937842688087841</v>
      </c>
      <c r="O93" s="81">
        <v>41.309861375545481</v>
      </c>
      <c r="P93" s="81">
        <v>56.146140533703772</v>
      </c>
      <c r="Q93" s="81">
        <v>3.6954663873970719</v>
      </c>
      <c r="R93" s="81">
        <v>16.958259234545068</v>
      </c>
      <c r="S93" s="81">
        <v>3.9221101275920001</v>
      </c>
      <c r="T93" s="82"/>
      <c r="U93" s="81">
        <v>872124</v>
      </c>
      <c r="V93" s="81">
        <v>1880</v>
      </c>
      <c r="W93" s="81">
        <v>394</v>
      </c>
      <c r="X93" s="81">
        <v>18620</v>
      </c>
      <c r="Y93" s="81">
        <v>21614</v>
      </c>
      <c r="Z93" s="81">
        <v>21606</v>
      </c>
      <c r="AA93" s="81">
        <v>11282</v>
      </c>
      <c r="AB93" s="81">
        <v>48467</v>
      </c>
      <c r="AC93" s="81">
        <v>2879923</v>
      </c>
      <c r="AD93" s="81">
        <v>3.9221101275920001</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7.5590000000000002</v>
      </c>
      <c r="BK93" s="81">
        <v>8.3360000000000003</v>
      </c>
      <c r="BL93" s="81">
        <v>0</v>
      </c>
      <c r="BM93" s="82"/>
      <c r="BN93" s="81">
        <v>0</v>
      </c>
      <c r="BO93" s="81">
        <v>0</v>
      </c>
      <c r="BP93" s="81">
        <v>0</v>
      </c>
      <c r="BQ93" s="81">
        <v>1</v>
      </c>
      <c r="BR93" s="81">
        <v>1</v>
      </c>
      <c r="BS93" s="81">
        <v>0</v>
      </c>
      <c r="BT93"/>
      <c r="BU93" s="80">
        <v>15.895</v>
      </c>
      <c r="BV93" s="80">
        <v>0</v>
      </c>
      <c r="BW93" s="80">
        <v>0</v>
      </c>
      <c r="BX93" s="80">
        <v>0</v>
      </c>
      <c r="BY93" s="80">
        <v>0</v>
      </c>
      <c r="BZ93" s="80">
        <v>0</v>
      </c>
      <c r="CA93" s="80">
        <v>0</v>
      </c>
      <c r="CB93" s="80">
        <v>0</v>
      </c>
      <c r="CC93" s="80">
        <v>0</v>
      </c>
    </row>
    <row r="94" spans="1:81">
      <c r="A94" s="80" t="s">
        <v>1869</v>
      </c>
      <c r="B94" s="80">
        <v>435</v>
      </c>
      <c r="C94" s="80">
        <v>10</v>
      </c>
      <c r="D94" s="80">
        <v>26</v>
      </c>
      <c r="E94" s="80">
        <v>2013</v>
      </c>
      <c r="F94" s="80" t="s">
        <v>89</v>
      </c>
      <c r="G94" s="80" t="s">
        <v>1859</v>
      </c>
      <c r="H94" s="80" t="s">
        <v>1860</v>
      </c>
      <c r="I94" s="177"/>
      <c r="J94" s="81">
        <v>16.041353196816136</v>
      </c>
      <c r="K94" s="81">
        <v>5.3428134291285847</v>
      </c>
      <c r="L94" s="81">
        <v>16.811413273882742</v>
      </c>
      <c r="M94" s="81">
        <v>155.57208873006678</v>
      </c>
      <c r="N94" s="81">
        <v>88.371522513817183</v>
      </c>
      <c r="O94" s="81">
        <v>41.786332516703943</v>
      </c>
      <c r="P94" s="81">
        <v>56.432623607653859</v>
      </c>
      <c r="Q94" s="81">
        <v>3.7762210222347017</v>
      </c>
      <c r="R94" s="81">
        <v>18.577549494460769</v>
      </c>
      <c r="S94" s="81">
        <v>3.8865569450080004</v>
      </c>
      <c r="T94" s="82"/>
      <c r="U94" s="81">
        <v>975182</v>
      </c>
      <c r="V94" s="81">
        <v>1880</v>
      </c>
      <c r="W94" s="81">
        <v>394</v>
      </c>
      <c r="X94" s="81">
        <v>18620</v>
      </c>
      <c r="Y94" s="81">
        <v>22478</v>
      </c>
      <c r="Z94" s="81">
        <v>22831</v>
      </c>
      <c r="AA94" s="81">
        <v>11297</v>
      </c>
      <c r="AB94" s="81">
        <v>48816</v>
      </c>
      <c r="AC94" s="81">
        <v>3079634</v>
      </c>
      <c r="AD94" s="81">
        <v>3.8865569450080004</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7.5179999999999998</v>
      </c>
      <c r="BK94" s="81">
        <v>13.497</v>
      </c>
      <c r="BL94" s="81">
        <v>0</v>
      </c>
      <c r="BM94" s="82"/>
      <c r="BN94" s="81">
        <v>0</v>
      </c>
      <c r="BO94" s="81">
        <v>0</v>
      </c>
      <c r="BP94" s="81">
        <v>0</v>
      </c>
      <c r="BQ94" s="81">
        <v>1</v>
      </c>
      <c r="BR94" s="81">
        <v>2</v>
      </c>
      <c r="BS94" s="81">
        <v>0</v>
      </c>
      <c r="BT94"/>
      <c r="BU94" s="80">
        <v>21.015000000000001</v>
      </c>
      <c r="BV94" s="80">
        <v>0</v>
      </c>
      <c r="BW94" s="80">
        <v>0</v>
      </c>
      <c r="BX94" s="80">
        <v>0</v>
      </c>
      <c r="BY94" s="80">
        <v>0</v>
      </c>
      <c r="BZ94" s="80">
        <v>0</v>
      </c>
      <c r="CA94" s="80">
        <v>0</v>
      </c>
      <c r="CB94" s="80">
        <v>0</v>
      </c>
      <c r="CC94" s="80">
        <v>0</v>
      </c>
    </row>
    <row r="95" spans="1:81">
      <c r="A95" s="80" t="s">
        <v>1870</v>
      </c>
      <c r="B95" s="80">
        <v>436</v>
      </c>
      <c r="C95" s="80">
        <v>11</v>
      </c>
      <c r="D95" s="80">
        <v>26</v>
      </c>
      <c r="E95" s="80">
        <v>2014</v>
      </c>
      <c r="F95" s="80" t="s">
        <v>90</v>
      </c>
      <c r="G95" s="80" t="s">
        <v>1859</v>
      </c>
      <c r="H95" s="80" t="s">
        <v>1860</v>
      </c>
      <c r="I95" s="177"/>
      <c r="J95" s="81">
        <v>16.23336920966803</v>
      </c>
      <c r="K95" s="81">
        <v>4.5987609885248748</v>
      </c>
      <c r="L95" s="81">
        <v>15.352056118949793</v>
      </c>
      <c r="M95" s="81">
        <v>143.96575057235373</v>
      </c>
      <c r="N95" s="81">
        <v>90.304482579948441</v>
      </c>
      <c r="O95" s="81">
        <v>41.447700088747773</v>
      </c>
      <c r="P95" s="81">
        <v>56.751241197414416</v>
      </c>
      <c r="Q95" s="81">
        <v>3.6313519500125038</v>
      </c>
      <c r="R95" s="81">
        <v>19.100207968915527</v>
      </c>
      <c r="S95" s="81">
        <v>3.3687748928263002</v>
      </c>
      <c r="T95" s="82"/>
      <c r="U95" s="81">
        <v>973333</v>
      </c>
      <c r="V95" s="81">
        <v>1484</v>
      </c>
      <c r="W95" s="81">
        <v>320</v>
      </c>
      <c r="X95" s="81">
        <v>19502</v>
      </c>
      <c r="Y95" s="81">
        <v>22909</v>
      </c>
      <c r="Z95" s="81">
        <v>23851</v>
      </c>
      <c r="AA95" s="81">
        <v>11302</v>
      </c>
      <c r="AB95" s="81">
        <v>48927</v>
      </c>
      <c r="AC95" s="81">
        <v>3176232</v>
      </c>
      <c r="AD95" s="81">
        <v>3.3687748928263002</v>
      </c>
      <c r="AE95" s="82"/>
      <c r="AF95" s="81">
        <v>10112481.018509414</v>
      </c>
      <c r="AG95" s="81">
        <v>2898170.0624486702</v>
      </c>
      <c r="AH95" s="81">
        <v>3674936.406241992</v>
      </c>
      <c r="AI95" s="81">
        <v>135356836.38492736</v>
      </c>
      <c r="AJ95" s="81">
        <v>94243597.595967844</v>
      </c>
      <c r="AK95" s="81">
        <v>0</v>
      </c>
      <c r="AL95" s="81">
        <v>0</v>
      </c>
      <c r="AM95" s="81">
        <v>6716945.9733212832</v>
      </c>
      <c r="AN95" s="81">
        <v>0</v>
      </c>
      <c r="AO95" s="81">
        <v>0</v>
      </c>
      <c r="AP95" s="82"/>
      <c r="AQ95" s="81">
        <v>665</v>
      </c>
      <c r="AR95" s="81">
        <v>355</v>
      </c>
      <c r="AS95" s="81">
        <v>0</v>
      </c>
      <c r="AT95" s="81">
        <v>0</v>
      </c>
      <c r="AU95" s="81">
        <v>0</v>
      </c>
      <c r="AV95" s="81">
        <v>1</v>
      </c>
      <c r="AW95" s="81" t="s">
        <v>564</v>
      </c>
      <c r="AX95" s="82"/>
      <c r="AY95" s="81">
        <v>3931.585</v>
      </c>
      <c r="AZ95" s="81">
        <v>10673.22</v>
      </c>
      <c r="BA95" s="81">
        <v>0</v>
      </c>
      <c r="BB95" s="81">
        <v>0</v>
      </c>
      <c r="BC95" s="81">
        <v>0</v>
      </c>
      <c r="BD95" s="81">
        <v>316.8</v>
      </c>
      <c r="BE95" s="81" t="s">
        <v>564</v>
      </c>
      <c r="BF95" s="82"/>
      <c r="BG95" s="81">
        <v>0</v>
      </c>
      <c r="BH95" s="81">
        <v>0</v>
      </c>
      <c r="BI95" s="81">
        <v>0</v>
      </c>
      <c r="BJ95" s="81">
        <v>7.8120000000000003</v>
      </c>
      <c r="BK95" s="81">
        <v>13.704000000000001</v>
      </c>
      <c r="BL95" s="81">
        <v>0</v>
      </c>
      <c r="BM95" s="82"/>
      <c r="BN95" s="81">
        <v>0</v>
      </c>
      <c r="BO95" s="81">
        <v>0</v>
      </c>
      <c r="BP95" s="81">
        <v>0</v>
      </c>
      <c r="BQ95" s="81">
        <v>1</v>
      </c>
      <c r="BR95" s="81">
        <v>2</v>
      </c>
      <c r="BS95" s="81">
        <v>0</v>
      </c>
      <c r="BT95"/>
      <c r="BU95" s="80">
        <v>21.515999999999998</v>
      </c>
      <c r="BV95" s="80">
        <v>0</v>
      </c>
      <c r="BW95" s="80">
        <v>0</v>
      </c>
      <c r="BX95" s="80">
        <v>0</v>
      </c>
      <c r="BY95" s="80">
        <v>0</v>
      </c>
      <c r="BZ95" s="80">
        <v>0</v>
      </c>
      <c r="CA95" s="80">
        <v>0</v>
      </c>
      <c r="CB95" s="80">
        <v>0</v>
      </c>
      <c r="CC95" s="80">
        <v>0</v>
      </c>
    </row>
    <row r="96" spans="1:81">
      <c r="A96" s="80" t="s">
        <v>1871</v>
      </c>
      <c r="B96" s="80">
        <v>437</v>
      </c>
      <c r="C96" s="80">
        <v>12</v>
      </c>
      <c r="D96" s="80">
        <v>26</v>
      </c>
      <c r="E96" s="80">
        <v>2015</v>
      </c>
      <c r="F96" s="80" t="s">
        <v>91</v>
      </c>
      <c r="G96" s="80" t="s">
        <v>1859</v>
      </c>
      <c r="H96" s="80" t="s">
        <v>1860</v>
      </c>
      <c r="I96" s="177"/>
      <c r="J96" s="81">
        <v>14.192757849628043</v>
      </c>
      <c r="K96" s="81">
        <v>4.5736427838121951</v>
      </c>
      <c r="L96" s="81">
        <v>17.632531280088795</v>
      </c>
      <c r="M96" s="81">
        <v>130.33670727958204</v>
      </c>
      <c r="N96" s="81">
        <v>86.894402035210746</v>
      </c>
      <c r="O96" s="81">
        <v>42.372327198500201</v>
      </c>
      <c r="P96" s="81">
        <v>57.449182490675611</v>
      </c>
      <c r="Q96" s="81">
        <v>3.5728596876118304</v>
      </c>
      <c r="R96" s="81">
        <v>16.345156567319641</v>
      </c>
      <c r="S96" s="81">
        <v>3.4393366710086997</v>
      </c>
      <c r="T96" s="82"/>
      <c r="U96" s="81">
        <v>825835</v>
      </c>
      <c r="V96" s="81">
        <v>1484</v>
      </c>
      <c r="W96" s="81">
        <v>320</v>
      </c>
      <c r="X96" s="81">
        <v>19502</v>
      </c>
      <c r="Y96" s="81">
        <v>23278</v>
      </c>
      <c r="Z96" s="81">
        <v>24618</v>
      </c>
      <c r="AA96" s="81">
        <v>11432</v>
      </c>
      <c r="AB96" s="81">
        <v>49174</v>
      </c>
      <c r="AC96" s="81">
        <v>2799971</v>
      </c>
      <c r="AD96" s="81">
        <v>3.4393366710086997</v>
      </c>
      <c r="AE96" s="82"/>
      <c r="AF96" s="81">
        <v>10717207.314858809</v>
      </c>
      <c r="AG96" s="81">
        <v>2929134.9015386589</v>
      </c>
      <c r="AH96" s="81">
        <v>3545541.2210524171</v>
      </c>
      <c r="AI96" s="81">
        <v>131362519.80659704</v>
      </c>
      <c r="AJ96" s="81">
        <v>90144345.345321655</v>
      </c>
      <c r="AK96" s="81">
        <v>0</v>
      </c>
      <c r="AL96" s="81">
        <v>0</v>
      </c>
      <c r="AM96" s="81">
        <v>6739090.4228282329</v>
      </c>
      <c r="AN96" s="81">
        <v>0</v>
      </c>
      <c r="AO96" s="81">
        <v>0</v>
      </c>
      <c r="AP96" s="82"/>
      <c r="AQ96" s="81">
        <v>668</v>
      </c>
      <c r="AR96" s="81">
        <v>373</v>
      </c>
      <c r="AS96" s="81">
        <v>0</v>
      </c>
      <c r="AT96" s="81">
        <v>0</v>
      </c>
      <c r="AU96" s="81">
        <v>0</v>
      </c>
      <c r="AV96" s="81">
        <v>0</v>
      </c>
      <c r="AW96" s="81" t="s">
        <v>564</v>
      </c>
      <c r="AX96" s="82"/>
      <c r="AY96" s="81">
        <v>3945.7950000000001</v>
      </c>
      <c r="AZ96" s="81">
        <v>11165.02</v>
      </c>
      <c r="BA96" s="81">
        <v>0</v>
      </c>
      <c r="BB96" s="81">
        <v>0</v>
      </c>
      <c r="BC96" s="81">
        <v>0</v>
      </c>
      <c r="BD96" s="81">
        <v>0</v>
      </c>
      <c r="BE96" s="81" t="s">
        <v>564</v>
      </c>
      <c r="BF96" s="82"/>
      <c r="BG96" s="81">
        <v>0</v>
      </c>
      <c r="BH96" s="81">
        <v>0</v>
      </c>
      <c r="BI96" s="81">
        <v>0</v>
      </c>
      <c r="BJ96" s="81">
        <v>7.2229999999999999</v>
      </c>
      <c r="BK96" s="81">
        <v>12.1</v>
      </c>
      <c r="BL96" s="81">
        <v>0</v>
      </c>
      <c r="BM96" s="82"/>
      <c r="BN96" s="81">
        <v>0</v>
      </c>
      <c r="BO96" s="81">
        <v>0</v>
      </c>
      <c r="BP96" s="81">
        <v>0</v>
      </c>
      <c r="BQ96" s="81">
        <v>1</v>
      </c>
      <c r="BR96" s="81">
        <v>2</v>
      </c>
      <c r="BS96" s="81">
        <v>0</v>
      </c>
      <c r="BT96"/>
      <c r="BU96" s="80">
        <v>19.323</v>
      </c>
      <c r="BV96" s="80">
        <v>0</v>
      </c>
      <c r="BW96" s="80">
        <v>0</v>
      </c>
      <c r="BX96" s="80">
        <v>0</v>
      </c>
      <c r="BY96" s="80">
        <v>0</v>
      </c>
      <c r="BZ96" s="80">
        <v>0</v>
      </c>
      <c r="CA96" s="80">
        <v>0</v>
      </c>
      <c r="CB96" s="80">
        <v>0</v>
      </c>
      <c r="CC96" s="80">
        <v>0</v>
      </c>
    </row>
    <row r="97" spans="1:81">
      <c r="A97" s="80" t="s">
        <v>1872</v>
      </c>
      <c r="B97" s="80">
        <v>438</v>
      </c>
      <c r="C97" s="80">
        <v>13</v>
      </c>
      <c r="D97" s="80">
        <v>26</v>
      </c>
      <c r="E97" s="80">
        <v>2016</v>
      </c>
      <c r="F97" s="80" t="s">
        <v>92</v>
      </c>
      <c r="G97" s="80" t="s">
        <v>1859</v>
      </c>
      <c r="H97" s="80" t="s">
        <v>1860</v>
      </c>
      <c r="I97" s="177"/>
      <c r="J97" s="81">
        <v>21.705932068644792</v>
      </c>
      <c r="K97" s="81">
        <v>4.361317686170481</v>
      </c>
      <c r="L97" s="81">
        <v>16.827917171488306</v>
      </c>
      <c r="M97" s="81">
        <v>135.08514448189044</v>
      </c>
      <c r="N97" s="81">
        <v>87.653764758431834</v>
      </c>
      <c r="O97" s="81">
        <v>43.666891468114713</v>
      </c>
      <c r="P97" s="81">
        <v>57.026819340070645</v>
      </c>
      <c r="Q97" s="81">
        <v>3.4800400122338506</v>
      </c>
      <c r="R97" s="81">
        <v>18.082101201222457</v>
      </c>
      <c r="S97" s="81">
        <v>2.9443821855535997</v>
      </c>
      <c r="T97" s="82"/>
      <c r="U97" s="81">
        <v>1043553</v>
      </c>
      <c r="V97" s="81">
        <v>1484</v>
      </c>
      <c r="W97" s="81">
        <v>320</v>
      </c>
      <c r="X97" s="81">
        <v>19502</v>
      </c>
      <c r="Y97" s="81">
        <v>23589</v>
      </c>
      <c r="Z97" s="81">
        <v>25682</v>
      </c>
      <c r="AA97" s="81">
        <v>11737</v>
      </c>
      <c r="AB97" s="81">
        <v>49270</v>
      </c>
      <c r="AC97" s="81">
        <v>3088244.8943664059</v>
      </c>
      <c r="AD97" s="81">
        <v>2.9443821855536001</v>
      </c>
      <c r="AE97" s="82"/>
      <c r="AF97" s="81">
        <v>18020070.461492822</v>
      </c>
      <c r="AG97" s="81">
        <v>2553597.1531766211</v>
      </c>
      <c r="AH97" s="81">
        <v>2664834.171873854</v>
      </c>
      <c r="AI97" s="81">
        <v>141015518.5394567</v>
      </c>
      <c r="AJ97" s="81">
        <v>96781139.649602383</v>
      </c>
      <c r="AK97" s="81">
        <v>0</v>
      </c>
      <c r="AL97" s="81">
        <v>0</v>
      </c>
      <c r="AM97" s="81">
        <v>6757492.6533780964</v>
      </c>
      <c r="AN97" s="81">
        <v>0</v>
      </c>
      <c r="AO97" s="81">
        <v>0</v>
      </c>
      <c r="AP97" s="82"/>
      <c r="AQ97" s="81">
        <v>668</v>
      </c>
      <c r="AR97" s="81">
        <v>386</v>
      </c>
      <c r="AS97" s="81">
        <v>0</v>
      </c>
      <c r="AT97" s="81">
        <v>0</v>
      </c>
      <c r="AU97" s="81">
        <v>0</v>
      </c>
      <c r="AV97" s="81">
        <v>0</v>
      </c>
      <c r="AW97" s="81" t="s">
        <v>564</v>
      </c>
      <c r="AX97" s="82"/>
      <c r="AY97" s="81">
        <v>3945.7950000000001</v>
      </c>
      <c r="AZ97" s="81">
        <v>11412.72</v>
      </c>
      <c r="BA97" s="81">
        <v>0</v>
      </c>
      <c r="BB97" s="81">
        <v>0</v>
      </c>
      <c r="BC97" s="81">
        <v>0</v>
      </c>
      <c r="BD97" s="81">
        <v>0</v>
      </c>
      <c r="BE97" s="81" t="s">
        <v>564</v>
      </c>
      <c r="BF97" s="82"/>
      <c r="BG97" s="81">
        <v>0</v>
      </c>
      <c r="BH97" s="81">
        <v>0</v>
      </c>
      <c r="BI97" s="81">
        <v>0</v>
      </c>
      <c r="BJ97" s="81">
        <v>8.1869999999999994</v>
      </c>
      <c r="BK97" s="81">
        <v>9.077</v>
      </c>
      <c r="BL97" s="81">
        <v>0</v>
      </c>
      <c r="BM97" s="82"/>
      <c r="BN97" s="81">
        <v>0</v>
      </c>
      <c r="BO97" s="81">
        <v>0</v>
      </c>
      <c r="BP97" s="81">
        <v>0</v>
      </c>
      <c r="BQ97" s="81">
        <v>1</v>
      </c>
      <c r="BR97" s="81">
        <v>1</v>
      </c>
      <c r="BS97" s="81">
        <v>0</v>
      </c>
      <c r="BT97"/>
      <c r="BU97" s="80">
        <v>17.263999999999999</v>
      </c>
      <c r="BV97" s="80">
        <v>0</v>
      </c>
      <c r="BW97" s="80">
        <v>0</v>
      </c>
      <c r="BX97" s="80">
        <v>0</v>
      </c>
      <c r="BY97" s="80">
        <v>0</v>
      </c>
      <c r="BZ97" s="80">
        <v>0</v>
      </c>
      <c r="CA97" s="80">
        <v>0</v>
      </c>
      <c r="CB97" s="80">
        <v>0</v>
      </c>
      <c r="CC97" s="80">
        <v>0</v>
      </c>
    </row>
    <row r="98" spans="1:81">
      <c r="A98" s="80" t="s">
        <v>1873</v>
      </c>
      <c r="B98" s="80">
        <v>439</v>
      </c>
      <c r="C98" s="80">
        <v>14</v>
      </c>
      <c r="D98" s="80">
        <v>26</v>
      </c>
      <c r="E98" s="80">
        <v>2017</v>
      </c>
      <c r="F98" s="80" t="s">
        <v>71</v>
      </c>
      <c r="G98" s="80" t="s">
        <v>1859</v>
      </c>
      <c r="H98" s="80" t="s">
        <v>1860</v>
      </c>
      <c r="I98" s="177"/>
      <c r="J98" s="81">
        <v>18.950812867893578</v>
      </c>
      <c r="K98" s="81">
        <v>4.6950853294206194</v>
      </c>
      <c r="L98" s="81">
        <v>13.065043327533949</v>
      </c>
      <c r="M98" s="81">
        <v>135.64246741502643</v>
      </c>
      <c r="N98" s="81">
        <v>91.85255067202668</v>
      </c>
      <c r="O98" s="81">
        <v>44.511493095844209</v>
      </c>
      <c r="P98" s="81">
        <v>57.341486916275933</v>
      </c>
      <c r="Q98" s="81">
        <v>3.3735061426822912</v>
      </c>
      <c r="R98" s="81">
        <v>19.353356122343577</v>
      </c>
      <c r="S98" s="81">
        <v>3.4854655890990007</v>
      </c>
      <c r="T98" s="82"/>
      <c r="U98" s="81">
        <v>1002810</v>
      </c>
      <c r="V98" s="81">
        <v>1484</v>
      </c>
      <c r="W98" s="81">
        <v>320</v>
      </c>
      <c r="X98" s="81">
        <v>19502</v>
      </c>
      <c r="Y98" s="81">
        <v>24035</v>
      </c>
      <c r="Z98" s="81">
        <v>26613</v>
      </c>
      <c r="AA98" s="81">
        <v>11877</v>
      </c>
      <c r="AB98" s="81">
        <v>49392</v>
      </c>
      <c r="AC98" s="81">
        <v>3370947.9999999991</v>
      </c>
      <c r="AD98" s="81">
        <v>3.4854655890990012</v>
      </c>
      <c r="AE98" s="82"/>
      <c r="AF98" s="81">
        <v>14925904.634086151</v>
      </c>
      <c r="AG98" s="81">
        <v>2762424.233075093</v>
      </c>
      <c r="AH98" s="81">
        <v>2786003.1177149592</v>
      </c>
      <c r="AI98" s="81">
        <v>144599470.01245451</v>
      </c>
      <c r="AJ98" s="81">
        <v>100748912.3315465</v>
      </c>
      <c r="AK98" s="81">
        <v>0</v>
      </c>
      <c r="AL98" s="81">
        <v>0</v>
      </c>
      <c r="AM98" s="81">
        <v>6784825.0444087936</v>
      </c>
      <c r="AN98" s="81">
        <v>0</v>
      </c>
      <c r="AO98" s="81">
        <v>0</v>
      </c>
      <c r="AP98" s="82"/>
      <c r="AQ98" s="81">
        <v>670</v>
      </c>
      <c r="AR98" s="81">
        <v>400</v>
      </c>
      <c r="AS98" s="81">
        <v>0</v>
      </c>
      <c r="AT98" s="81">
        <v>0</v>
      </c>
      <c r="AU98" s="81">
        <v>0</v>
      </c>
      <c r="AV98" s="81">
        <v>0</v>
      </c>
      <c r="AW98" s="81" t="s">
        <v>564</v>
      </c>
      <c r="AX98" s="82"/>
      <c r="AY98" s="81">
        <v>3957.4949999999999</v>
      </c>
      <c r="AZ98" s="81">
        <v>12821.62</v>
      </c>
      <c r="BA98" s="81">
        <v>0</v>
      </c>
      <c r="BB98" s="81">
        <v>0</v>
      </c>
      <c r="BC98" s="81">
        <v>0</v>
      </c>
      <c r="BD98" s="81">
        <v>0</v>
      </c>
      <c r="BE98" s="81" t="s">
        <v>564</v>
      </c>
      <c r="BF98" s="82"/>
      <c r="BG98" s="81">
        <v>0</v>
      </c>
      <c r="BH98" s="81">
        <v>0</v>
      </c>
      <c r="BI98" s="81">
        <v>0</v>
      </c>
      <c r="BJ98" s="81">
        <v>8.3369999999999997</v>
      </c>
      <c r="BK98" s="81">
        <v>7.2640000000000002</v>
      </c>
      <c r="BL98" s="81">
        <v>0</v>
      </c>
      <c r="BM98" s="82"/>
      <c r="BN98" s="81">
        <v>0</v>
      </c>
      <c r="BO98" s="81">
        <v>0</v>
      </c>
      <c r="BP98" s="81">
        <v>0</v>
      </c>
      <c r="BQ98" s="81">
        <v>1</v>
      </c>
      <c r="BR98" s="81">
        <v>1</v>
      </c>
      <c r="BS98" s="81">
        <v>0</v>
      </c>
      <c r="BT98"/>
      <c r="BU98" s="80">
        <v>15.601000000000001</v>
      </c>
      <c r="BV98" s="80">
        <v>0</v>
      </c>
      <c r="BW98" s="80">
        <v>0</v>
      </c>
      <c r="BX98" s="80">
        <v>0</v>
      </c>
      <c r="BY98" s="80">
        <v>0</v>
      </c>
      <c r="BZ98" s="80">
        <v>0</v>
      </c>
      <c r="CA98" s="80">
        <v>0</v>
      </c>
      <c r="CB98" s="80">
        <v>0</v>
      </c>
      <c r="CC98" s="80">
        <v>0</v>
      </c>
    </row>
    <row r="99" spans="1:81">
      <c r="A99" s="80" t="s">
        <v>1874</v>
      </c>
      <c r="B99" s="80">
        <v>440</v>
      </c>
      <c r="C99" s="80">
        <v>15</v>
      </c>
      <c r="D99" s="80">
        <v>26</v>
      </c>
      <c r="E99" s="80">
        <v>2018</v>
      </c>
      <c r="F99" s="80" t="s">
        <v>93</v>
      </c>
      <c r="G99" s="80" t="s">
        <v>1859</v>
      </c>
      <c r="H99" s="80" t="s">
        <v>1860</v>
      </c>
      <c r="I99" s="177"/>
      <c r="J99" s="81">
        <v>19.803362854024591</v>
      </c>
      <c r="K99" s="81">
        <v>4.4794638202161945</v>
      </c>
      <c r="L99" s="81">
        <v>12.29911585209158</v>
      </c>
      <c r="M99" s="81">
        <v>156.94075243753582</v>
      </c>
      <c r="N99" s="81">
        <v>84.553355059486577</v>
      </c>
      <c r="O99" s="81">
        <v>44.77805426575717</v>
      </c>
      <c r="P99" s="81">
        <v>57.25824443229093</v>
      </c>
      <c r="Q99" s="81">
        <v>3.1412179794283821</v>
      </c>
      <c r="R99" s="81">
        <v>22.443237785991649</v>
      </c>
      <c r="S99" s="81">
        <v>4.1294008909424003</v>
      </c>
      <c r="T99" s="82"/>
      <c r="U99" s="81">
        <v>1080149</v>
      </c>
      <c r="V99" s="81">
        <v>1484</v>
      </c>
      <c r="W99" s="81">
        <v>320</v>
      </c>
      <c r="X99" s="81">
        <v>19502</v>
      </c>
      <c r="Y99" s="81">
        <v>24644</v>
      </c>
      <c r="Z99" s="81">
        <v>27285</v>
      </c>
      <c r="AA99" s="81">
        <v>11979</v>
      </c>
      <c r="AB99" s="81">
        <v>49562</v>
      </c>
      <c r="AC99" s="81">
        <v>3893820</v>
      </c>
      <c r="AD99" s="81">
        <v>4.1294008909424003</v>
      </c>
      <c r="AE99" s="82"/>
      <c r="AF99" s="81">
        <v>12680356.79731144</v>
      </c>
      <c r="AG99" s="81">
        <v>2473630.47448688</v>
      </c>
      <c r="AH99" s="81">
        <v>2573560.0859137429</v>
      </c>
      <c r="AI99" s="81">
        <v>169568122.39359251</v>
      </c>
      <c r="AJ99" s="81">
        <v>91174172.168575272</v>
      </c>
      <c r="AK99" s="81">
        <v>0</v>
      </c>
      <c r="AL99" s="81">
        <v>0</v>
      </c>
      <c r="AM99" s="81">
        <v>6822264.349090741</v>
      </c>
      <c r="AN99" s="81">
        <v>0</v>
      </c>
      <c r="AO99" s="81">
        <v>0</v>
      </c>
      <c r="AP99" s="82"/>
      <c r="AQ99" s="81">
        <v>689</v>
      </c>
      <c r="AR99" s="81">
        <v>411</v>
      </c>
      <c r="AS99" s="81">
        <v>0</v>
      </c>
      <c r="AT99" s="81">
        <v>0</v>
      </c>
      <c r="AU99" s="81">
        <v>0</v>
      </c>
      <c r="AV99" s="81">
        <v>0</v>
      </c>
      <c r="AW99" s="81" t="s">
        <v>564</v>
      </c>
      <c r="AX99" s="82"/>
      <c r="AY99" s="81">
        <v>4083.731000000002</v>
      </c>
      <c r="AZ99" s="81">
        <v>13303.32</v>
      </c>
      <c r="BA99" s="81">
        <v>0</v>
      </c>
      <c r="BB99" s="81">
        <v>0</v>
      </c>
      <c r="BC99" s="81">
        <v>0</v>
      </c>
      <c r="BD99" s="81">
        <v>0</v>
      </c>
      <c r="BE99" s="81" t="s">
        <v>564</v>
      </c>
      <c r="BF99" s="82"/>
      <c r="BG99" s="81">
        <v>0</v>
      </c>
      <c r="BH99" s="81">
        <v>0</v>
      </c>
      <c r="BI99" s="81">
        <v>0</v>
      </c>
      <c r="BJ99" s="81">
        <v>8.4260000000000002</v>
      </c>
      <c r="BK99" s="81">
        <v>7.5259999999999998</v>
      </c>
      <c r="BL99" s="81">
        <v>0</v>
      </c>
      <c r="BM99" s="82"/>
      <c r="BN99" s="81">
        <v>0</v>
      </c>
      <c r="BO99" s="81">
        <v>0</v>
      </c>
      <c r="BP99" s="81">
        <v>0</v>
      </c>
      <c r="BQ99" s="81">
        <v>1</v>
      </c>
      <c r="BR99" s="81">
        <v>1</v>
      </c>
      <c r="BS99" s="81">
        <v>0</v>
      </c>
      <c r="BT99"/>
      <c r="BU99" s="80">
        <v>15.952</v>
      </c>
      <c r="BV99" s="80">
        <v>0</v>
      </c>
      <c r="BW99" s="80">
        <v>0</v>
      </c>
      <c r="BX99" s="80">
        <v>0</v>
      </c>
      <c r="BY99" s="80">
        <v>0</v>
      </c>
      <c r="BZ99" s="80">
        <v>0</v>
      </c>
      <c r="CA99" s="80">
        <v>0</v>
      </c>
      <c r="CB99" s="80">
        <v>0</v>
      </c>
      <c r="CC99" s="80">
        <v>0</v>
      </c>
    </row>
    <row r="100" spans="1:81">
      <c r="A100" s="80" t="s">
        <v>1875</v>
      </c>
      <c r="B100" s="80">
        <v>441</v>
      </c>
      <c r="C100" s="80">
        <v>16</v>
      </c>
      <c r="D100" s="80">
        <v>26</v>
      </c>
      <c r="E100" s="80">
        <v>2019</v>
      </c>
      <c r="F100" s="80" t="s">
        <v>73</v>
      </c>
      <c r="G100" s="80" t="s">
        <v>1859</v>
      </c>
      <c r="H100" s="80" t="s">
        <v>1860</v>
      </c>
      <c r="I100" s="177"/>
      <c r="J100" s="81">
        <v>19.024579983312591</v>
      </c>
      <c r="K100" s="81">
        <v>4.1913341671762767</v>
      </c>
      <c r="L100" s="81">
        <v>12.507505679495479</v>
      </c>
      <c r="M100" s="81">
        <v>129.16422543717962</v>
      </c>
      <c r="N100" s="81">
        <v>84.406948631684756</v>
      </c>
      <c r="O100" s="81">
        <v>45.130842710117804</v>
      </c>
      <c r="P100" s="81">
        <v>57.593703832937322</v>
      </c>
      <c r="Q100" s="81">
        <v>3.074578749013523</v>
      </c>
      <c r="R100" s="81">
        <v>21.36475156620974</v>
      </c>
      <c r="S100" s="81">
        <v>3.687158398462</v>
      </c>
      <c r="T100" s="82"/>
      <c r="U100" s="81">
        <v>1042914</v>
      </c>
      <c r="V100" s="81">
        <v>1484</v>
      </c>
      <c r="W100" s="81">
        <v>320</v>
      </c>
      <c r="X100" s="81">
        <v>19502</v>
      </c>
      <c r="Y100" s="81">
        <v>25056</v>
      </c>
      <c r="Z100" s="81">
        <v>28255</v>
      </c>
      <c r="AA100" s="81">
        <v>11959</v>
      </c>
      <c r="AB100" s="81">
        <v>49824</v>
      </c>
      <c r="AC100" s="81">
        <v>3767418</v>
      </c>
      <c r="AD100" s="81">
        <v>3.687158398462</v>
      </c>
      <c r="AE100" s="82"/>
      <c r="AF100" s="81">
        <v>15507715.222935161</v>
      </c>
      <c r="AG100" s="81">
        <v>2404686.9531374699</v>
      </c>
      <c r="AH100" s="81">
        <v>2843182.2224954171</v>
      </c>
      <c r="AI100" s="81">
        <v>133890520.8035977</v>
      </c>
      <c r="AJ100" s="81">
        <v>89499398.365547925</v>
      </c>
      <c r="AK100" s="81">
        <v>0</v>
      </c>
      <c r="AL100" s="81">
        <v>0</v>
      </c>
      <c r="AM100" s="81">
        <v>6785653.7251288136</v>
      </c>
      <c r="AN100" s="81">
        <v>0</v>
      </c>
      <c r="AO100" s="81">
        <v>0</v>
      </c>
      <c r="AP100" s="82"/>
      <c r="AQ100" s="81">
        <v>711</v>
      </c>
      <c r="AR100" s="81">
        <v>417</v>
      </c>
      <c r="AS100" s="81">
        <v>0</v>
      </c>
      <c r="AT100" s="81">
        <v>0</v>
      </c>
      <c r="AU100" s="81">
        <v>0</v>
      </c>
      <c r="AV100" s="81">
        <v>0</v>
      </c>
      <c r="AW100" s="81" t="s">
        <v>564</v>
      </c>
      <c r="AX100" s="82"/>
      <c r="AY100" s="81">
        <v>4230.9169999999986</v>
      </c>
      <c r="AZ100" s="81">
        <v>15052.02000000001</v>
      </c>
      <c r="BA100" s="81">
        <v>0</v>
      </c>
      <c r="BB100" s="81">
        <v>0</v>
      </c>
      <c r="BC100" s="81">
        <v>0</v>
      </c>
      <c r="BD100" s="81">
        <v>0</v>
      </c>
      <c r="BE100" s="81" t="s">
        <v>564</v>
      </c>
      <c r="BF100" s="82"/>
      <c r="BG100" s="81">
        <v>0</v>
      </c>
      <c r="BH100" s="81">
        <v>0</v>
      </c>
      <c r="BI100" s="81">
        <v>0</v>
      </c>
      <c r="BJ100" s="81">
        <v>7.9489999999999998</v>
      </c>
      <c r="BK100" s="81">
        <v>6.4020000000000001</v>
      </c>
      <c r="BL100" s="81">
        <v>0</v>
      </c>
      <c r="BM100" s="82"/>
      <c r="BN100" s="81">
        <v>0</v>
      </c>
      <c r="BO100" s="81">
        <v>0</v>
      </c>
      <c r="BP100" s="81">
        <v>0</v>
      </c>
      <c r="BQ100" s="81">
        <v>1</v>
      </c>
      <c r="BR100" s="81">
        <v>1</v>
      </c>
      <c r="BS100" s="81">
        <v>0</v>
      </c>
      <c r="BT100"/>
      <c r="BU100" s="80">
        <v>14.351000000000001</v>
      </c>
      <c r="BV100" s="80">
        <v>0</v>
      </c>
      <c r="BW100" s="80">
        <v>0</v>
      </c>
      <c r="BX100" s="80">
        <v>0</v>
      </c>
      <c r="BY100" s="80">
        <v>0</v>
      </c>
      <c r="BZ100" s="80">
        <v>0</v>
      </c>
      <c r="CA100" s="80">
        <v>0</v>
      </c>
      <c r="CB100" s="80">
        <v>0</v>
      </c>
      <c r="CC100" s="80">
        <v>0</v>
      </c>
    </row>
    <row r="101" spans="1:81">
      <c r="A101" s="80" t="s">
        <v>1876</v>
      </c>
      <c r="B101" s="80">
        <v>442</v>
      </c>
      <c r="C101" s="80">
        <v>17</v>
      </c>
      <c r="D101" s="80">
        <v>26</v>
      </c>
      <c r="E101" s="80">
        <v>2020</v>
      </c>
      <c r="F101" s="80" t="s">
        <v>218</v>
      </c>
      <c r="G101" s="80" t="s">
        <v>1859</v>
      </c>
      <c r="H101" s="80" t="s">
        <v>1860</v>
      </c>
      <c r="I101" s="177"/>
      <c r="J101" s="81">
        <v>11.69328376649646</v>
      </c>
      <c r="K101" s="81">
        <v>3.8787721266044048</v>
      </c>
      <c r="L101" s="81">
        <v>11.550167170357131</v>
      </c>
      <c r="M101" s="81">
        <v>101.5565182305599</v>
      </c>
      <c r="N101" s="81">
        <v>79.370520247847125</v>
      </c>
      <c r="O101" s="81">
        <v>39.112777529222448</v>
      </c>
      <c r="P101" s="81">
        <v>54.649353130058508</v>
      </c>
      <c r="Q101" s="81">
        <v>2.939196150609968</v>
      </c>
      <c r="R101" s="81">
        <v>17.308407150887263</v>
      </c>
      <c r="S101" s="81">
        <v>3.5051368352000001</v>
      </c>
      <c r="T101" s="82"/>
      <c r="U101" s="81">
        <v>749058</v>
      </c>
      <c r="V101" s="81">
        <v>1621</v>
      </c>
      <c r="W101" s="81">
        <v>291</v>
      </c>
      <c r="X101" s="81">
        <v>19842</v>
      </c>
      <c r="Y101" s="81">
        <v>25270</v>
      </c>
      <c r="Z101" s="81">
        <v>27949</v>
      </c>
      <c r="AA101" s="81">
        <v>12329</v>
      </c>
      <c r="AB101" s="81">
        <v>49848</v>
      </c>
      <c r="AC101" s="81">
        <v>3068052.9999999995</v>
      </c>
      <c r="AD101" s="81">
        <v>3.5051368352000001</v>
      </c>
      <c r="AE101" s="82"/>
      <c r="AF101" s="81">
        <v>9975837.6658430751</v>
      </c>
      <c r="AG101" s="81">
        <v>2219647.2161679356</v>
      </c>
      <c r="AH101" s="81">
        <v>2895655.2535639843</v>
      </c>
      <c r="AI101" s="81">
        <v>114063709.81099382</v>
      </c>
      <c r="AJ101" s="81">
        <v>94288813.988155529</v>
      </c>
      <c r="AK101" s="81"/>
      <c r="AL101" s="81"/>
      <c r="AM101" s="81">
        <v>6505717.8228311092</v>
      </c>
      <c r="AN101" s="81"/>
      <c r="AO101" s="81"/>
      <c r="AP101" s="82"/>
      <c r="AQ101" s="81">
        <v>837</v>
      </c>
      <c r="AR101" s="81">
        <v>419</v>
      </c>
      <c r="AS101" s="81">
        <v>0</v>
      </c>
      <c r="AT101" s="81">
        <v>0</v>
      </c>
      <c r="AU101" s="81">
        <v>0</v>
      </c>
      <c r="AV101" s="81">
        <v>0</v>
      </c>
      <c r="AW101" s="81">
        <v>0</v>
      </c>
      <c r="AX101" s="82"/>
      <c r="AY101" s="81">
        <v>5168.1170000000038</v>
      </c>
      <c r="AZ101" s="81">
        <v>16347.420000000009</v>
      </c>
      <c r="BA101" s="81">
        <v>0</v>
      </c>
      <c r="BB101" s="81">
        <v>0</v>
      </c>
      <c r="BC101" s="81">
        <v>0</v>
      </c>
      <c r="BD101" s="81">
        <v>0</v>
      </c>
      <c r="BE101" s="81">
        <v>0</v>
      </c>
      <c r="BF101" s="82"/>
      <c r="BG101" s="81">
        <v>0</v>
      </c>
      <c r="BH101" s="81">
        <v>0</v>
      </c>
      <c r="BI101" s="81">
        <v>0</v>
      </c>
      <c r="BJ101" s="81">
        <v>8.1769999999999996</v>
      </c>
      <c r="BK101" s="81">
        <v>12.836</v>
      </c>
      <c r="BL101" s="81">
        <v>0</v>
      </c>
      <c r="BM101" s="82"/>
      <c r="BN101" s="81">
        <v>0</v>
      </c>
      <c r="BO101" s="81">
        <v>0</v>
      </c>
      <c r="BP101" s="81">
        <v>0</v>
      </c>
      <c r="BQ101" s="81">
        <v>1</v>
      </c>
      <c r="BR101" s="81">
        <v>2</v>
      </c>
      <c r="BS101" s="81">
        <v>0</v>
      </c>
      <c r="BT101"/>
      <c r="BU101" s="80">
        <v>21.013000000000002</v>
      </c>
      <c r="BV101" s="80">
        <v>0</v>
      </c>
      <c r="BW101" s="80">
        <v>0</v>
      </c>
      <c r="BX101" s="80">
        <v>0</v>
      </c>
      <c r="BY101" s="80">
        <v>0</v>
      </c>
      <c r="BZ101" s="80">
        <v>0</v>
      </c>
      <c r="CA101" s="80">
        <v>0</v>
      </c>
      <c r="CB101" s="80">
        <v>0</v>
      </c>
      <c r="CC101" s="80">
        <v>0</v>
      </c>
    </row>
    <row r="102" spans="1:81">
      <c r="A102" s="80" t="s">
        <v>1877</v>
      </c>
      <c r="B102" s="80">
        <v>442</v>
      </c>
      <c r="C102" s="80">
        <v>18</v>
      </c>
      <c r="D102" s="80">
        <v>26</v>
      </c>
      <c r="E102" s="80">
        <v>2021</v>
      </c>
      <c r="F102" s="80" t="s">
        <v>75</v>
      </c>
      <c r="G102" s="174" t="s">
        <v>1859</v>
      </c>
      <c r="H102" s="80" t="s">
        <v>1860</v>
      </c>
      <c r="I102" s="177"/>
      <c r="J102" s="81">
        <v>11.634491775606117</v>
      </c>
      <c r="K102" s="81">
        <v>4.107508166501642</v>
      </c>
      <c r="L102" s="81">
        <v>12.450761268294059</v>
      </c>
      <c r="M102" s="81">
        <v>109.3253751673479</v>
      </c>
      <c r="N102" s="81">
        <v>79.021546142433849</v>
      </c>
      <c r="O102" s="81">
        <v>38.628025349237532</v>
      </c>
      <c r="P102" s="81">
        <v>57.143409914905902</v>
      </c>
      <c r="Q102" s="81">
        <v>2.9683227977821973</v>
      </c>
      <c r="R102" s="81">
        <v>14.305045968114518</v>
      </c>
      <c r="S102" s="81">
        <v>4.1016856970399997</v>
      </c>
      <c r="T102" s="82"/>
      <c r="U102" s="81">
        <v>789415</v>
      </c>
      <c r="V102" s="81">
        <v>1621</v>
      </c>
      <c r="W102" s="81">
        <v>291</v>
      </c>
      <c r="X102" s="81">
        <v>19842</v>
      </c>
      <c r="Y102" s="81">
        <v>25446</v>
      </c>
      <c r="Z102" s="81">
        <v>28422</v>
      </c>
      <c r="AA102" s="81">
        <v>12572</v>
      </c>
      <c r="AB102" s="81">
        <v>49745</v>
      </c>
      <c r="AC102" s="81">
        <v>2457745.9999999995</v>
      </c>
      <c r="AD102" s="81">
        <v>4.1016856970399997</v>
      </c>
      <c r="AE102" s="82"/>
      <c r="AF102" s="81">
        <v>9830568.1899871211</v>
      </c>
      <c r="AG102" s="81">
        <v>2378702.611277977</v>
      </c>
      <c r="AH102" s="81">
        <v>3061736.6659540492</v>
      </c>
      <c r="AI102" s="81">
        <v>124981196.78446072</v>
      </c>
      <c r="AJ102" s="81">
        <v>94166489.276965037</v>
      </c>
      <c r="AK102" s="81">
        <v>0</v>
      </c>
      <c r="AL102" s="81">
        <v>0</v>
      </c>
      <c r="AM102" s="81">
        <v>6529722.0989991557</v>
      </c>
      <c r="AN102" s="81">
        <v>0</v>
      </c>
      <c r="AO102" s="81">
        <v>0</v>
      </c>
      <c r="AP102" s="82"/>
      <c r="AQ102" s="81">
        <v>872</v>
      </c>
      <c r="AR102" s="81">
        <v>419</v>
      </c>
      <c r="AS102" s="81">
        <v>0</v>
      </c>
      <c r="AT102" s="81">
        <v>0</v>
      </c>
      <c r="AU102" s="81">
        <v>0</v>
      </c>
      <c r="AV102" s="81">
        <v>0</v>
      </c>
      <c r="AW102" s="81"/>
      <c r="AX102" s="82"/>
      <c r="AY102" s="81">
        <v>5410.997000000003</v>
      </c>
      <c r="AZ102" s="81">
        <v>16347.320000000011</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1878</v>
      </c>
      <c r="B103" s="80">
        <v>442</v>
      </c>
      <c r="C103" s="80">
        <v>19</v>
      </c>
      <c r="D103" s="80">
        <v>26</v>
      </c>
      <c r="E103" s="80">
        <v>2022</v>
      </c>
      <c r="F103" s="80" t="s">
        <v>568</v>
      </c>
      <c r="G103" s="174" t="s">
        <v>1859</v>
      </c>
      <c r="H103" s="80" t="s">
        <v>1860</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895</v>
      </c>
      <c r="AR103" s="81">
        <v>419</v>
      </c>
      <c r="AS103" s="81">
        <v>0</v>
      </c>
      <c r="AT103" s="81">
        <v>0</v>
      </c>
      <c r="AU103" s="81">
        <v>0</v>
      </c>
      <c r="AV103" s="81">
        <v>0</v>
      </c>
      <c r="AW103" s="81"/>
      <c r="AX103" s="82"/>
      <c r="AY103" s="81">
        <v>5607.3560000000043</v>
      </c>
      <c r="AZ103" s="81">
        <v>16347.320000000009</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1879</v>
      </c>
      <c r="B104" s="80">
        <v>392</v>
      </c>
      <c r="C104" s="80">
        <v>1</v>
      </c>
      <c r="D104" s="80">
        <v>24</v>
      </c>
      <c r="E104" s="80">
        <v>1990</v>
      </c>
      <c r="F104" s="80" t="s">
        <v>562</v>
      </c>
      <c r="G104" s="80" t="s">
        <v>1880</v>
      </c>
      <c r="H104" s="80" t="s">
        <v>1881</v>
      </c>
      <c r="I104" s="177"/>
      <c r="J104" s="81">
        <v>557.43689736166175</v>
      </c>
      <c r="K104" s="81">
        <v>5.4613426026042911</v>
      </c>
      <c r="L104" s="81">
        <v>9.0943754588395596</v>
      </c>
      <c r="M104" s="81">
        <v>31.336517865546906</v>
      </c>
      <c r="N104" s="81">
        <v>44.698785279317278</v>
      </c>
      <c r="O104" s="81">
        <v>38.326165387096829</v>
      </c>
      <c r="P104" s="81">
        <v>46.880065650445914</v>
      </c>
      <c r="Q104" s="81">
        <v>2.7742871736796109</v>
      </c>
      <c r="R104" s="81">
        <v>0</v>
      </c>
      <c r="S104" s="81">
        <v>2.9665191540484481</v>
      </c>
      <c r="T104" s="82"/>
      <c r="U104" s="81">
        <v>33528898</v>
      </c>
      <c r="V104" s="81">
        <v>1463</v>
      </c>
      <c r="W104" s="81">
        <v>89</v>
      </c>
      <c r="X104" s="81">
        <v>9576</v>
      </c>
      <c r="Y104" s="81">
        <v>13145</v>
      </c>
      <c r="Z104" s="81">
        <v>15764</v>
      </c>
      <c r="AA104" s="81">
        <v>11383</v>
      </c>
      <c r="AB104" s="81">
        <v>45045</v>
      </c>
      <c r="AC104" s="81">
        <v>0</v>
      </c>
      <c r="AD104" s="81">
        <v>2.9665191540484481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1882</v>
      </c>
      <c r="B105" s="80">
        <v>393</v>
      </c>
      <c r="C105" s="80">
        <v>2</v>
      </c>
      <c r="D105" s="80">
        <v>24</v>
      </c>
      <c r="E105" s="80">
        <v>2005</v>
      </c>
      <c r="F105" s="80" t="s">
        <v>565</v>
      </c>
      <c r="G105" s="80" t="s">
        <v>1880</v>
      </c>
      <c r="H105" s="80" t="s">
        <v>1881</v>
      </c>
      <c r="I105" s="177"/>
      <c r="J105" s="81">
        <v>1041.805538362586</v>
      </c>
      <c r="K105" s="81">
        <v>3.4328417405207041</v>
      </c>
      <c r="L105" s="81">
        <v>4.787659934641991</v>
      </c>
      <c r="M105" s="81">
        <v>54.036813868863852</v>
      </c>
      <c r="N105" s="81">
        <v>69.357537273158513</v>
      </c>
      <c r="O105" s="81">
        <v>63.027603993282455</v>
      </c>
      <c r="P105" s="81">
        <v>62.450972106276993</v>
      </c>
      <c r="Q105" s="81">
        <v>2.7495538510427009</v>
      </c>
      <c r="R105" s="81">
        <v>0</v>
      </c>
      <c r="S105" s="81">
        <v>8.7425757179999994</v>
      </c>
      <c r="T105" s="82"/>
      <c r="U105" s="81">
        <v>78952176</v>
      </c>
      <c r="V105" s="81">
        <v>1182</v>
      </c>
      <c r="W105" s="81">
        <v>53</v>
      </c>
      <c r="X105" s="81">
        <v>9155</v>
      </c>
      <c r="Y105" s="81">
        <v>16720</v>
      </c>
      <c r="Z105" s="81">
        <v>29999</v>
      </c>
      <c r="AA105" s="81">
        <v>12419</v>
      </c>
      <c r="AB105" s="81">
        <v>46670</v>
      </c>
      <c r="AC105" s="81">
        <v>0</v>
      </c>
      <c r="AD105" s="81">
        <v>8.7425757179999994</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1883</v>
      </c>
      <c r="B106" s="80">
        <v>394</v>
      </c>
      <c r="C106" s="80">
        <v>3</v>
      </c>
      <c r="D106" s="80">
        <v>24</v>
      </c>
      <c r="E106" s="80">
        <v>2006</v>
      </c>
      <c r="F106" s="80" t="s">
        <v>566</v>
      </c>
      <c r="G106" s="80" t="s">
        <v>1880</v>
      </c>
      <c r="H106" s="80" t="s">
        <v>1881</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1884</v>
      </c>
      <c r="B107" s="80">
        <v>395</v>
      </c>
      <c r="C107" s="80">
        <v>4</v>
      </c>
      <c r="D107" s="80">
        <v>24</v>
      </c>
      <c r="E107" s="80">
        <v>2007</v>
      </c>
      <c r="F107" s="80" t="s">
        <v>567</v>
      </c>
      <c r="G107" s="80" t="s">
        <v>1880</v>
      </c>
      <c r="H107" s="80" t="s">
        <v>1881</v>
      </c>
      <c r="I107" s="177"/>
      <c r="J107" s="81">
        <v>1221.2684588016295</v>
      </c>
      <c r="K107" s="81">
        <v>2.8275250159849863</v>
      </c>
      <c r="L107" s="81">
        <v>4.4910124849664799</v>
      </c>
      <c r="M107" s="81">
        <v>58.654858782304878</v>
      </c>
      <c r="N107" s="81">
        <v>73.29458858084368</v>
      </c>
      <c r="O107" s="81">
        <v>61.921058925478228</v>
      </c>
      <c r="P107" s="81">
        <v>65.143638492316967</v>
      </c>
      <c r="Q107" s="81">
        <v>2.9576998821095066</v>
      </c>
      <c r="R107" s="81">
        <v>0</v>
      </c>
      <c r="S107" s="81">
        <v>6.4728492880000008</v>
      </c>
      <c r="T107" s="82"/>
      <c r="U107" s="81">
        <v>109204797</v>
      </c>
      <c r="V107" s="81">
        <v>1056</v>
      </c>
      <c r="W107" s="81">
        <v>58</v>
      </c>
      <c r="X107" s="81">
        <v>12241</v>
      </c>
      <c r="Y107" s="81">
        <v>17845</v>
      </c>
      <c r="Z107" s="81">
        <v>30638</v>
      </c>
      <c r="AA107" s="81">
        <v>12757</v>
      </c>
      <c r="AB107" s="81">
        <v>47548</v>
      </c>
      <c r="AC107" s="81">
        <v>0</v>
      </c>
      <c r="AD107" s="81">
        <v>6.4728492880000008</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1885</v>
      </c>
      <c r="B108" s="80">
        <v>396</v>
      </c>
      <c r="C108" s="80">
        <v>5</v>
      </c>
      <c r="D108" s="80">
        <v>24</v>
      </c>
      <c r="E108" s="80">
        <v>2008</v>
      </c>
      <c r="F108" s="80" t="s">
        <v>84</v>
      </c>
      <c r="G108" s="80" t="s">
        <v>1880</v>
      </c>
      <c r="H108" s="80" t="s">
        <v>1881</v>
      </c>
      <c r="I108" s="177"/>
      <c r="J108" s="81">
        <v>1454.5169251288371</v>
      </c>
      <c r="K108" s="81">
        <v>2.1322487437390096</v>
      </c>
      <c r="L108" s="81">
        <v>3.8406663449619347</v>
      </c>
      <c r="M108" s="81">
        <v>61.920468559205588</v>
      </c>
      <c r="N108" s="81">
        <v>64.605347078366933</v>
      </c>
      <c r="O108" s="81">
        <v>60.778168294548003</v>
      </c>
      <c r="P108" s="81">
        <v>63.957449042070245</v>
      </c>
      <c r="Q108" s="81">
        <v>2.9198596024822199</v>
      </c>
      <c r="R108" s="81">
        <v>0</v>
      </c>
      <c r="S108" s="81">
        <v>7.4851292250000006</v>
      </c>
      <c r="T108" s="82"/>
      <c r="U108" s="81">
        <v>138431396</v>
      </c>
      <c r="V108" s="81">
        <v>1056</v>
      </c>
      <c r="W108" s="81">
        <v>58</v>
      </c>
      <c r="X108" s="81">
        <v>12241</v>
      </c>
      <c r="Y108" s="81">
        <v>18125</v>
      </c>
      <c r="Z108" s="81">
        <v>31128</v>
      </c>
      <c r="AA108" s="81">
        <v>12539</v>
      </c>
      <c r="AB108" s="81">
        <v>47711</v>
      </c>
      <c r="AC108" s="81">
        <v>0</v>
      </c>
      <c r="AD108" s="81">
        <v>7.4851292250000006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1886</v>
      </c>
      <c r="B109" s="80">
        <v>397</v>
      </c>
      <c r="C109" s="80">
        <v>6</v>
      </c>
      <c r="D109" s="80">
        <v>24</v>
      </c>
      <c r="E109" s="80">
        <v>2009</v>
      </c>
      <c r="F109" s="80" t="s">
        <v>85</v>
      </c>
      <c r="G109" s="80" t="s">
        <v>1880</v>
      </c>
      <c r="H109" s="80" t="s">
        <v>1881</v>
      </c>
      <c r="I109" s="177"/>
      <c r="J109" s="81">
        <v>1244.9630809853734</v>
      </c>
      <c r="K109" s="81">
        <v>2.1922579913469775</v>
      </c>
      <c r="L109" s="81">
        <v>4.2545301677596985</v>
      </c>
      <c r="M109" s="81">
        <v>63.94755966746331</v>
      </c>
      <c r="N109" s="81">
        <v>67.377731013869834</v>
      </c>
      <c r="O109" s="81">
        <v>61.870403307280114</v>
      </c>
      <c r="P109" s="81">
        <v>59.989148349547719</v>
      </c>
      <c r="Q109" s="81">
        <v>2.7837981913749488</v>
      </c>
      <c r="R109" s="81">
        <v>0</v>
      </c>
      <c r="S109" s="81">
        <v>6.7014099316399989</v>
      </c>
      <c r="T109" s="82"/>
      <c r="U109" s="81">
        <v>101149764</v>
      </c>
      <c r="V109" s="81">
        <v>1053</v>
      </c>
      <c r="W109" s="81">
        <v>80</v>
      </c>
      <c r="X109" s="81">
        <v>13245</v>
      </c>
      <c r="Y109" s="81">
        <v>18301</v>
      </c>
      <c r="Z109" s="81">
        <v>31277</v>
      </c>
      <c r="AA109" s="81">
        <v>12074</v>
      </c>
      <c r="AB109" s="81">
        <v>47751</v>
      </c>
      <c r="AC109" s="81">
        <v>0</v>
      </c>
      <c r="AD109" s="81">
        <v>6.7014099316399989</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648.03899999999999</v>
      </c>
      <c r="BJ109" s="81">
        <v>84.914000000000001</v>
      </c>
      <c r="BK109" s="81">
        <v>13.564</v>
      </c>
      <c r="BL109" s="81">
        <v>0</v>
      </c>
      <c r="BM109" s="82"/>
      <c r="BN109" s="81">
        <v>0</v>
      </c>
      <c r="BO109" s="81">
        <v>0</v>
      </c>
      <c r="BP109" s="81">
        <v>16</v>
      </c>
      <c r="BQ109" s="81">
        <v>2</v>
      </c>
      <c r="BR109" s="81">
        <v>1</v>
      </c>
      <c r="BS109" s="81">
        <v>0</v>
      </c>
      <c r="BT109"/>
      <c r="BU109" s="80"/>
      <c r="BV109" s="80"/>
      <c r="BW109" s="80"/>
      <c r="BX109" s="80"/>
      <c r="BY109" s="80"/>
      <c r="BZ109" s="80"/>
      <c r="CA109" s="80"/>
      <c r="CB109" s="80"/>
      <c r="CC109" s="80"/>
    </row>
    <row r="110" spans="1:81">
      <c r="A110" s="80" t="s">
        <v>1887</v>
      </c>
      <c r="B110" s="80">
        <v>398</v>
      </c>
      <c r="C110" s="80">
        <v>7</v>
      </c>
      <c r="D110" s="80">
        <v>24</v>
      </c>
      <c r="E110" s="80">
        <v>2010</v>
      </c>
      <c r="F110" s="80" t="s">
        <v>86</v>
      </c>
      <c r="G110" s="80" t="s">
        <v>1880</v>
      </c>
      <c r="H110" s="80" t="s">
        <v>1881</v>
      </c>
      <c r="I110" s="177"/>
      <c r="J110" s="81">
        <v>1332.350330260279</v>
      </c>
      <c r="K110" s="81">
        <v>2.2921032767297214</v>
      </c>
      <c r="L110" s="81">
        <v>3.9493940991461818</v>
      </c>
      <c r="M110" s="81">
        <v>66.009449963163277</v>
      </c>
      <c r="N110" s="81">
        <v>77.48041299748364</v>
      </c>
      <c r="O110" s="81">
        <v>61.71221834621528</v>
      </c>
      <c r="P110" s="81">
        <v>59.426236494363991</v>
      </c>
      <c r="Q110" s="81">
        <v>2.9080303533273009</v>
      </c>
      <c r="R110" s="81">
        <v>0</v>
      </c>
      <c r="S110" s="81">
        <v>7.4585833414399998</v>
      </c>
      <c r="T110" s="82"/>
      <c r="U110" s="81">
        <v>108601467</v>
      </c>
      <c r="V110" s="81">
        <v>1053</v>
      </c>
      <c r="W110" s="81">
        <v>80</v>
      </c>
      <c r="X110" s="81">
        <v>13245</v>
      </c>
      <c r="Y110" s="81">
        <v>18526</v>
      </c>
      <c r="Z110" s="81">
        <v>31342</v>
      </c>
      <c r="AA110" s="81">
        <v>11662</v>
      </c>
      <c r="AB110" s="81">
        <v>47797</v>
      </c>
      <c r="AC110" s="81">
        <v>0</v>
      </c>
      <c r="AD110" s="81">
        <v>7.4585833414399998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669.71900000000005</v>
      </c>
      <c r="BJ110" s="81">
        <v>82.986000000000004</v>
      </c>
      <c r="BK110" s="81">
        <v>6.02</v>
      </c>
      <c r="BL110" s="81">
        <v>0</v>
      </c>
      <c r="BM110" s="82"/>
      <c r="BN110" s="81">
        <v>0</v>
      </c>
      <c r="BO110" s="81">
        <v>0</v>
      </c>
      <c r="BP110" s="81">
        <v>18</v>
      </c>
      <c r="BQ110" s="81">
        <v>2</v>
      </c>
      <c r="BR110" s="81">
        <v>1</v>
      </c>
      <c r="BS110" s="81">
        <v>0</v>
      </c>
      <c r="BT110"/>
      <c r="BU110" s="80">
        <v>670.99400000000003</v>
      </c>
      <c r="BV110" s="80">
        <v>0</v>
      </c>
      <c r="BW110" s="80">
        <v>29.698</v>
      </c>
      <c r="BX110" s="80">
        <v>0</v>
      </c>
      <c r="BY110" s="80">
        <v>0</v>
      </c>
      <c r="BZ110" s="80">
        <v>0</v>
      </c>
      <c r="CA110" s="80">
        <v>13.927</v>
      </c>
      <c r="CB110" s="80">
        <v>44.106000000000002</v>
      </c>
      <c r="CC110" s="80">
        <v>0</v>
      </c>
    </row>
    <row r="111" spans="1:81">
      <c r="A111" s="80" t="s">
        <v>1888</v>
      </c>
      <c r="B111" s="80">
        <v>399</v>
      </c>
      <c r="C111" s="80">
        <v>8</v>
      </c>
      <c r="D111" s="80">
        <v>24</v>
      </c>
      <c r="E111" s="80">
        <v>2011</v>
      </c>
      <c r="F111" s="80" t="s">
        <v>87</v>
      </c>
      <c r="G111" s="80" t="s">
        <v>1880</v>
      </c>
      <c r="H111" s="80" t="s">
        <v>1881</v>
      </c>
      <c r="I111" s="177"/>
      <c r="J111" s="81">
        <v>826.43420824267309</v>
      </c>
      <c r="K111" s="81">
        <v>3.1641253636574058</v>
      </c>
      <c r="L111" s="81">
        <v>3.9279668518895416</v>
      </c>
      <c r="M111" s="81">
        <v>76.877600241480906</v>
      </c>
      <c r="N111" s="81">
        <v>81.283429523172217</v>
      </c>
      <c r="O111" s="81">
        <v>61.444530576349131</v>
      </c>
      <c r="P111" s="81">
        <v>56.684580473228706</v>
      </c>
      <c r="Q111" s="81">
        <v>3.3698925450121151</v>
      </c>
      <c r="R111" s="81">
        <v>0</v>
      </c>
      <c r="S111" s="81">
        <v>7.1480635401999999</v>
      </c>
      <c r="T111" s="82"/>
      <c r="U111" s="81">
        <v>62474895</v>
      </c>
      <c r="V111" s="81">
        <v>1053</v>
      </c>
      <c r="W111" s="81">
        <v>80</v>
      </c>
      <c r="X111" s="81">
        <v>13245</v>
      </c>
      <c r="Y111" s="81">
        <v>18849</v>
      </c>
      <c r="Z111" s="81">
        <v>31884</v>
      </c>
      <c r="AA111" s="81">
        <v>11455</v>
      </c>
      <c r="AB111" s="81">
        <v>48019</v>
      </c>
      <c r="AC111" s="81">
        <v>0</v>
      </c>
      <c r="AD111" s="81">
        <v>7.1480635401999999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585.17200000000003</v>
      </c>
      <c r="BJ111" s="81">
        <v>80.256</v>
      </c>
      <c r="BK111" s="81">
        <v>14.007999999999999</v>
      </c>
      <c r="BL111" s="81">
        <v>0</v>
      </c>
      <c r="BM111" s="82"/>
      <c r="BN111" s="81">
        <v>0</v>
      </c>
      <c r="BO111" s="81">
        <v>0</v>
      </c>
      <c r="BP111" s="81">
        <v>17</v>
      </c>
      <c r="BQ111" s="81">
        <v>2</v>
      </c>
      <c r="BR111" s="81">
        <v>1</v>
      </c>
      <c r="BS111" s="81">
        <v>0</v>
      </c>
      <c r="BT111"/>
      <c r="BU111" s="80">
        <v>631.096</v>
      </c>
      <c r="BV111" s="80">
        <v>8.1069999999999993</v>
      </c>
      <c r="BW111" s="80">
        <v>0</v>
      </c>
      <c r="BX111" s="80">
        <v>0</v>
      </c>
      <c r="BY111" s="80">
        <v>0</v>
      </c>
      <c r="BZ111" s="80">
        <v>0</v>
      </c>
      <c r="CA111" s="80">
        <v>20.218</v>
      </c>
      <c r="CB111" s="80">
        <v>20.015000000000001</v>
      </c>
      <c r="CC111" s="80">
        <v>0</v>
      </c>
    </row>
    <row r="112" spans="1:81">
      <c r="A112" s="80" t="s">
        <v>1889</v>
      </c>
      <c r="B112" s="80">
        <v>400</v>
      </c>
      <c r="C112" s="80">
        <v>9</v>
      </c>
      <c r="D112" s="80">
        <v>24</v>
      </c>
      <c r="E112" s="80">
        <v>2012</v>
      </c>
      <c r="F112" s="80" t="s">
        <v>88</v>
      </c>
      <c r="G112" s="80" t="s">
        <v>1880</v>
      </c>
      <c r="H112" s="80" t="s">
        <v>1881</v>
      </c>
      <c r="I112" s="177"/>
      <c r="J112" s="81">
        <v>960.51303194654213</v>
      </c>
      <c r="K112" s="81">
        <v>2.9545426088955247</v>
      </c>
      <c r="L112" s="81">
        <v>3.9858342834075962</v>
      </c>
      <c r="M112" s="81">
        <v>72.596908195814891</v>
      </c>
      <c r="N112" s="81">
        <v>81.140162828545158</v>
      </c>
      <c r="O112" s="81">
        <v>61.546072279867126</v>
      </c>
      <c r="P112" s="81">
        <v>55.648479298694873</v>
      </c>
      <c r="Q112" s="81">
        <v>3.7902414863207641</v>
      </c>
      <c r="R112" s="81">
        <v>0</v>
      </c>
      <c r="S112" s="81">
        <v>7.5903850482899999</v>
      </c>
      <c r="T112" s="82"/>
      <c r="U112" s="81">
        <v>76366569</v>
      </c>
      <c r="V112" s="81">
        <v>1053</v>
      </c>
      <c r="W112" s="81">
        <v>80</v>
      </c>
      <c r="X112" s="81">
        <v>13245</v>
      </c>
      <c r="Y112" s="81">
        <v>20040</v>
      </c>
      <c r="Z112" s="81">
        <v>32190</v>
      </c>
      <c r="AA112" s="81">
        <v>11182</v>
      </c>
      <c r="AB112" s="81">
        <v>49710</v>
      </c>
      <c r="AC112" s="81">
        <v>0</v>
      </c>
      <c r="AD112" s="81">
        <v>7.5903850482899999</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709.601</v>
      </c>
      <c r="BJ112" s="81">
        <v>97.659000000000006</v>
      </c>
      <c r="BK112" s="81">
        <v>14.746</v>
      </c>
      <c r="BL112" s="81">
        <v>0</v>
      </c>
      <c r="BM112" s="82"/>
      <c r="BN112" s="81">
        <v>0</v>
      </c>
      <c r="BO112" s="81">
        <v>0</v>
      </c>
      <c r="BP112" s="81">
        <v>18</v>
      </c>
      <c r="BQ112" s="81">
        <v>2</v>
      </c>
      <c r="BR112" s="81">
        <v>1</v>
      </c>
      <c r="BS112" s="81">
        <v>0</v>
      </c>
      <c r="BT112"/>
      <c r="BU112" s="80">
        <v>747.81</v>
      </c>
      <c r="BV112" s="80">
        <v>8.6669999999999998</v>
      </c>
      <c r="BW112" s="80">
        <v>26.722999999999999</v>
      </c>
      <c r="BX112" s="80">
        <v>0</v>
      </c>
      <c r="BY112" s="80">
        <v>0</v>
      </c>
      <c r="BZ112" s="80">
        <v>0</v>
      </c>
      <c r="CA112" s="80">
        <v>18.361000000000001</v>
      </c>
      <c r="CB112" s="80">
        <v>20.445</v>
      </c>
      <c r="CC112" s="80">
        <v>0</v>
      </c>
    </row>
    <row r="113" spans="1:81">
      <c r="A113" s="80" t="s">
        <v>1890</v>
      </c>
      <c r="B113" s="80">
        <v>401</v>
      </c>
      <c r="C113" s="80">
        <v>10</v>
      </c>
      <c r="D113" s="80">
        <v>24</v>
      </c>
      <c r="E113" s="80">
        <v>2013</v>
      </c>
      <c r="F113" s="80" t="s">
        <v>89</v>
      </c>
      <c r="G113" s="80" t="s">
        <v>1880</v>
      </c>
      <c r="H113" s="80" t="s">
        <v>1881</v>
      </c>
      <c r="I113" s="177"/>
      <c r="J113" s="81">
        <v>967.18838954686248</v>
      </c>
      <c r="K113" s="81">
        <v>2.5853285438538123</v>
      </c>
      <c r="L113" s="81">
        <v>3.7809794523008606</v>
      </c>
      <c r="M113" s="81">
        <v>73.098665612290603</v>
      </c>
      <c r="N113" s="81">
        <v>84.574267685426634</v>
      </c>
      <c r="O113" s="81">
        <v>59.869156977526288</v>
      </c>
      <c r="P113" s="81">
        <v>55.303671413679375</v>
      </c>
      <c r="Q113" s="81">
        <v>3.8734577852826577</v>
      </c>
      <c r="R113" s="81">
        <v>0</v>
      </c>
      <c r="S113" s="81">
        <v>7.8198784275199982</v>
      </c>
      <c r="T113" s="82"/>
      <c r="U113" s="81">
        <v>77167993</v>
      </c>
      <c r="V113" s="81">
        <v>1053</v>
      </c>
      <c r="W113" s="81">
        <v>80</v>
      </c>
      <c r="X113" s="81">
        <v>13245</v>
      </c>
      <c r="Y113" s="81">
        <v>20400</v>
      </c>
      <c r="Z113" s="81">
        <v>32711</v>
      </c>
      <c r="AA113" s="81">
        <v>11071</v>
      </c>
      <c r="AB113" s="81">
        <v>50073</v>
      </c>
      <c r="AC113" s="81">
        <v>0</v>
      </c>
      <c r="AD113" s="81">
        <v>7.8198784275199982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763.63800000000003</v>
      </c>
      <c r="BJ113" s="81">
        <v>109.44</v>
      </c>
      <c r="BK113" s="81">
        <v>15.099</v>
      </c>
      <c r="BL113" s="81">
        <v>0</v>
      </c>
      <c r="BM113" s="82"/>
      <c r="BN113" s="81">
        <v>0</v>
      </c>
      <c r="BO113" s="81">
        <v>0</v>
      </c>
      <c r="BP113" s="81">
        <v>19</v>
      </c>
      <c r="BQ113" s="81">
        <v>2</v>
      </c>
      <c r="BR113" s="81">
        <v>1</v>
      </c>
      <c r="BS113" s="81">
        <v>0</v>
      </c>
      <c r="BT113"/>
      <c r="BU113" s="80">
        <v>799.096</v>
      </c>
      <c r="BV113" s="80">
        <v>9.327</v>
      </c>
      <c r="BW113" s="80">
        <v>27.754000000000001</v>
      </c>
      <c r="BX113" s="80">
        <v>0</v>
      </c>
      <c r="BY113" s="80">
        <v>0</v>
      </c>
      <c r="BZ113" s="80">
        <v>0</v>
      </c>
      <c r="CA113" s="80">
        <v>24</v>
      </c>
      <c r="CB113" s="80">
        <v>28</v>
      </c>
      <c r="CC113" s="80">
        <v>0</v>
      </c>
    </row>
    <row r="114" spans="1:81">
      <c r="A114" s="80" t="s">
        <v>1891</v>
      </c>
      <c r="B114" s="80">
        <v>402</v>
      </c>
      <c r="C114" s="80">
        <v>11</v>
      </c>
      <c r="D114" s="80">
        <v>24</v>
      </c>
      <c r="E114" s="80">
        <v>2014</v>
      </c>
      <c r="F114" s="80" t="s">
        <v>90</v>
      </c>
      <c r="G114" s="80" t="s">
        <v>1880</v>
      </c>
      <c r="H114" s="80" t="s">
        <v>1881</v>
      </c>
      <c r="I114" s="177"/>
      <c r="J114" s="81">
        <v>1257.0556627582534</v>
      </c>
      <c r="K114" s="81">
        <v>2.4882641236622938</v>
      </c>
      <c r="L114" s="81">
        <v>5.1159409777723335</v>
      </c>
      <c r="M114" s="81">
        <v>72.744145715754627</v>
      </c>
      <c r="N114" s="81">
        <v>76.432931010104667</v>
      </c>
      <c r="O114" s="81">
        <v>57.51517881167603</v>
      </c>
      <c r="P114" s="81">
        <v>54.702532437146758</v>
      </c>
      <c r="Q114" s="81">
        <v>3.7149976598999706</v>
      </c>
      <c r="R114" s="81">
        <v>0</v>
      </c>
      <c r="S114" s="81">
        <v>8.5162226947199997</v>
      </c>
      <c r="T114" s="82"/>
      <c r="U114" s="81">
        <v>104946680</v>
      </c>
      <c r="V114" s="81">
        <v>856</v>
      </c>
      <c r="W114" s="81">
        <v>112</v>
      </c>
      <c r="X114" s="81">
        <v>12913</v>
      </c>
      <c r="Y114" s="81">
        <v>20607</v>
      </c>
      <c r="Z114" s="81">
        <v>33097</v>
      </c>
      <c r="AA114" s="81">
        <v>10894</v>
      </c>
      <c r="AB114" s="81">
        <v>50054</v>
      </c>
      <c r="AC114" s="81">
        <v>0</v>
      </c>
      <c r="AD114" s="81">
        <v>8.5162226947199997</v>
      </c>
      <c r="AE114" s="82"/>
      <c r="AF114" s="81">
        <v>878972971.27663016</v>
      </c>
      <c r="AG114" s="81">
        <v>1986470.7782434335</v>
      </c>
      <c r="AH114" s="81">
        <v>871210.51156438794</v>
      </c>
      <c r="AI114" s="81">
        <v>96540135.589492545</v>
      </c>
      <c r="AJ114" s="81">
        <v>103553890.67794962</v>
      </c>
      <c r="AK114" s="81">
        <v>0</v>
      </c>
      <c r="AL114" s="81">
        <v>0</v>
      </c>
      <c r="AM114" s="81">
        <v>6871666.2323180158</v>
      </c>
      <c r="AN114" s="81">
        <v>0</v>
      </c>
      <c r="AO114" s="81">
        <v>0</v>
      </c>
      <c r="AP114" s="82"/>
      <c r="AQ114" s="81">
        <v>1382</v>
      </c>
      <c r="AR114" s="81">
        <v>241</v>
      </c>
      <c r="AS114" s="81">
        <v>0</v>
      </c>
      <c r="AT114" s="81">
        <v>0</v>
      </c>
      <c r="AU114" s="81">
        <v>0</v>
      </c>
      <c r="AV114" s="81">
        <v>0</v>
      </c>
      <c r="AW114" s="81" t="s">
        <v>564</v>
      </c>
      <c r="AX114" s="82"/>
      <c r="AY114" s="81">
        <v>5748.1</v>
      </c>
      <c r="AZ114" s="81">
        <v>15729.7</v>
      </c>
      <c r="BA114" s="81">
        <v>0</v>
      </c>
      <c r="BB114" s="81">
        <v>0</v>
      </c>
      <c r="BC114" s="81">
        <v>0</v>
      </c>
      <c r="BD114" s="81">
        <v>0</v>
      </c>
      <c r="BE114" s="81" t="s">
        <v>564</v>
      </c>
      <c r="BF114" s="82"/>
      <c r="BG114" s="81">
        <v>0</v>
      </c>
      <c r="BH114" s="81">
        <v>0</v>
      </c>
      <c r="BI114" s="81">
        <v>806.55700000000002</v>
      </c>
      <c r="BJ114" s="81">
        <v>110.03</v>
      </c>
      <c r="BK114" s="81">
        <v>14.978999999999999</v>
      </c>
      <c r="BL114" s="81">
        <v>0</v>
      </c>
      <c r="BM114" s="82"/>
      <c r="BN114" s="81">
        <v>0</v>
      </c>
      <c r="BO114" s="81">
        <v>0</v>
      </c>
      <c r="BP114" s="81">
        <v>19</v>
      </c>
      <c r="BQ114" s="81">
        <v>2</v>
      </c>
      <c r="BR114" s="81">
        <v>1</v>
      </c>
      <c r="BS114" s="81">
        <v>0</v>
      </c>
      <c r="BT114"/>
      <c r="BU114" s="80">
        <v>819.36199999999997</v>
      </c>
      <c r="BV114" s="80">
        <v>9.2210000000000001</v>
      </c>
      <c r="BW114" s="80">
        <v>29.012</v>
      </c>
      <c r="BX114" s="80">
        <v>0</v>
      </c>
      <c r="BY114" s="80">
        <v>0</v>
      </c>
      <c r="BZ114" s="80">
        <v>0</v>
      </c>
      <c r="CA114" s="80">
        <v>35.027999999999999</v>
      </c>
      <c r="CB114" s="80">
        <v>38.942999999999998</v>
      </c>
      <c r="CC114" s="80">
        <v>0</v>
      </c>
    </row>
    <row r="115" spans="1:81">
      <c r="A115" s="80" t="s">
        <v>1892</v>
      </c>
      <c r="B115" s="80">
        <v>403</v>
      </c>
      <c r="C115" s="80">
        <v>12</v>
      </c>
      <c r="D115" s="80">
        <v>24</v>
      </c>
      <c r="E115" s="80">
        <v>2015</v>
      </c>
      <c r="F115" s="80" t="s">
        <v>91</v>
      </c>
      <c r="G115" s="80" t="s">
        <v>1880</v>
      </c>
      <c r="H115" s="80" t="s">
        <v>1881</v>
      </c>
      <c r="I115" s="177"/>
      <c r="J115" s="81">
        <v>1352.1399251262224</v>
      </c>
      <c r="K115" s="81">
        <v>2.3544580686653891</v>
      </c>
      <c r="L115" s="81">
        <v>9.4718052417305998</v>
      </c>
      <c r="M115" s="81">
        <v>59.45964767383478</v>
      </c>
      <c r="N115" s="81">
        <v>71.901360909047639</v>
      </c>
      <c r="O115" s="81">
        <v>57.54464275032322</v>
      </c>
      <c r="P115" s="81">
        <v>53.378692828547614</v>
      </c>
      <c r="Q115" s="81">
        <v>3.6186339098267295</v>
      </c>
      <c r="R115" s="81">
        <v>0</v>
      </c>
      <c r="S115" s="81">
        <v>9.0490721342400011</v>
      </c>
      <c r="T115" s="82"/>
      <c r="U115" s="81">
        <v>117657007</v>
      </c>
      <c r="V115" s="81">
        <v>856</v>
      </c>
      <c r="W115" s="81">
        <v>112</v>
      </c>
      <c r="X115" s="81">
        <v>12913</v>
      </c>
      <c r="Y115" s="81">
        <v>20690</v>
      </c>
      <c r="Z115" s="81">
        <v>33433</v>
      </c>
      <c r="AA115" s="81">
        <v>10622</v>
      </c>
      <c r="AB115" s="81">
        <v>49804</v>
      </c>
      <c r="AC115" s="81">
        <v>0</v>
      </c>
      <c r="AD115" s="81">
        <v>9.0490721342400011</v>
      </c>
      <c r="AE115" s="82"/>
      <c r="AF115" s="81">
        <v>921415752.22695768</v>
      </c>
      <c r="AG115" s="81">
        <v>1754261.0249090074</v>
      </c>
      <c r="AH115" s="81">
        <v>1525816.4383112991</v>
      </c>
      <c r="AI115" s="81">
        <v>85345825.017133296</v>
      </c>
      <c r="AJ115" s="81">
        <v>102568777.93041515</v>
      </c>
      <c r="AK115" s="81">
        <v>0</v>
      </c>
      <c r="AL115" s="81">
        <v>0</v>
      </c>
      <c r="AM115" s="81">
        <v>6825429.2800776288</v>
      </c>
      <c r="AN115" s="81">
        <v>0</v>
      </c>
      <c r="AO115" s="81">
        <v>0</v>
      </c>
      <c r="AP115" s="82"/>
      <c r="AQ115" s="81">
        <v>1501</v>
      </c>
      <c r="AR115" s="81">
        <v>372</v>
      </c>
      <c r="AS115" s="81">
        <v>0</v>
      </c>
      <c r="AT115" s="81">
        <v>0</v>
      </c>
      <c r="AU115" s="81">
        <v>0</v>
      </c>
      <c r="AV115" s="81">
        <v>0</v>
      </c>
      <c r="AW115" s="81" t="s">
        <v>564</v>
      </c>
      <c r="AX115" s="82"/>
      <c r="AY115" s="81">
        <v>6303.7000000000007</v>
      </c>
      <c r="AZ115" s="81">
        <v>24399.4</v>
      </c>
      <c r="BA115" s="81">
        <v>0</v>
      </c>
      <c r="BB115" s="81">
        <v>0</v>
      </c>
      <c r="BC115" s="81">
        <v>0</v>
      </c>
      <c r="BD115" s="81">
        <v>0</v>
      </c>
      <c r="BE115" s="81" t="s">
        <v>564</v>
      </c>
      <c r="BF115" s="82"/>
      <c r="BG115" s="81">
        <v>0</v>
      </c>
      <c r="BH115" s="81">
        <v>0</v>
      </c>
      <c r="BI115" s="81">
        <v>760.11800000000005</v>
      </c>
      <c r="BJ115" s="81">
        <v>104.548</v>
      </c>
      <c r="BK115" s="81">
        <v>14.388999999999999</v>
      </c>
      <c r="BL115" s="81">
        <v>0</v>
      </c>
      <c r="BM115" s="82"/>
      <c r="BN115" s="81">
        <v>0</v>
      </c>
      <c r="BO115" s="81">
        <v>0</v>
      </c>
      <c r="BP115" s="81">
        <v>18</v>
      </c>
      <c r="BQ115" s="81">
        <v>2</v>
      </c>
      <c r="BR115" s="81">
        <v>1</v>
      </c>
      <c r="BS115" s="81">
        <v>0</v>
      </c>
      <c r="BT115"/>
      <c r="BU115" s="80">
        <v>767.66499999999996</v>
      </c>
      <c r="BV115" s="80">
        <v>8.8719999999999999</v>
      </c>
      <c r="BW115" s="80">
        <v>30.998999999999999</v>
      </c>
      <c r="BX115" s="80">
        <v>0</v>
      </c>
      <c r="BY115" s="80">
        <v>0</v>
      </c>
      <c r="BZ115" s="80">
        <v>0</v>
      </c>
      <c r="CA115" s="80">
        <v>28.962</v>
      </c>
      <c r="CB115" s="80">
        <v>35.305</v>
      </c>
      <c r="CC115" s="80">
        <v>7.2519999999999998</v>
      </c>
    </row>
    <row r="116" spans="1:81">
      <c r="A116" s="80" t="s">
        <v>1893</v>
      </c>
      <c r="B116" s="80">
        <v>404</v>
      </c>
      <c r="C116" s="80">
        <v>13</v>
      </c>
      <c r="D116" s="80">
        <v>24</v>
      </c>
      <c r="E116" s="80">
        <v>2016</v>
      </c>
      <c r="F116" s="80" t="s">
        <v>92</v>
      </c>
      <c r="G116" s="80" t="s">
        <v>1880</v>
      </c>
      <c r="H116" s="80" t="s">
        <v>1881</v>
      </c>
      <c r="I116" s="177"/>
      <c r="J116" s="81">
        <v>1204.8615723507564</v>
      </c>
      <c r="K116" s="81">
        <v>2.2038026756411355</v>
      </c>
      <c r="L116" s="81">
        <v>5.5585494843202525</v>
      </c>
      <c r="M116" s="81">
        <v>57.60945766793786</v>
      </c>
      <c r="N116" s="81">
        <v>73.473545972377963</v>
      </c>
      <c r="O116" s="81">
        <v>57.476660664595812</v>
      </c>
      <c r="P116" s="81">
        <v>50.846525039945419</v>
      </c>
      <c r="Q116" s="81">
        <v>3.5110474724605738</v>
      </c>
      <c r="R116" s="81">
        <v>0</v>
      </c>
      <c r="S116" s="81">
        <v>8.3255060039200011</v>
      </c>
      <c r="T116" s="82"/>
      <c r="U116" s="81">
        <v>96130453</v>
      </c>
      <c r="V116" s="81">
        <v>856</v>
      </c>
      <c r="W116" s="81">
        <v>112</v>
      </c>
      <c r="X116" s="81">
        <v>12913</v>
      </c>
      <c r="Y116" s="81">
        <v>20817</v>
      </c>
      <c r="Z116" s="81">
        <v>33804</v>
      </c>
      <c r="AA116" s="81">
        <v>10465</v>
      </c>
      <c r="AB116" s="81">
        <v>49709</v>
      </c>
      <c r="AC116" s="81">
        <v>0</v>
      </c>
      <c r="AD116" s="81">
        <v>8.3255060039200011</v>
      </c>
      <c r="AE116" s="82"/>
      <c r="AF116" s="81">
        <v>838424530.32242274</v>
      </c>
      <c r="AG116" s="81">
        <v>1614565.2189072601</v>
      </c>
      <c r="AH116" s="81">
        <v>721369.64070244483</v>
      </c>
      <c r="AI116" s="81">
        <v>87776211.849413052</v>
      </c>
      <c r="AJ116" s="81">
        <v>106118315.60608231</v>
      </c>
      <c r="AK116" s="81">
        <v>0</v>
      </c>
      <c r="AL116" s="81">
        <v>0</v>
      </c>
      <c r="AM116" s="81">
        <v>6817702.5026744828</v>
      </c>
      <c r="AN116" s="81">
        <v>0</v>
      </c>
      <c r="AO116" s="81">
        <v>0</v>
      </c>
      <c r="AP116" s="82"/>
      <c r="AQ116" s="81">
        <v>1605</v>
      </c>
      <c r="AR116" s="81">
        <v>465</v>
      </c>
      <c r="AS116" s="81">
        <v>0</v>
      </c>
      <c r="AT116" s="81">
        <v>0</v>
      </c>
      <c r="AU116" s="81">
        <v>0</v>
      </c>
      <c r="AV116" s="81">
        <v>0</v>
      </c>
      <c r="AW116" s="81" t="s">
        <v>564</v>
      </c>
      <c r="AX116" s="82"/>
      <c r="AY116" s="81">
        <v>6815.9</v>
      </c>
      <c r="AZ116" s="81">
        <v>34762.400000000001</v>
      </c>
      <c r="BA116" s="81">
        <v>0</v>
      </c>
      <c r="BB116" s="81">
        <v>0</v>
      </c>
      <c r="BC116" s="81">
        <v>0</v>
      </c>
      <c r="BD116" s="81">
        <v>0</v>
      </c>
      <c r="BE116" s="81" t="s">
        <v>564</v>
      </c>
      <c r="BF116" s="82"/>
      <c r="BG116" s="81">
        <v>0</v>
      </c>
      <c r="BH116" s="81">
        <v>0</v>
      </c>
      <c r="BI116" s="81">
        <v>703.77499999999998</v>
      </c>
      <c r="BJ116" s="81">
        <v>101.806</v>
      </c>
      <c r="BK116" s="81">
        <v>14.545</v>
      </c>
      <c r="BL116" s="81">
        <v>0</v>
      </c>
      <c r="BM116" s="82"/>
      <c r="BN116" s="81">
        <v>0</v>
      </c>
      <c r="BO116" s="81">
        <v>0</v>
      </c>
      <c r="BP116" s="81">
        <v>18</v>
      </c>
      <c r="BQ116" s="81">
        <v>2</v>
      </c>
      <c r="BR116" s="81">
        <v>1</v>
      </c>
      <c r="BS116" s="81">
        <v>0</v>
      </c>
      <c r="BT116"/>
      <c r="BU116" s="80">
        <v>739.42100000000005</v>
      </c>
      <c r="BV116" s="80">
        <v>9.3070000000000004</v>
      </c>
      <c r="BW116" s="80">
        <v>30.632999999999999</v>
      </c>
      <c r="BX116" s="80">
        <v>0</v>
      </c>
      <c r="BY116" s="80">
        <v>0</v>
      </c>
      <c r="BZ116" s="80">
        <v>0</v>
      </c>
      <c r="CA116" s="80">
        <v>15.035</v>
      </c>
      <c r="CB116" s="80">
        <v>20.94</v>
      </c>
      <c r="CC116" s="80">
        <v>4.79</v>
      </c>
    </row>
    <row r="117" spans="1:81">
      <c r="A117" s="80" t="s">
        <v>1894</v>
      </c>
      <c r="B117" s="80">
        <v>405</v>
      </c>
      <c r="C117" s="80">
        <v>14</v>
      </c>
      <c r="D117" s="80">
        <v>24</v>
      </c>
      <c r="E117" s="80">
        <v>2017</v>
      </c>
      <c r="F117" s="80" t="s">
        <v>71</v>
      </c>
      <c r="G117" s="80" t="s">
        <v>1880</v>
      </c>
      <c r="H117" s="80" t="s">
        <v>1881</v>
      </c>
      <c r="I117" s="177"/>
      <c r="J117" s="81">
        <v>1212.6194022517582</v>
      </c>
      <c r="K117" s="81">
        <v>2.2249095596664361</v>
      </c>
      <c r="L117" s="81">
        <v>5.4317600299237316</v>
      </c>
      <c r="M117" s="81">
        <v>54.428068987842416</v>
      </c>
      <c r="N117" s="81">
        <v>72.833887664508225</v>
      </c>
      <c r="O117" s="81">
        <v>57.157620901716456</v>
      </c>
      <c r="P117" s="81">
        <v>49.737475642963254</v>
      </c>
      <c r="Q117" s="81">
        <v>3.4112764070348849</v>
      </c>
      <c r="R117" s="81">
        <v>0</v>
      </c>
      <c r="S117" s="81">
        <v>9.6140751390400006</v>
      </c>
      <c r="T117" s="82"/>
      <c r="U117" s="81">
        <v>103389304</v>
      </c>
      <c r="V117" s="81">
        <v>856</v>
      </c>
      <c r="W117" s="81">
        <v>112</v>
      </c>
      <c r="X117" s="81">
        <v>12913</v>
      </c>
      <c r="Y117" s="81">
        <v>21288</v>
      </c>
      <c r="Z117" s="81">
        <v>34174</v>
      </c>
      <c r="AA117" s="81">
        <v>10302</v>
      </c>
      <c r="AB117" s="81">
        <v>49945</v>
      </c>
      <c r="AC117" s="81">
        <v>0</v>
      </c>
      <c r="AD117" s="81">
        <v>9.6140751390400006</v>
      </c>
      <c r="AE117" s="82"/>
      <c r="AF117" s="81">
        <v>920477307.60976851</v>
      </c>
      <c r="AG117" s="81">
        <v>1700726.442527428</v>
      </c>
      <c r="AH117" s="81">
        <v>883067.25192547112</v>
      </c>
      <c r="AI117" s="81">
        <v>86297489.840266302</v>
      </c>
      <c r="AJ117" s="81">
        <v>102411992.4832314</v>
      </c>
      <c r="AK117" s="81">
        <v>0</v>
      </c>
      <c r="AL117" s="81">
        <v>0</v>
      </c>
      <c r="AM117" s="81">
        <v>6860788.9302518051</v>
      </c>
      <c r="AN117" s="81">
        <v>0</v>
      </c>
      <c r="AO117" s="81">
        <v>0</v>
      </c>
      <c r="AP117" s="82"/>
      <c r="AQ117" s="81">
        <v>1712</v>
      </c>
      <c r="AR117" s="81">
        <v>527</v>
      </c>
      <c r="AS117" s="81">
        <v>0</v>
      </c>
      <c r="AT117" s="81">
        <v>0</v>
      </c>
      <c r="AU117" s="81">
        <v>0</v>
      </c>
      <c r="AV117" s="81">
        <v>0</v>
      </c>
      <c r="AW117" s="81" t="s">
        <v>564</v>
      </c>
      <c r="AX117" s="82"/>
      <c r="AY117" s="81">
        <v>7313.7999999999993</v>
      </c>
      <c r="AZ117" s="81">
        <v>37279.500000000007</v>
      </c>
      <c r="BA117" s="81">
        <v>0</v>
      </c>
      <c r="BB117" s="81">
        <v>0</v>
      </c>
      <c r="BC117" s="81">
        <v>0</v>
      </c>
      <c r="BD117" s="81">
        <v>0</v>
      </c>
      <c r="BE117" s="81" t="s">
        <v>564</v>
      </c>
      <c r="BF117" s="82"/>
      <c r="BG117" s="81">
        <v>0</v>
      </c>
      <c r="BH117" s="81">
        <v>0</v>
      </c>
      <c r="BI117" s="81">
        <v>765.63800000000003</v>
      </c>
      <c r="BJ117" s="81">
        <v>102.479</v>
      </c>
      <c r="BK117" s="81">
        <v>16.779</v>
      </c>
      <c r="BL117" s="81">
        <v>0</v>
      </c>
      <c r="BM117" s="82"/>
      <c r="BN117" s="81">
        <v>0</v>
      </c>
      <c r="BO117" s="81">
        <v>0</v>
      </c>
      <c r="BP117" s="81">
        <v>18</v>
      </c>
      <c r="BQ117" s="81">
        <v>1</v>
      </c>
      <c r="BR117" s="81">
        <v>1</v>
      </c>
      <c r="BS117" s="81">
        <v>0</v>
      </c>
      <c r="BT117"/>
      <c r="BU117" s="80">
        <v>780.38900000000001</v>
      </c>
      <c r="BV117" s="80">
        <v>11.398999999999999</v>
      </c>
      <c r="BW117" s="80">
        <v>31.297000000000001</v>
      </c>
      <c r="BX117" s="80">
        <v>0</v>
      </c>
      <c r="BY117" s="80">
        <v>0.35699999999999998</v>
      </c>
      <c r="BZ117" s="80">
        <v>0</v>
      </c>
      <c r="CA117" s="80">
        <v>22.475000000000001</v>
      </c>
      <c r="CB117" s="80">
        <v>32.226999999999997</v>
      </c>
      <c r="CC117" s="80">
        <v>6.7519999999999998</v>
      </c>
    </row>
    <row r="118" spans="1:81">
      <c r="A118" s="80" t="s">
        <v>1895</v>
      </c>
      <c r="B118" s="80">
        <v>406</v>
      </c>
      <c r="C118" s="80">
        <v>15</v>
      </c>
      <c r="D118" s="80">
        <v>24</v>
      </c>
      <c r="E118" s="80">
        <v>2018</v>
      </c>
      <c r="F118" s="80" t="s">
        <v>93</v>
      </c>
      <c r="G118" s="80" t="s">
        <v>1880</v>
      </c>
      <c r="H118" s="80" t="s">
        <v>1881</v>
      </c>
      <c r="I118" s="177"/>
      <c r="J118" s="81">
        <v>1227.042991940581</v>
      </c>
      <c r="K118" s="81">
        <v>2.0608053993317714</v>
      </c>
      <c r="L118" s="81">
        <v>4.9948346522489517</v>
      </c>
      <c r="M118" s="81">
        <v>56.329464371673964</v>
      </c>
      <c r="N118" s="81">
        <v>65.8485213829195</v>
      </c>
      <c r="O118" s="81">
        <v>56.740203341920044</v>
      </c>
      <c r="P118" s="81">
        <v>48.898225272755333</v>
      </c>
      <c r="Q118" s="81">
        <v>3.1472390380629345</v>
      </c>
      <c r="R118" s="81">
        <v>0</v>
      </c>
      <c r="S118" s="81">
        <v>11.163216137599999</v>
      </c>
      <c r="T118" s="82"/>
      <c r="U118" s="81">
        <v>109052568</v>
      </c>
      <c r="V118" s="81">
        <v>856</v>
      </c>
      <c r="W118" s="81">
        <v>112</v>
      </c>
      <c r="X118" s="81">
        <v>12913</v>
      </c>
      <c r="Y118" s="81">
        <v>21340</v>
      </c>
      <c r="Z118" s="81">
        <v>34574</v>
      </c>
      <c r="AA118" s="81">
        <v>10230</v>
      </c>
      <c r="AB118" s="81">
        <v>49657</v>
      </c>
      <c r="AC118" s="81">
        <v>0</v>
      </c>
      <c r="AD118" s="81">
        <v>11.163216137599999</v>
      </c>
      <c r="AE118" s="82"/>
      <c r="AF118" s="81">
        <v>987249008.98781729</v>
      </c>
      <c r="AG118" s="81">
        <v>1541584.2190493851</v>
      </c>
      <c r="AH118" s="81">
        <v>817278.67160754558</v>
      </c>
      <c r="AI118" s="81">
        <v>87827998.692786977</v>
      </c>
      <c r="AJ118" s="81">
        <v>100787251.94022711</v>
      </c>
      <c r="AK118" s="81">
        <v>0</v>
      </c>
      <c r="AL118" s="81">
        <v>0</v>
      </c>
      <c r="AM118" s="81">
        <v>6835341.2046083473</v>
      </c>
      <c r="AN118" s="81">
        <v>0</v>
      </c>
      <c r="AO118" s="81">
        <v>0</v>
      </c>
      <c r="AP118" s="82"/>
      <c r="AQ118" s="81">
        <v>1831</v>
      </c>
      <c r="AR118" s="81">
        <v>612</v>
      </c>
      <c r="AS118" s="81">
        <v>0</v>
      </c>
      <c r="AT118" s="81">
        <v>0</v>
      </c>
      <c r="AU118" s="81">
        <v>0</v>
      </c>
      <c r="AV118" s="81">
        <v>0</v>
      </c>
      <c r="AW118" s="81" t="s">
        <v>564</v>
      </c>
      <c r="AX118" s="82"/>
      <c r="AY118" s="81">
        <v>7896.8</v>
      </c>
      <c r="AZ118" s="81">
        <v>41725.800000000003</v>
      </c>
      <c r="BA118" s="81">
        <v>0</v>
      </c>
      <c r="BB118" s="81">
        <v>0</v>
      </c>
      <c r="BC118" s="81">
        <v>0</v>
      </c>
      <c r="BD118" s="81">
        <v>0</v>
      </c>
      <c r="BE118" s="81" t="s">
        <v>564</v>
      </c>
      <c r="BF118" s="82"/>
      <c r="BG118" s="81">
        <v>0</v>
      </c>
      <c r="BH118" s="81">
        <v>0</v>
      </c>
      <c r="BI118" s="81">
        <v>745.14099999999996</v>
      </c>
      <c r="BJ118" s="81">
        <v>95.853999999999999</v>
      </c>
      <c r="BK118" s="81">
        <v>16.510999999999999</v>
      </c>
      <c r="BL118" s="81">
        <v>0</v>
      </c>
      <c r="BM118" s="82"/>
      <c r="BN118" s="81">
        <v>0</v>
      </c>
      <c r="BO118" s="81">
        <v>0</v>
      </c>
      <c r="BP118" s="81">
        <v>18</v>
      </c>
      <c r="BQ118" s="81">
        <v>1</v>
      </c>
      <c r="BR118" s="81">
        <v>1</v>
      </c>
      <c r="BS118" s="81">
        <v>0</v>
      </c>
      <c r="BT118"/>
      <c r="BU118" s="80">
        <v>759.60799999999995</v>
      </c>
      <c r="BV118" s="80">
        <v>10.98</v>
      </c>
      <c r="BW118" s="80">
        <v>31.616</v>
      </c>
      <c r="BX118" s="80">
        <v>0</v>
      </c>
      <c r="BY118" s="80">
        <v>0.35399999999999998</v>
      </c>
      <c r="BZ118" s="80">
        <v>0</v>
      </c>
      <c r="CA118" s="80">
        <v>22.475000000000001</v>
      </c>
      <c r="CB118" s="80">
        <v>26.890999999999998</v>
      </c>
      <c r="CC118" s="80">
        <v>5.5819999999999999</v>
      </c>
    </row>
    <row r="119" spans="1:81">
      <c r="A119" s="80" t="s">
        <v>1896</v>
      </c>
      <c r="B119" s="80">
        <v>407</v>
      </c>
      <c r="C119" s="80">
        <v>16</v>
      </c>
      <c r="D119" s="80">
        <v>24</v>
      </c>
      <c r="E119" s="80">
        <v>2019</v>
      </c>
      <c r="F119" s="80" t="s">
        <v>73</v>
      </c>
      <c r="G119" s="80" t="s">
        <v>1880</v>
      </c>
      <c r="H119" s="80" t="s">
        <v>1881</v>
      </c>
      <c r="I119" s="177"/>
      <c r="J119" s="81">
        <v>1094.574060147321</v>
      </c>
      <c r="K119" s="81">
        <v>1.9213766928279463</v>
      </c>
      <c r="L119" s="81">
        <v>5.0303393565547934</v>
      </c>
      <c r="M119" s="81">
        <v>50.224280138931007</v>
      </c>
      <c r="N119" s="81">
        <v>61.887956844377861</v>
      </c>
      <c r="O119" s="81">
        <v>55.343782306242154</v>
      </c>
      <c r="P119" s="81">
        <v>48.428989526216043</v>
      </c>
      <c r="Q119" s="81">
        <v>3.0681610348617609</v>
      </c>
      <c r="R119" s="81">
        <v>0</v>
      </c>
      <c r="S119" s="81">
        <v>5.9963279042699984</v>
      </c>
      <c r="T119" s="82"/>
      <c r="U119" s="81">
        <v>95731246</v>
      </c>
      <c r="V119" s="81">
        <v>856</v>
      </c>
      <c r="W119" s="81">
        <v>112</v>
      </c>
      <c r="X119" s="81">
        <v>12913</v>
      </c>
      <c r="Y119" s="81">
        <v>21605</v>
      </c>
      <c r="Z119" s="81">
        <v>34649</v>
      </c>
      <c r="AA119" s="81">
        <v>10056</v>
      </c>
      <c r="AB119" s="81">
        <v>49720</v>
      </c>
      <c r="AC119" s="81">
        <v>0</v>
      </c>
      <c r="AD119" s="81">
        <v>5.9963279042699984</v>
      </c>
      <c r="AE119" s="82"/>
      <c r="AF119" s="81">
        <v>919072017.76179123</v>
      </c>
      <c r="AG119" s="81">
        <v>1514269.4393151789</v>
      </c>
      <c r="AH119" s="81">
        <v>898890.59950544173</v>
      </c>
      <c r="AI119" s="81">
        <v>84270831.128661439</v>
      </c>
      <c r="AJ119" s="81">
        <v>91542997.350116789</v>
      </c>
      <c r="AK119" s="81">
        <v>0</v>
      </c>
      <c r="AL119" s="81">
        <v>0</v>
      </c>
      <c r="AM119" s="81">
        <v>6771489.7080403948</v>
      </c>
      <c r="AN119" s="81">
        <v>0</v>
      </c>
      <c r="AO119" s="81">
        <v>0</v>
      </c>
      <c r="AP119" s="82"/>
      <c r="AQ119" s="81">
        <v>1967</v>
      </c>
      <c r="AR119" s="81">
        <v>695</v>
      </c>
      <c r="AS119" s="81">
        <v>0</v>
      </c>
      <c r="AT119" s="81">
        <v>0</v>
      </c>
      <c r="AU119" s="81">
        <v>0</v>
      </c>
      <c r="AV119" s="81">
        <v>0</v>
      </c>
      <c r="AW119" s="81" t="s">
        <v>564</v>
      </c>
      <c r="AX119" s="82"/>
      <c r="AY119" s="81">
        <v>8653.1</v>
      </c>
      <c r="AZ119" s="81">
        <v>45207.8</v>
      </c>
      <c r="BA119" s="81">
        <v>0</v>
      </c>
      <c r="BB119" s="81">
        <v>0</v>
      </c>
      <c r="BC119" s="81">
        <v>0</v>
      </c>
      <c r="BD119" s="81">
        <v>0</v>
      </c>
      <c r="BE119" s="81" t="s">
        <v>564</v>
      </c>
      <c r="BF119" s="82"/>
      <c r="BG119" s="81">
        <v>0</v>
      </c>
      <c r="BH119" s="81">
        <v>0</v>
      </c>
      <c r="BI119" s="81">
        <v>636.11900000000003</v>
      </c>
      <c r="BJ119" s="81">
        <v>90.34</v>
      </c>
      <c r="BK119" s="81">
        <v>9.8190000000000008</v>
      </c>
      <c r="BL119" s="81">
        <v>0</v>
      </c>
      <c r="BM119" s="82"/>
      <c r="BN119" s="81">
        <v>0</v>
      </c>
      <c r="BO119" s="81">
        <v>0</v>
      </c>
      <c r="BP119" s="81">
        <v>19</v>
      </c>
      <c r="BQ119" s="81">
        <v>1</v>
      </c>
      <c r="BR119" s="81">
        <v>1</v>
      </c>
      <c r="BS119" s="81">
        <v>0</v>
      </c>
      <c r="BT119"/>
      <c r="BU119" s="80">
        <v>731.38300000000004</v>
      </c>
      <c r="BV119" s="80">
        <v>4.8949999999999996</v>
      </c>
      <c r="BW119" s="80">
        <v>0</v>
      </c>
      <c r="BX119" s="80">
        <v>0</v>
      </c>
      <c r="BY119" s="80">
        <v>0</v>
      </c>
      <c r="BZ119" s="80">
        <v>0</v>
      </c>
      <c r="CA119" s="80">
        <v>0</v>
      </c>
      <c r="CB119" s="80">
        <v>0</v>
      </c>
      <c r="CC119" s="80">
        <v>0</v>
      </c>
    </row>
    <row r="120" spans="1:81">
      <c r="A120" s="80" t="s">
        <v>1897</v>
      </c>
      <c r="B120" s="80">
        <v>408</v>
      </c>
      <c r="C120" s="80">
        <v>17</v>
      </c>
      <c r="D120" s="80">
        <v>24</v>
      </c>
      <c r="E120" s="80">
        <v>2020</v>
      </c>
      <c r="F120" s="80" t="s">
        <v>218</v>
      </c>
      <c r="G120" s="80" t="s">
        <v>1880</v>
      </c>
      <c r="H120" s="80" t="s">
        <v>1881</v>
      </c>
      <c r="I120" s="177"/>
      <c r="J120" s="81">
        <v>1125.96669970637</v>
      </c>
      <c r="K120" s="81">
        <v>1.9458940500858188</v>
      </c>
      <c r="L120" s="81">
        <v>4.2590485747013238</v>
      </c>
      <c r="M120" s="81">
        <v>46.633080969769175</v>
      </c>
      <c r="N120" s="81">
        <v>61.678351884506704</v>
      </c>
      <c r="O120" s="81">
        <v>48.680706970966121</v>
      </c>
      <c r="P120" s="81">
        <v>44.640573880510928</v>
      </c>
      <c r="Q120" s="81">
        <v>2.9224506100311443</v>
      </c>
      <c r="R120" s="81">
        <v>0</v>
      </c>
      <c r="S120" s="81">
        <v>7.4100864829599997</v>
      </c>
      <c r="T120" s="82"/>
      <c r="U120" s="81">
        <v>100346823</v>
      </c>
      <c r="V120" s="81">
        <v>825</v>
      </c>
      <c r="W120" s="81">
        <v>101</v>
      </c>
      <c r="X120" s="81">
        <v>13301</v>
      </c>
      <c r="Y120" s="81">
        <v>21673</v>
      </c>
      <c r="Z120" s="81">
        <v>34786</v>
      </c>
      <c r="AA120" s="81">
        <v>10071</v>
      </c>
      <c r="AB120" s="81">
        <v>49564</v>
      </c>
      <c r="AC120" s="81">
        <v>0</v>
      </c>
      <c r="AD120" s="81">
        <v>7.4100864829599997</v>
      </c>
      <c r="AE120" s="82"/>
      <c r="AF120" s="81">
        <v>980250478.50134826</v>
      </c>
      <c r="AG120" s="81">
        <v>1494926.21473763</v>
      </c>
      <c r="AH120" s="81">
        <v>793752.44100738491</v>
      </c>
      <c r="AI120" s="81">
        <v>83851261.603753328</v>
      </c>
      <c r="AJ120" s="81">
        <v>105569327.97194892</v>
      </c>
      <c r="AK120" s="81"/>
      <c r="AL120" s="81"/>
      <c r="AM120" s="81">
        <v>6468652.667525298</v>
      </c>
      <c r="AN120" s="81"/>
      <c r="AO120" s="81"/>
      <c r="AP120" s="82"/>
      <c r="AQ120" s="81">
        <v>2089</v>
      </c>
      <c r="AR120" s="81">
        <v>749</v>
      </c>
      <c r="AS120" s="81">
        <v>0</v>
      </c>
      <c r="AT120" s="81">
        <v>0</v>
      </c>
      <c r="AU120" s="81">
        <v>0</v>
      </c>
      <c r="AV120" s="81">
        <v>0</v>
      </c>
      <c r="AW120" s="81">
        <v>0</v>
      </c>
      <c r="AX120" s="82"/>
      <c r="AY120" s="81">
        <v>9359.7999999999884</v>
      </c>
      <c r="AZ120" s="81">
        <v>48274.9</v>
      </c>
      <c r="BA120" s="81">
        <v>0</v>
      </c>
      <c r="BB120" s="81">
        <v>0</v>
      </c>
      <c r="BC120" s="81">
        <v>0</v>
      </c>
      <c r="BD120" s="81">
        <v>0</v>
      </c>
      <c r="BE120" s="81">
        <v>0</v>
      </c>
      <c r="BF120" s="82"/>
      <c r="BG120" s="81">
        <v>0</v>
      </c>
      <c r="BH120" s="81">
        <v>0</v>
      </c>
      <c r="BI120" s="81">
        <v>592.60900000000004</v>
      </c>
      <c r="BJ120" s="81">
        <v>86.025000000000006</v>
      </c>
      <c r="BK120" s="81">
        <v>9.6319999999999997</v>
      </c>
      <c r="BL120" s="81">
        <v>0</v>
      </c>
      <c r="BM120" s="82"/>
      <c r="BN120" s="81">
        <v>0</v>
      </c>
      <c r="BO120" s="81">
        <v>0</v>
      </c>
      <c r="BP120" s="81">
        <v>19</v>
      </c>
      <c r="BQ120" s="81">
        <v>1</v>
      </c>
      <c r="BR120" s="81">
        <v>1</v>
      </c>
      <c r="BS120" s="81">
        <v>0</v>
      </c>
      <c r="BT120"/>
      <c r="BU120" s="80">
        <v>683.45</v>
      </c>
      <c r="BV120" s="80">
        <v>4.8159999999999998</v>
      </c>
      <c r="BW120" s="80">
        <v>0</v>
      </c>
      <c r="BX120" s="80">
        <v>0</v>
      </c>
      <c r="BY120" s="80">
        <v>0</v>
      </c>
      <c r="BZ120" s="80">
        <v>0</v>
      </c>
      <c r="CA120" s="80">
        <v>0</v>
      </c>
      <c r="CB120" s="80">
        <v>0</v>
      </c>
      <c r="CC120" s="80">
        <v>0</v>
      </c>
    </row>
    <row r="121" spans="1:81">
      <c r="A121" s="80" t="s">
        <v>1898</v>
      </c>
      <c r="B121" s="80">
        <v>408</v>
      </c>
      <c r="C121" s="80">
        <v>18</v>
      </c>
      <c r="D121" s="80">
        <v>24</v>
      </c>
      <c r="E121" s="80">
        <v>2021</v>
      </c>
      <c r="F121" s="80" t="s">
        <v>75</v>
      </c>
      <c r="G121" s="174" t="s">
        <v>1880</v>
      </c>
      <c r="H121" s="80" t="s">
        <v>1881</v>
      </c>
      <c r="I121" s="177"/>
      <c r="J121" s="81">
        <v>1190.5901970468162</v>
      </c>
      <c r="K121" s="81">
        <v>2.1327556179563185</v>
      </c>
      <c r="L121" s="81">
        <v>4.0740533888142512</v>
      </c>
      <c r="M121" s="81">
        <v>53.244678931108055</v>
      </c>
      <c r="N121" s="81">
        <v>60.329078806346466</v>
      </c>
      <c r="O121" s="81">
        <v>47.509671456382257</v>
      </c>
      <c r="P121" s="81">
        <v>45.889267141337093</v>
      </c>
      <c r="Q121" s="81">
        <v>2.9500038692683943</v>
      </c>
      <c r="R121" s="81">
        <v>0</v>
      </c>
      <c r="S121" s="81">
        <v>8.3367702124949989</v>
      </c>
      <c r="T121" s="82"/>
      <c r="U121" s="81">
        <v>104688377</v>
      </c>
      <c r="V121" s="81">
        <v>825</v>
      </c>
      <c r="W121" s="81">
        <v>101</v>
      </c>
      <c r="X121" s="81">
        <v>13301</v>
      </c>
      <c r="Y121" s="81">
        <v>21778</v>
      </c>
      <c r="Z121" s="81">
        <v>34957</v>
      </c>
      <c r="AA121" s="81">
        <v>10096</v>
      </c>
      <c r="AB121" s="81">
        <v>49438</v>
      </c>
      <c r="AC121" s="81">
        <v>0</v>
      </c>
      <c r="AD121" s="81">
        <v>8.3367702124949989</v>
      </c>
      <c r="AE121" s="82"/>
      <c r="AF121" s="81">
        <v>1039325603.3121227</v>
      </c>
      <c r="AG121" s="81">
        <v>1584268.3883260398</v>
      </c>
      <c r="AH121" s="81">
        <v>725178.95406438468</v>
      </c>
      <c r="AI121" s="81">
        <v>89298398.193912804</v>
      </c>
      <c r="AJ121" s="81">
        <v>98126124.862197667</v>
      </c>
      <c r="AK121" s="81">
        <v>0</v>
      </c>
      <c r="AL121" s="81">
        <v>0</v>
      </c>
      <c r="AM121" s="81">
        <v>6489424.0854421603</v>
      </c>
      <c r="AN121" s="81">
        <v>0</v>
      </c>
      <c r="AO121" s="81">
        <v>0</v>
      </c>
      <c r="AP121" s="82"/>
      <c r="AQ121" s="81">
        <v>2209</v>
      </c>
      <c r="AR121" s="81">
        <v>775</v>
      </c>
      <c r="AS121" s="81">
        <v>0</v>
      </c>
      <c r="AT121" s="81">
        <v>0</v>
      </c>
      <c r="AU121" s="81">
        <v>0</v>
      </c>
      <c r="AV121" s="81">
        <v>0</v>
      </c>
      <c r="AW121" s="81"/>
      <c r="AX121" s="82"/>
      <c r="AY121" s="81">
        <v>10122.99999999998</v>
      </c>
      <c r="AZ121" s="81">
        <v>51384.5</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1899</v>
      </c>
      <c r="B122" s="80">
        <v>408</v>
      </c>
      <c r="C122" s="80">
        <v>19</v>
      </c>
      <c r="D122" s="80">
        <v>24</v>
      </c>
      <c r="E122" s="80">
        <v>2022</v>
      </c>
      <c r="F122" s="80" t="s">
        <v>568</v>
      </c>
      <c r="G122" s="174" t="s">
        <v>1880</v>
      </c>
      <c r="H122" s="80" t="s">
        <v>1881</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2357</v>
      </c>
      <c r="AR122" s="81">
        <v>804</v>
      </c>
      <c r="AS122" s="81">
        <v>0</v>
      </c>
      <c r="AT122" s="81">
        <v>0</v>
      </c>
      <c r="AU122" s="81">
        <v>0</v>
      </c>
      <c r="AV122" s="81">
        <v>0</v>
      </c>
      <c r="AW122" s="81"/>
      <c r="AX122" s="82"/>
      <c r="AY122" s="81">
        <v>11028.799999999963</v>
      </c>
      <c r="AZ122" s="81">
        <v>55435.3</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1900</v>
      </c>
      <c r="B123" s="80">
        <v>120</v>
      </c>
      <c r="C123" s="80">
        <v>1</v>
      </c>
      <c r="D123" s="80">
        <v>8</v>
      </c>
      <c r="E123" s="80">
        <v>1990</v>
      </c>
      <c r="F123" s="80" t="s">
        <v>562</v>
      </c>
      <c r="G123" s="80" t="s">
        <v>1901</v>
      </c>
      <c r="H123" s="80" t="s">
        <v>1902</v>
      </c>
      <c r="I123" s="177"/>
      <c r="J123" s="81">
        <v>1931.5444546594249</v>
      </c>
      <c r="K123" s="81">
        <v>13.480025954174252</v>
      </c>
      <c r="L123" s="81">
        <v>7.3085444273089655</v>
      </c>
      <c r="M123" s="81">
        <v>39.588636856009607</v>
      </c>
      <c r="N123" s="81">
        <v>66.799503802157346</v>
      </c>
      <c r="O123" s="81">
        <v>43.48526986257383</v>
      </c>
      <c r="P123" s="81">
        <v>44.231916461898372</v>
      </c>
      <c r="Q123" s="81">
        <v>3.4742488504221747</v>
      </c>
      <c r="R123" s="81">
        <v>51.41255078542909</v>
      </c>
      <c r="S123" s="81">
        <v>3.4023266782863706</v>
      </c>
      <c r="T123" s="82"/>
      <c r="U123" s="81">
        <v>34709816</v>
      </c>
      <c r="V123" s="81">
        <v>2498</v>
      </c>
      <c r="W123" s="81">
        <v>67</v>
      </c>
      <c r="X123" s="81">
        <v>12155</v>
      </c>
      <c r="Y123" s="81">
        <v>18154</v>
      </c>
      <c r="Z123" s="81">
        <v>17886</v>
      </c>
      <c r="AA123" s="81">
        <v>10740</v>
      </c>
      <c r="AB123" s="81">
        <v>56410</v>
      </c>
      <c r="AC123" s="81">
        <v>8904746.333333334</v>
      </c>
      <c r="AD123" s="81">
        <v>3.4023266782863706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1903</v>
      </c>
      <c r="B124" s="80">
        <v>121</v>
      </c>
      <c r="C124" s="80">
        <v>2</v>
      </c>
      <c r="D124" s="80">
        <v>8</v>
      </c>
      <c r="E124" s="80">
        <v>2005</v>
      </c>
      <c r="F124" s="80" t="s">
        <v>565</v>
      </c>
      <c r="G124" s="80" t="s">
        <v>1901</v>
      </c>
      <c r="H124" s="80" t="s">
        <v>1902</v>
      </c>
      <c r="I124" s="177"/>
      <c r="J124" s="81">
        <v>1737.6965700248747</v>
      </c>
      <c r="K124" s="81">
        <v>9.278230677509443</v>
      </c>
      <c r="L124" s="81">
        <v>5.1979483353605662</v>
      </c>
      <c r="M124" s="81">
        <v>70.024916521132099</v>
      </c>
      <c r="N124" s="81">
        <v>105.78976554891641</v>
      </c>
      <c r="O124" s="81">
        <v>62.664132694544563</v>
      </c>
      <c r="P124" s="81">
        <v>38.946998869725036</v>
      </c>
      <c r="Q124" s="81">
        <v>3.2584010036344262</v>
      </c>
      <c r="R124" s="81">
        <v>54.511522246752001</v>
      </c>
      <c r="S124" s="81">
        <v>2.4265670704771618</v>
      </c>
      <c r="T124" s="82"/>
      <c r="U124" s="81">
        <v>41597426</v>
      </c>
      <c r="V124" s="81">
        <v>1862</v>
      </c>
      <c r="W124" s="81">
        <v>52</v>
      </c>
      <c r="X124" s="81">
        <v>10034</v>
      </c>
      <c r="Y124" s="81">
        <v>22085</v>
      </c>
      <c r="Z124" s="81">
        <v>29826</v>
      </c>
      <c r="AA124" s="81">
        <v>7745</v>
      </c>
      <c r="AB124" s="81">
        <v>55307</v>
      </c>
      <c r="AC124" s="81">
        <v>9639234</v>
      </c>
      <c r="AD124" s="81">
        <v>2.4265670704771618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1904</v>
      </c>
      <c r="B125" s="80">
        <v>122</v>
      </c>
      <c r="C125" s="80">
        <v>3</v>
      </c>
      <c r="D125" s="80">
        <v>8</v>
      </c>
      <c r="E125" s="80">
        <v>2006</v>
      </c>
      <c r="F125" s="80" t="s">
        <v>566</v>
      </c>
      <c r="G125" s="80" t="s">
        <v>1901</v>
      </c>
      <c r="H125" s="80" t="s">
        <v>1902</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1905</v>
      </c>
      <c r="B126" s="80">
        <v>123</v>
      </c>
      <c r="C126" s="80">
        <v>4</v>
      </c>
      <c r="D126" s="80">
        <v>8</v>
      </c>
      <c r="E126" s="80">
        <v>2007</v>
      </c>
      <c r="F126" s="80" t="s">
        <v>567</v>
      </c>
      <c r="G126" s="80" t="s">
        <v>1901</v>
      </c>
      <c r="H126" s="80" t="s">
        <v>1902</v>
      </c>
      <c r="I126" s="177"/>
      <c r="J126" s="81">
        <v>2373.6004265106963</v>
      </c>
      <c r="K126" s="81">
        <v>6.9773767225661816</v>
      </c>
      <c r="L126" s="81">
        <v>5.0575282725222293</v>
      </c>
      <c r="M126" s="81">
        <v>75.390692256713635</v>
      </c>
      <c r="N126" s="81">
        <v>98.541258459715806</v>
      </c>
      <c r="O126" s="81">
        <v>60.69630007343698</v>
      </c>
      <c r="P126" s="81">
        <v>37.604276386095641</v>
      </c>
      <c r="Q126" s="81">
        <v>3.4044526488570139</v>
      </c>
      <c r="R126" s="81">
        <v>52.90769795900961</v>
      </c>
      <c r="S126" s="81">
        <v>3.8156176607539023</v>
      </c>
      <c r="T126" s="82"/>
      <c r="U126" s="81">
        <v>65722549</v>
      </c>
      <c r="V126" s="81">
        <v>1778</v>
      </c>
      <c r="W126" s="81">
        <v>48</v>
      </c>
      <c r="X126" s="81">
        <v>12166</v>
      </c>
      <c r="Y126" s="81">
        <v>22352</v>
      </c>
      <c r="Z126" s="81">
        <v>30032</v>
      </c>
      <c r="AA126" s="81">
        <v>7364</v>
      </c>
      <c r="AB126" s="81">
        <v>54730</v>
      </c>
      <c r="AC126" s="81">
        <v>9624068</v>
      </c>
      <c r="AD126" s="81">
        <v>3.8156176607539023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1906</v>
      </c>
      <c r="B127" s="80">
        <v>124</v>
      </c>
      <c r="C127" s="80">
        <v>5</v>
      </c>
      <c r="D127" s="80">
        <v>8</v>
      </c>
      <c r="E127" s="80">
        <v>2008</v>
      </c>
      <c r="F127" s="80" t="s">
        <v>84</v>
      </c>
      <c r="G127" s="80" t="s">
        <v>1901</v>
      </c>
      <c r="H127" s="80" t="s">
        <v>1902</v>
      </c>
      <c r="I127" s="177"/>
      <c r="J127" s="81">
        <v>1916.5344838687813</v>
      </c>
      <c r="K127" s="81">
        <v>5.5532795835327855</v>
      </c>
      <c r="L127" s="81">
        <v>4.1021962800495793</v>
      </c>
      <c r="M127" s="81">
        <v>77.780018605085459</v>
      </c>
      <c r="N127" s="81">
        <v>101.68488514773523</v>
      </c>
      <c r="O127" s="81">
        <v>59.001371418807878</v>
      </c>
      <c r="P127" s="81">
        <v>36.184236661970353</v>
      </c>
      <c r="Q127" s="81">
        <v>3.3371747421633469</v>
      </c>
      <c r="R127" s="81">
        <v>59.160629933379923</v>
      </c>
      <c r="S127" s="81">
        <v>2.0682024699109736</v>
      </c>
      <c r="T127" s="82"/>
      <c r="U127" s="81">
        <v>58966573</v>
      </c>
      <c r="V127" s="81">
        <v>1778</v>
      </c>
      <c r="W127" s="81">
        <v>48</v>
      </c>
      <c r="X127" s="81">
        <v>12166</v>
      </c>
      <c r="Y127" s="81">
        <v>22551</v>
      </c>
      <c r="Z127" s="81">
        <v>30218</v>
      </c>
      <c r="AA127" s="81">
        <v>7094</v>
      </c>
      <c r="AB127" s="81">
        <v>54530</v>
      </c>
      <c r="AC127" s="81">
        <v>11174629</v>
      </c>
      <c r="AD127" s="81">
        <v>2.0682024699109736</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1907</v>
      </c>
      <c r="B128" s="80">
        <v>125</v>
      </c>
      <c r="C128" s="80">
        <v>6</v>
      </c>
      <c r="D128" s="80">
        <v>8</v>
      </c>
      <c r="E128" s="80">
        <v>2009</v>
      </c>
      <c r="F128" s="80" t="s">
        <v>85</v>
      </c>
      <c r="G128" s="80" t="s">
        <v>1901</v>
      </c>
      <c r="H128" s="80" t="s">
        <v>1902</v>
      </c>
      <c r="I128" s="177"/>
      <c r="J128" s="81">
        <v>1474.5761003077464</v>
      </c>
      <c r="K128" s="81">
        <v>5.5155404436873914</v>
      </c>
      <c r="L128" s="81">
        <v>3.9523142293483398</v>
      </c>
      <c r="M128" s="81">
        <v>80.128598526954462</v>
      </c>
      <c r="N128" s="81">
        <v>89.311655611711302</v>
      </c>
      <c r="O128" s="81">
        <v>60.333385582761885</v>
      </c>
      <c r="P128" s="81">
        <v>34.36184777086897</v>
      </c>
      <c r="Q128" s="81">
        <v>3.1658847099038052</v>
      </c>
      <c r="R128" s="81">
        <v>43.535976019379177</v>
      </c>
      <c r="S128" s="81">
        <v>3.0863596754828291</v>
      </c>
      <c r="T128" s="82"/>
      <c r="U128" s="81">
        <v>34985354</v>
      </c>
      <c r="V128" s="81">
        <v>1809</v>
      </c>
      <c r="W128" s="81">
        <v>69</v>
      </c>
      <c r="X128" s="81">
        <v>13710</v>
      </c>
      <c r="Y128" s="81">
        <v>22676</v>
      </c>
      <c r="Z128" s="81">
        <v>30500</v>
      </c>
      <c r="AA128" s="81">
        <v>6916</v>
      </c>
      <c r="AB128" s="81">
        <v>54305</v>
      </c>
      <c r="AC128" s="81">
        <v>8022534</v>
      </c>
      <c r="AD128" s="81">
        <v>3.0863596754828291</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930.80399999999997</v>
      </c>
      <c r="BJ128" s="81">
        <v>0</v>
      </c>
      <c r="BK128" s="81">
        <v>0</v>
      </c>
      <c r="BL128" s="81">
        <v>0</v>
      </c>
      <c r="BM128" s="82"/>
      <c r="BN128" s="81">
        <v>0</v>
      </c>
      <c r="BO128" s="81">
        <v>0</v>
      </c>
      <c r="BP128" s="81">
        <v>8</v>
      </c>
      <c r="BQ128" s="81">
        <v>0</v>
      </c>
      <c r="BR128" s="81">
        <v>0</v>
      </c>
      <c r="BS128" s="81">
        <v>0</v>
      </c>
      <c r="BT128"/>
      <c r="BU128" s="80"/>
      <c r="BV128" s="80"/>
      <c r="BW128" s="80"/>
      <c r="BX128" s="80"/>
      <c r="BY128" s="80"/>
      <c r="BZ128" s="80"/>
      <c r="CA128" s="80"/>
      <c r="CB128" s="80"/>
      <c r="CC128" s="80"/>
    </row>
    <row r="129" spans="1:81">
      <c r="A129" s="80" t="s">
        <v>1908</v>
      </c>
      <c r="B129" s="80">
        <v>126</v>
      </c>
      <c r="C129" s="80">
        <v>7</v>
      </c>
      <c r="D129" s="80">
        <v>8</v>
      </c>
      <c r="E129" s="80">
        <v>2010</v>
      </c>
      <c r="F129" s="80" t="s">
        <v>86</v>
      </c>
      <c r="G129" s="80" t="s">
        <v>1901</v>
      </c>
      <c r="H129" s="80" t="s">
        <v>1902</v>
      </c>
      <c r="I129" s="177"/>
      <c r="J129" s="81">
        <v>1813.0264698607118</v>
      </c>
      <c r="K129" s="81">
        <v>6.8578078635928881</v>
      </c>
      <c r="L129" s="81">
        <v>3.6612200128046029</v>
      </c>
      <c r="M129" s="81">
        <v>91.642260476820468</v>
      </c>
      <c r="N129" s="81">
        <v>108.74215645629614</v>
      </c>
      <c r="O129" s="81">
        <v>60.318170404503824</v>
      </c>
      <c r="P129" s="81">
        <v>34.701823917562912</v>
      </c>
      <c r="Q129" s="81">
        <v>3.2829951224039404</v>
      </c>
      <c r="R129" s="81">
        <v>44.784675558117797</v>
      </c>
      <c r="S129" s="81">
        <v>4.6486553706251872</v>
      </c>
      <c r="T129" s="82"/>
      <c r="U129" s="81">
        <v>45771980</v>
      </c>
      <c r="V129" s="81">
        <v>1809</v>
      </c>
      <c r="W129" s="81">
        <v>69</v>
      </c>
      <c r="X129" s="81">
        <v>13710</v>
      </c>
      <c r="Y129" s="81">
        <v>22715</v>
      </c>
      <c r="Z129" s="81">
        <v>30634</v>
      </c>
      <c r="AA129" s="81">
        <v>6810</v>
      </c>
      <c r="AB129" s="81">
        <v>53960</v>
      </c>
      <c r="AC129" s="81">
        <v>7820683.666666667</v>
      </c>
      <c r="AD129" s="81">
        <v>4.6486553706251872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955.41600000000005</v>
      </c>
      <c r="BJ129" s="81">
        <v>0</v>
      </c>
      <c r="BK129" s="81">
        <v>0</v>
      </c>
      <c r="BL129" s="81">
        <v>0</v>
      </c>
      <c r="BM129" s="82"/>
      <c r="BN129" s="81">
        <v>0</v>
      </c>
      <c r="BO129" s="81">
        <v>0</v>
      </c>
      <c r="BP129" s="81">
        <v>8</v>
      </c>
      <c r="BQ129" s="81">
        <v>0</v>
      </c>
      <c r="BR129" s="81">
        <v>0</v>
      </c>
      <c r="BS129" s="81">
        <v>0</v>
      </c>
      <c r="BT129"/>
      <c r="BU129" s="80">
        <v>947.41300000000001</v>
      </c>
      <c r="BV129" s="80">
        <v>8.0030000000000001</v>
      </c>
      <c r="BW129" s="80">
        <v>0</v>
      </c>
      <c r="BX129" s="80">
        <v>0</v>
      </c>
      <c r="BY129" s="80">
        <v>0</v>
      </c>
      <c r="BZ129" s="80">
        <v>0</v>
      </c>
      <c r="CA129" s="80">
        <v>0</v>
      </c>
      <c r="CB129" s="80">
        <v>0</v>
      </c>
      <c r="CC129" s="80">
        <v>0</v>
      </c>
    </row>
    <row r="130" spans="1:81">
      <c r="A130" s="80" t="s">
        <v>1909</v>
      </c>
      <c r="B130" s="80">
        <v>127</v>
      </c>
      <c r="C130" s="80">
        <v>8</v>
      </c>
      <c r="D130" s="80">
        <v>8</v>
      </c>
      <c r="E130" s="80">
        <v>2011</v>
      </c>
      <c r="F130" s="80" t="s">
        <v>87</v>
      </c>
      <c r="G130" s="80" t="s">
        <v>1901</v>
      </c>
      <c r="H130" s="80" t="s">
        <v>1902</v>
      </c>
      <c r="I130" s="177"/>
      <c r="J130" s="81">
        <v>1692.1243223496929</v>
      </c>
      <c r="K130" s="81">
        <v>9.1115228959494736</v>
      </c>
      <c r="L130" s="81">
        <v>3.5792917751819577</v>
      </c>
      <c r="M130" s="81">
        <v>83.986217952950923</v>
      </c>
      <c r="N130" s="81">
        <v>103.58227960907382</v>
      </c>
      <c r="O130" s="81">
        <v>59.521257413784944</v>
      </c>
      <c r="P130" s="81">
        <v>33.476314875721712</v>
      </c>
      <c r="Q130" s="81">
        <v>3.7626104000671514</v>
      </c>
      <c r="R130" s="81">
        <v>42.953661363019393</v>
      </c>
      <c r="S130" s="81">
        <v>5.0808950353418609</v>
      </c>
      <c r="T130" s="82"/>
      <c r="U130" s="81">
        <v>44987118</v>
      </c>
      <c r="V130" s="81">
        <v>1809</v>
      </c>
      <c r="W130" s="81">
        <v>69</v>
      </c>
      <c r="X130" s="81">
        <v>13710</v>
      </c>
      <c r="Y130" s="81">
        <v>22772</v>
      </c>
      <c r="Z130" s="81">
        <v>30886</v>
      </c>
      <c r="AA130" s="81">
        <v>6765</v>
      </c>
      <c r="AB130" s="81">
        <v>53615</v>
      </c>
      <c r="AC130" s="81">
        <v>7488530.666666667</v>
      </c>
      <c r="AD130" s="81">
        <v>5.0808950353418609</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916.221</v>
      </c>
      <c r="BJ130" s="81">
        <v>0</v>
      </c>
      <c r="BK130" s="81">
        <v>0</v>
      </c>
      <c r="BL130" s="81">
        <v>0</v>
      </c>
      <c r="BM130" s="82"/>
      <c r="BN130" s="81">
        <v>0</v>
      </c>
      <c r="BO130" s="81">
        <v>0</v>
      </c>
      <c r="BP130" s="81">
        <v>8</v>
      </c>
      <c r="BQ130" s="81">
        <v>0</v>
      </c>
      <c r="BR130" s="81">
        <v>0</v>
      </c>
      <c r="BS130" s="81">
        <v>0</v>
      </c>
      <c r="BT130"/>
      <c r="BU130" s="80">
        <v>907.62099999999998</v>
      </c>
      <c r="BV130" s="80">
        <v>0</v>
      </c>
      <c r="BW130" s="80">
        <v>8.6</v>
      </c>
      <c r="BX130" s="80">
        <v>0</v>
      </c>
      <c r="BY130" s="80">
        <v>0</v>
      </c>
      <c r="BZ130" s="80">
        <v>0</v>
      </c>
      <c r="CA130" s="80">
        <v>0</v>
      </c>
      <c r="CB130" s="80">
        <v>0</v>
      </c>
      <c r="CC130" s="80">
        <v>0</v>
      </c>
    </row>
    <row r="131" spans="1:81">
      <c r="A131" s="80" t="s">
        <v>1910</v>
      </c>
      <c r="B131" s="80">
        <v>128</v>
      </c>
      <c r="C131" s="80">
        <v>9</v>
      </c>
      <c r="D131" s="80">
        <v>8</v>
      </c>
      <c r="E131" s="80">
        <v>2012</v>
      </c>
      <c r="F131" s="80" t="s">
        <v>88</v>
      </c>
      <c r="G131" s="80" t="s">
        <v>1901</v>
      </c>
      <c r="H131" s="80" t="s">
        <v>1902</v>
      </c>
      <c r="I131" s="177"/>
      <c r="J131" s="81">
        <v>1600.4848458926235</v>
      </c>
      <c r="K131" s="81">
        <v>8.8030121738710463</v>
      </c>
      <c r="L131" s="81">
        <v>3.5023270429710367</v>
      </c>
      <c r="M131" s="81">
        <v>84.476747782165873</v>
      </c>
      <c r="N131" s="81">
        <v>111.02558135935939</v>
      </c>
      <c r="O131" s="81">
        <v>59.528951861872102</v>
      </c>
      <c r="P131" s="81">
        <v>33.10940196514192</v>
      </c>
      <c r="Q131" s="81">
        <v>4.0811240304831795</v>
      </c>
      <c r="R131" s="81">
        <v>40.462416673521467</v>
      </c>
      <c r="S131" s="81">
        <v>2.8933360478117076</v>
      </c>
      <c r="T131" s="82"/>
      <c r="U131" s="81">
        <v>42781694</v>
      </c>
      <c r="V131" s="81">
        <v>1809</v>
      </c>
      <c r="W131" s="81">
        <v>69</v>
      </c>
      <c r="X131" s="81">
        <v>13710</v>
      </c>
      <c r="Y131" s="81">
        <v>22917</v>
      </c>
      <c r="Z131" s="81">
        <v>31135</v>
      </c>
      <c r="AA131" s="81">
        <v>6653</v>
      </c>
      <c r="AB131" s="81">
        <v>53525</v>
      </c>
      <c r="AC131" s="81">
        <v>6871498</v>
      </c>
      <c r="AD131" s="81">
        <v>2.8933360478117076</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922.89700000000005</v>
      </c>
      <c r="BJ131" s="81">
        <v>0</v>
      </c>
      <c r="BK131" s="81">
        <v>0</v>
      </c>
      <c r="BL131" s="81">
        <v>0</v>
      </c>
      <c r="BM131" s="82"/>
      <c r="BN131" s="81">
        <v>0</v>
      </c>
      <c r="BO131" s="81">
        <v>0</v>
      </c>
      <c r="BP131" s="81">
        <v>8</v>
      </c>
      <c r="BQ131" s="81">
        <v>0</v>
      </c>
      <c r="BR131" s="81">
        <v>0</v>
      </c>
      <c r="BS131" s="81">
        <v>0</v>
      </c>
      <c r="BT131"/>
      <c r="BU131" s="80">
        <v>913.92899999999997</v>
      </c>
      <c r="BV131" s="80">
        <v>0</v>
      </c>
      <c r="BW131" s="80">
        <v>8.968</v>
      </c>
      <c r="BX131" s="80">
        <v>0</v>
      </c>
      <c r="BY131" s="80">
        <v>0</v>
      </c>
      <c r="BZ131" s="80">
        <v>0</v>
      </c>
      <c r="CA131" s="80">
        <v>0</v>
      </c>
      <c r="CB131" s="80">
        <v>0</v>
      </c>
      <c r="CC131" s="80">
        <v>0</v>
      </c>
    </row>
    <row r="132" spans="1:81">
      <c r="A132" s="80" t="s">
        <v>1911</v>
      </c>
      <c r="B132" s="80">
        <v>129</v>
      </c>
      <c r="C132" s="80">
        <v>10</v>
      </c>
      <c r="D132" s="80">
        <v>8</v>
      </c>
      <c r="E132" s="80">
        <v>2013</v>
      </c>
      <c r="F132" s="80" t="s">
        <v>89</v>
      </c>
      <c r="G132" s="80" t="s">
        <v>1901</v>
      </c>
      <c r="H132" s="80" t="s">
        <v>1902</v>
      </c>
      <c r="I132" s="177"/>
      <c r="J132" s="81">
        <v>1380.9659450537713</v>
      </c>
      <c r="K132" s="81">
        <v>5.8162015867620873</v>
      </c>
      <c r="L132" s="81">
        <v>3.4628068633445341</v>
      </c>
      <c r="M132" s="81">
        <v>81.681843650545702</v>
      </c>
      <c r="N132" s="81">
        <v>115.28261703840836</v>
      </c>
      <c r="O132" s="81">
        <v>57.458723797880232</v>
      </c>
      <c r="P132" s="81">
        <v>32.749604352640411</v>
      </c>
      <c r="Q132" s="81">
        <v>4.1397178794839826</v>
      </c>
      <c r="R132" s="81">
        <v>40.418677604745753</v>
      </c>
      <c r="S132" s="81">
        <v>3.5453215454868934</v>
      </c>
      <c r="T132" s="82"/>
      <c r="U132" s="81">
        <v>41293571</v>
      </c>
      <c r="V132" s="81">
        <v>1809</v>
      </c>
      <c r="W132" s="81">
        <v>69</v>
      </c>
      <c r="X132" s="81">
        <v>13710</v>
      </c>
      <c r="Y132" s="81">
        <v>23123</v>
      </c>
      <c r="Z132" s="81">
        <v>31394</v>
      </c>
      <c r="AA132" s="81">
        <v>6556</v>
      </c>
      <c r="AB132" s="81">
        <v>53515</v>
      </c>
      <c r="AC132" s="81">
        <v>6700277.333333333</v>
      </c>
      <c r="AD132" s="81">
        <v>3.5453215454868934</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940.58699999999999</v>
      </c>
      <c r="BJ132" s="81">
        <v>0</v>
      </c>
      <c r="BK132" s="81">
        <v>0</v>
      </c>
      <c r="BL132" s="81">
        <v>0</v>
      </c>
      <c r="BM132" s="82"/>
      <c r="BN132" s="81">
        <v>0</v>
      </c>
      <c r="BO132" s="81">
        <v>0</v>
      </c>
      <c r="BP132" s="81">
        <v>8</v>
      </c>
      <c r="BQ132" s="81">
        <v>0</v>
      </c>
      <c r="BR132" s="81">
        <v>0</v>
      </c>
      <c r="BS132" s="81">
        <v>0</v>
      </c>
      <c r="BT132"/>
      <c r="BU132" s="80">
        <v>940.58699999999999</v>
      </c>
      <c r="BV132" s="80">
        <v>0</v>
      </c>
      <c r="BW132" s="80">
        <v>0</v>
      </c>
      <c r="BX132" s="80">
        <v>0</v>
      </c>
      <c r="BY132" s="80">
        <v>0</v>
      </c>
      <c r="BZ132" s="80">
        <v>0</v>
      </c>
      <c r="CA132" s="80">
        <v>0</v>
      </c>
      <c r="CB132" s="80">
        <v>0</v>
      </c>
      <c r="CC132" s="80">
        <v>0</v>
      </c>
    </row>
    <row r="133" spans="1:81">
      <c r="A133" s="80" t="s">
        <v>1912</v>
      </c>
      <c r="B133" s="80">
        <v>130</v>
      </c>
      <c r="C133" s="80">
        <v>11</v>
      </c>
      <c r="D133" s="80">
        <v>8</v>
      </c>
      <c r="E133" s="80">
        <v>2014</v>
      </c>
      <c r="F133" s="80" t="s">
        <v>90</v>
      </c>
      <c r="G133" s="80" t="s">
        <v>1901</v>
      </c>
      <c r="H133" s="80" t="s">
        <v>1902</v>
      </c>
      <c r="I133" s="177"/>
      <c r="J133" s="81">
        <v>1403.7481360223858</v>
      </c>
      <c r="K133" s="81">
        <v>5.8128827440746731</v>
      </c>
      <c r="L133" s="81">
        <v>3.8072470365490587</v>
      </c>
      <c r="M133" s="81">
        <v>82.20867193194124</v>
      </c>
      <c r="N133" s="81">
        <v>110.45835803809898</v>
      </c>
      <c r="O133" s="81">
        <v>54.974550010797692</v>
      </c>
      <c r="P133" s="81">
        <v>32.81951092428779</v>
      </c>
      <c r="Q133" s="81">
        <v>3.9373601681722423</v>
      </c>
      <c r="R133" s="81">
        <v>36.736576523148116</v>
      </c>
      <c r="S133" s="81">
        <v>3.8000269946689818</v>
      </c>
      <c r="T133" s="82"/>
      <c r="U133" s="81">
        <v>40794548</v>
      </c>
      <c r="V133" s="81">
        <v>1818</v>
      </c>
      <c r="W133" s="81">
        <v>91</v>
      </c>
      <c r="X133" s="81">
        <v>13920</v>
      </c>
      <c r="Y133" s="81">
        <v>23193</v>
      </c>
      <c r="Z133" s="81">
        <v>31635</v>
      </c>
      <c r="AA133" s="81">
        <v>6536</v>
      </c>
      <c r="AB133" s="81">
        <v>53050</v>
      </c>
      <c r="AC133" s="81">
        <v>6109037.666666667</v>
      </c>
      <c r="AD133" s="81">
        <v>3.8000269946689818</v>
      </c>
      <c r="AE133" s="82"/>
      <c r="AF133" s="81">
        <v>433711208.6905219</v>
      </c>
      <c r="AG133" s="81">
        <v>4247978.3509819172</v>
      </c>
      <c r="AH133" s="81">
        <v>687151.31876925402</v>
      </c>
      <c r="AI133" s="81">
        <v>83456111.116852969</v>
      </c>
      <c r="AJ133" s="81">
        <v>127126820.74761146</v>
      </c>
      <c r="AK133" s="81">
        <v>0</v>
      </c>
      <c r="AL133" s="81">
        <v>0</v>
      </c>
      <c r="AM133" s="81">
        <v>7282972.2624459732</v>
      </c>
      <c r="AN133" s="81">
        <v>0</v>
      </c>
      <c r="AO133" s="81">
        <v>0</v>
      </c>
      <c r="AP133" s="82"/>
      <c r="AQ133" s="81">
        <v>1383</v>
      </c>
      <c r="AR133" s="81">
        <v>152</v>
      </c>
      <c r="AS133" s="81">
        <v>0</v>
      </c>
      <c r="AT133" s="81">
        <v>0</v>
      </c>
      <c r="AU133" s="81">
        <v>0</v>
      </c>
      <c r="AV133" s="81">
        <v>0</v>
      </c>
      <c r="AW133" s="81" t="s">
        <v>564</v>
      </c>
      <c r="AX133" s="82"/>
      <c r="AY133" s="81">
        <v>5629.6009999999997</v>
      </c>
      <c r="AZ133" s="81">
        <v>3016.9939999999997</v>
      </c>
      <c r="BA133" s="81">
        <v>0</v>
      </c>
      <c r="BB133" s="81">
        <v>0</v>
      </c>
      <c r="BC133" s="81">
        <v>0</v>
      </c>
      <c r="BD133" s="81">
        <v>0</v>
      </c>
      <c r="BE133" s="81" t="s">
        <v>564</v>
      </c>
      <c r="BF133" s="82"/>
      <c r="BG133" s="81">
        <v>0</v>
      </c>
      <c r="BH133" s="81">
        <v>0</v>
      </c>
      <c r="BI133" s="81">
        <v>980.44399999999996</v>
      </c>
      <c r="BJ133" s="81">
        <v>0</v>
      </c>
      <c r="BK133" s="81">
        <v>0</v>
      </c>
      <c r="BL133" s="81">
        <v>0</v>
      </c>
      <c r="BM133" s="82"/>
      <c r="BN133" s="81">
        <v>0</v>
      </c>
      <c r="BO133" s="81">
        <v>0</v>
      </c>
      <c r="BP133" s="81">
        <v>8</v>
      </c>
      <c r="BQ133" s="81">
        <v>0</v>
      </c>
      <c r="BR133" s="81">
        <v>0</v>
      </c>
      <c r="BS133" s="81">
        <v>0</v>
      </c>
      <c r="BT133"/>
      <c r="BU133" s="80">
        <v>980.44399999999996</v>
      </c>
      <c r="BV133" s="80">
        <v>0</v>
      </c>
      <c r="BW133" s="80">
        <v>0</v>
      </c>
      <c r="BX133" s="80">
        <v>0</v>
      </c>
      <c r="BY133" s="80">
        <v>0</v>
      </c>
      <c r="BZ133" s="80">
        <v>0</v>
      </c>
      <c r="CA133" s="80">
        <v>0</v>
      </c>
      <c r="CB133" s="80">
        <v>0</v>
      </c>
      <c r="CC133" s="80">
        <v>0</v>
      </c>
    </row>
    <row r="134" spans="1:81">
      <c r="A134" s="80" t="s">
        <v>1913</v>
      </c>
      <c r="B134" s="80">
        <v>131</v>
      </c>
      <c r="C134" s="80">
        <v>12</v>
      </c>
      <c r="D134" s="80">
        <v>8</v>
      </c>
      <c r="E134" s="80">
        <v>2015</v>
      </c>
      <c r="F134" s="80" t="s">
        <v>91</v>
      </c>
      <c r="G134" s="80" t="s">
        <v>1901</v>
      </c>
      <c r="H134" s="80" t="s">
        <v>1902</v>
      </c>
      <c r="I134" s="177"/>
      <c r="J134" s="81">
        <v>1438.7627310902499</v>
      </c>
      <c r="K134" s="81">
        <v>5.486657435715018</v>
      </c>
      <c r="L134" s="81">
        <v>3.8151150533154299</v>
      </c>
      <c r="M134" s="81">
        <v>83.048813465261958</v>
      </c>
      <c r="N134" s="81">
        <v>98.180139473505605</v>
      </c>
      <c r="O134" s="81">
        <v>54.653038651961033</v>
      </c>
      <c r="P134" s="81">
        <v>32.413158420648848</v>
      </c>
      <c r="Q134" s="81">
        <v>3.8201131450678649</v>
      </c>
      <c r="R134" s="81">
        <v>37.670191025308036</v>
      </c>
      <c r="S134" s="81">
        <v>2.7210689512288369</v>
      </c>
      <c r="T134" s="82"/>
      <c r="U134" s="81">
        <v>41006389</v>
      </c>
      <c r="V134" s="81">
        <v>1818</v>
      </c>
      <c r="W134" s="81">
        <v>91</v>
      </c>
      <c r="X134" s="81">
        <v>13920</v>
      </c>
      <c r="Y134" s="81">
        <v>23166</v>
      </c>
      <c r="Z134" s="81">
        <v>31753</v>
      </c>
      <c r="AA134" s="81">
        <v>6450</v>
      </c>
      <c r="AB134" s="81">
        <v>52577</v>
      </c>
      <c r="AC134" s="81">
        <v>6453009</v>
      </c>
      <c r="AD134" s="81">
        <v>2.7210689512288369</v>
      </c>
      <c r="AE134" s="82"/>
      <c r="AF134" s="81">
        <v>420291563.77170336</v>
      </c>
      <c r="AG134" s="81">
        <v>3619757.6322671929</v>
      </c>
      <c r="AH134" s="81">
        <v>565259.94439590652</v>
      </c>
      <c r="AI134" s="81">
        <v>85819951.578994542</v>
      </c>
      <c r="AJ134" s="81">
        <v>113615985.60749847</v>
      </c>
      <c r="AK134" s="81">
        <v>0</v>
      </c>
      <c r="AL134" s="81">
        <v>0</v>
      </c>
      <c r="AM134" s="81">
        <v>7205457.2977801263</v>
      </c>
      <c r="AN134" s="81">
        <v>0</v>
      </c>
      <c r="AO134" s="81">
        <v>0</v>
      </c>
      <c r="AP134" s="82"/>
      <c r="AQ134" s="81">
        <v>1484</v>
      </c>
      <c r="AR134" s="81">
        <v>216</v>
      </c>
      <c r="AS134" s="81">
        <v>0</v>
      </c>
      <c r="AT134" s="81">
        <v>0</v>
      </c>
      <c r="AU134" s="81">
        <v>0</v>
      </c>
      <c r="AV134" s="81">
        <v>0</v>
      </c>
      <c r="AW134" s="81" t="s">
        <v>564</v>
      </c>
      <c r="AX134" s="82"/>
      <c r="AY134" s="81">
        <v>6137.8689999999997</v>
      </c>
      <c r="AZ134" s="81">
        <v>5054.5940000000001</v>
      </c>
      <c r="BA134" s="81">
        <v>0</v>
      </c>
      <c r="BB134" s="81">
        <v>0</v>
      </c>
      <c r="BC134" s="81">
        <v>0</v>
      </c>
      <c r="BD134" s="81">
        <v>0</v>
      </c>
      <c r="BE134" s="81" t="s">
        <v>564</v>
      </c>
      <c r="BF134" s="82"/>
      <c r="BG134" s="81">
        <v>0</v>
      </c>
      <c r="BH134" s="81">
        <v>0</v>
      </c>
      <c r="BI134" s="81">
        <v>969.11500000000001</v>
      </c>
      <c r="BJ134" s="81">
        <v>0</v>
      </c>
      <c r="BK134" s="81">
        <v>0</v>
      </c>
      <c r="BL134" s="81">
        <v>0</v>
      </c>
      <c r="BM134" s="82"/>
      <c r="BN134" s="81">
        <v>0</v>
      </c>
      <c r="BO134" s="81">
        <v>0</v>
      </c>
      <c r="BP134" s="81">
        <v>8</v>
      </c>
      <c r="BQ134" s="81">
        <v>0</v>
      </c>
      <c r="BR134" s="81">
        <v>0</v>
      </c>
      <c r="BS134" s="81">
        <v>0</v>
      </c>
      <c r="BT134"/>
      <c r="BU134" s="80">
        <v>969.11500000000001</v>
      </c>
      <c r="BV134" s="80">
        <v>0</v>
      </c>
      <c r="BW134" s="80">
        <v>0</v>
      </c>
      <c r="BX134" s="80">
        <v>0</v>
      </c>
      <c r="BY134" s="80">
        <v>0</v>
      </c>
      <c r="BZ134" s="80">
        <v>0</v>
      </c>
      <c r="CA134" s="80">
        <v>0</v>
      </c>
      <c r="CB134" s="80">
        <v>0</v>
      </c>
      <c r="CC134" s="80">
        <v>0</v>
      </c>
    </row>
    <row r="135" spans="1:81">
      <c r="A135" s="80" t="s">
        <v>1914</v>
      </c>
      <c r="B135" s="80">
        <v>132</v>
      </c>
      <c r="C135" s="80">
        <v>13</v>
      </c>
      <c r="D135" s="80">
        <v>8</v>
      </c>
      <c r="E135" s="80">
        <v>2016</v>
      </c>
      <c r="F135" s="80" t="s">
        <v>92</v>
      </c>
      <c r="G135" s="80" t="s">
        <v>1901</v>
      </c>
      <c r="H135" s="80" t="s">
        <v>1902</v>
      </c>
      <c r="I135" s="177"/>
      <c r="J135" s="81">
        <v>1674.9590014746468</v>
      </c>
      <c r="K135" s="81">
        <v>5.2045712500521626</v>
      </c>
      <c r="L135" s="81">
        <v>4.2492212500835516</v>
      </c>
      <c r="M135" s="81">
        <v>73.118810771999208</v>
      </c>
      <c r="N135" s="81">
        <v>94.124957361623061</v>
      </c>
      <c r="O135" s="81">
        <v>54.138988055301013</v>
      </c>
      <c r="P135" s="81">
        <v>31.008363383175503</v>
      </c>
      <c r="Q135" s="81">
        <v>3.6930662082333896</v>
      </c>
      <c r="R135" s="81">
        <v>37.063202475032867</v>
      </c>
      <c r="S135" s="81">
        <v>4.0355492693647195</v>
      </c>
      <c r="T135" s="82"/>
      <c r="U135" s="81">
        <v>42927674</v>
      </c>
      <c r="V135" s="81">
        <v>1818</v>
      </c>
      <c r="W135" s="81">
        <v>91</v>
      </c>
      <c r="X135" s="81">
        <v>13920</v>
      </c>
      <c r="Y135" s="81">
        <v>23336</v>
      </c>
      <c r="Z135" s="81">
        <v>31841</v>
      </c>
      <c r="AA135" s="81">
        <v>6382</v>
      </c>
      <c r="AB135" s="81">
        <v>52286</v>
      </c>
      <c r="AC135" s="81">
        <v>6330030.1518415576</v>
      </c>
      <c r="AD135" s="81">
        <v>4.0355492693647186</v>
      </c>
      <c r="AE135" s="82"/>
      <c r="AF135" s="81">
        <v>498888283.90554309</v>
      </c>
      <c r="AG135" s="81">
        <v>3365304.1960974359</v>
      </c>
      <c r="AH135" s="81">
        <v>541411.78942418983</v>
      </c>
      <c r="AI135" s="81">
        <v>85636803.189505711</v>
      </c>
      <c r="AJ135" s="81">
        <v>112936108.95192941</v>
      </c>
      <c r="AK135" s="81">
        <v>0</v>
      </c>
      <c r="AL135" s="81">
        <v>0</v>
      </c>
      <c r="AM135" s="81">
        <v>7171143.9187036138</v>
      </c>
      <c r="AN135" s="81">
        <v>0</v>
      </c>
      <c r="AO135" s="81">
        <v>0</v>
      </c>
      <c r="AP135" s="82"/>
      <c r="AQ135" s="81">
        <v>1589</v>
      </c>
      <c r="AR135" s="81">
        <v>243</v>
      </c>
      <c r="AS135" s="81">
        <v>0</v>
      </c>
      <c r="AT135" s="81">
        <v>0</v>
      </c>
      <c r="AU135" s="81">
        <v>0</v>
      </c>
      <c r="AV135" s="81">
        <v>0</v>
      </c>
      <c r="AW135" s="81" t="s">
        <v>564</v>
      </c>
      <c r="AX135" s="82"/>
      <c r="AY135" s="81">
        <v>6667.9539999999997</v>
      </c>
      <c r="AZ135" s="81">
        <v>21865.993999999999</v>
      </c>
      <c r="BA135" s="81">
        <v>0</v>
      </c>
      <c r="BB135" s="81">
        <v>0</v>
      </c>
      <c r="BC135" s="81">
        <v>0</v>
      </c>
      <c r="BD135" s="81">
        <v>0</v>
      </c>
      <c r="BE135" s="81" t="s">
        <v>564</v>
      </c>
      <c r="BF135" s="82"/>
      <c r="BG135" s="81">
        <v>0</v>
      </c>
      <c r="BH135" s="81">
        <v>0</v>
      </c>
      <c r="BI135" s="81">
        <v>987.11800000000005</v>
      </c>
      <c r="BJ135" s="81">
        <v>0</v>
      </c>
      <c r="BK135" s="81">
        <v>0</v>
      </c>
      <c r="BL135" s="81">
        <v>0</v>
      </c>
      <c r="BM135" s="82"/>
      <c r="BN135" s="81">
        <v>0</v>
      </c>
      <c r="BO135" s="81">
        <v>0</v>
      </c>
      <c r="BP135" s="81">
        <v>8</v>
      </c>
      <c r="BQ135" s="81">
        <v>0</v>
      </c>
      <c r="BR135" s="81">
        <v>0</v>
      </c>
      <c r="BS135" s="81">
        <v>0</v>
      </c>
      <c r="BT135"/>
      <c r="BU135" s="80">
        <v>984.08299999999997</v>
      </c>
      <c r="BV135" s="80">
        <v>2.6989999999999998</v>
      </c>
      <c r="BW135" s="80">
        <v>0.33600000000000002</v>
      </c>
      <c r="BX135" s="80">
        <v>0</v>
      </c>
      <c r="BY135" s="80">
        <v>0</v>
      </c>
      <c r="BZ135" s="80">
        <v>0</v>
      </c>
      <c r="CA135" s="80">
        <v>0</v>
      </c>
      <c r="CB135" s="80">
        <v>0</v>
      </c>
      <c r="CC135" s="80">
        <v>0</v>
      </c>
    </row>
    <row r="136" spans="1:81">
      <c r="A136" s="80" t="s">
        <v>1915</v>
      </c>
      <c r="B136" s="80">
        <v>133</v>
      </c>
      <c r="C136" s="80">
        <v>14</v>
      </c>
      <c r="D136" s="80">
        <v>8</v>
      </c>
      <c r="E136" s="80">
        <v>2017</v>
      </c>
      <c r="F136" s="80" t="s">
        <v>71</v>
      </c>
      <c r="G136" s="80" t="s">
        <v>1901</v>
      </c>
      <c r="H136" s="80" t="s">
        <v>1902</v>
      </c>
      <c r="I136" s="177"/>
      <c r="J136" s="81">
        <v>1862.0111475238202</v>
      </c>
      <c r="K136" s="81">
        <v>5.8846307682347518</v>
      </c>
      <c r="L136" s="81">
        <v>3.8998625202005699</v>
      </c>
      <c r="M136" s="81">
        <v>70.988319419399147</v>
      </c>
      <c r="N136" s="81">
        <v>95.072411979730887</v>
      </c>
      <c r="O136" s="81">
        <v>53.446239126656202</v>
      </c>
      <c r="P136" s="81">
        <v>30.531915741224971</v>
      </c>
      <c r="Q136" s="81">
        <v>3.5403646522905849</v>
      </c>
      <c r="R136" s="81">
        <v>36.613379006847353</v>
      </c>
      <c r="S136" s="81">
        <v>3.7823769072776483</v>
      </c>
      <c r="T136" s="82"/>
      <c r="U136" s="81">
        <v>51399805</v>
      </c>
      <c r="V136" s="81">
        <v>1818</v>
      </c>
      <c r="W136" s="81">
        <v>91</v>
      </c>
      <c r="X136" s="81">
        <v>13920</v>
      </c>
      <c r="Y136" s="81">
        <v>23334</v>
      </c>
      <c r="Z136" s="81">
        <v>31955</v>
      </c>
      <c r="AA136" s="81">
        <v>6324</v>
      </c>
      <c r="AB136" s="81">
        <v>51835</v>
      </c>
      <c r="AC136" s="81">
        <v>6377281.3333333312</v>
      </c>
      <c r="AD136" s="81">
        <v>3.7823769072776479</v>
      </c>
      <c r="AE136" s="82"/>
      <c r="AF136" s="81">
        <v>554005246.19442368</v>
      </c>
      <c r="AG136" s="81">
        <v>4214697.052267055</v>
      </c>
      <c r="AH136" s="81">
        <v>654256.59120822581</v>
      </c>
      <c r="AI136" s="81">
        <v>87886816.610401243</v>
      </c>
      <c r="AJ136" s="81">
        <v>118472182.8705374</v>
      </c>
      <c r="AK136" s="81">
        <v>0</v>
      </c>
      <c r="AL136" s="81">
        <v>0</v>
      </c>
      <c r="AM136" s="81">
        <v>7120412.3375633666</v>
      </c>
      <c r="AN136" s="81">
        <v>0</v>
      </c>
      <c r="AO136" s="81">
        <v>0</v>
      </c>
      <c r="AP136" s="82"/>
      <c r="AQ136" s="81">
        <v>1686</v>
      </c>
      <c r="AR136" s="81">
        <v>253</v>
      </c>
      <c r="AS136" s="81">
        <v>0</v>
      </c>
      <c r="AT136" s="81">
        <v>0</v>
      </c>
      <c r="AU136" s="81">
        <v>0</v>
      </c>
      <c r="AV136" s="81">
        <v>0</v>
      </c>
      <c r="AW136" s="81" t="s">
        <v>564</v>
      </c>
      <c r="AX136" s="82"/>
      <c r="AY136" s="81">
        <v>7170.0320000000002</v>
      </c>
      <c r="AZ136" s="81">
        <v>22105.493999999999</v>
      </c>
      <c r="BA136" s="81">
        <v>0</v>
      </c>
      <c r="BB136" s="81">
        <v>0</v>
      </c>
      <c r="BC136" s="81">
        <v>0</v>
      </c>
      <c r="BD136" s="81">
        <v>0</v>
      </c>
      <c r="BE136" s="81" t="s">
        <v>564</v>
      </c>
      <c r="BF136" s="82"/>
      <c r="BG136" s="81">
        <v>0</v>
      </c>
      <c r="BH136" s="81">
        <v>0</v>
      </c>
      <c r="BI136" s="81">
        <v>975.53599999999994</v>
      </c>
      <c r="BJ136" s="81">
        <v>0</v>
      </c>
      <c r="BK136" s="81">
        <v>0</v>
      </c>
      <c r="BL136" s="81">
        <v>0</v>
      </c>
      <c r="BM136" s="82"/>
      <c r="BN136" s="81">
        <v>0</v>
      </c>
      <c r="BO136" s="81">
        <v>0</v>
      </c>
      <c r="BP136" s="81">
        <v>8</v>
      </c>
      <c r="BQ136" s="81">
        <v>0</v>
      </c>
      <c r="BR136" s="81">
        <v>0</v>
      </c>
      <c r="BS136" s="81">
        <v>0</v>
      </c>
      <c r="BT136"/>
      <c r="BU136" s="80">
        <v>975.53599999999994</v>
      </c>
      <c r="BV136" s="80">
        <v>0</v>
      </c>
      <c r="BW136" s="80">
        <v>0</v>
      </c>
      <c r="BX136" s="80">
        <v>0</v>
      </c>
      <c r="BY136" s="80">
        <v>0</v>
      </c>
      <c r="BZ136" s="80">
        <v>0</v>
      </c>
      <c r="CA136" s="80">
        <v>0</v>
      </c>
      <c r="CB136" s="80">
        <v>0</v>
      </c>
      <c r="CC136" s="80">
        <v>0</v>
      </c>
    </row>
    <row r="137" spans="1:81">
      <c r="A137" s="80" t="s">
        <v>1916</v>
      </c>
      <c r="B137" s="80">
        <v>134</v>
      </c>
      <c r="C137" s="80">
        <v>15</v>
      </c>
      <c r="D137" s="80">
        <v>8</v>
      </c>
      <c r="E137" s="80">
        <v>2018</v>
      </c>
      <c r="F137" s="80" t="s">
        <v>93</v>
      </c>
      <c r="G137" s="80" t="s">
        <v>1901</v>
      </c>
      <c r="H137" s="80" t="s">
        <v>1902</v>
      </c>
      <c r="I137" s="177"/>
      <c r="J137" s="81">
        <v>1920.0509757812849</v>
      </c>
      <c r="K137" s="81">
        <v>4.9152076214795342</v>
      </c>
      <c r="L137" s="81">
        <v>3.5506713180909784</v>
      </c>
      <c r="M137" s="81">
        <v>63.078697532758824</v>
      </c>
      <c r="N137" s="81">
        <v>87.07627628983478</v>
      </c>
      <c r="O137" s="81">
        <v>52.573390815595779</v>
      </c>
      <c r="P137" s="81">
        <v>30.032018513071534</v>
      </c>
      <c r="Q137" s="81">
        <v>3.2528927722081895</v>
      </c>
      <c r="R137" s="81">
        <v>36.398525986386481</v>
      </c>
      <c r="S137" s="81">
        <v>3.4917804467689679</v>
      </c>
      <c r="T137" s="82"/>
      <c r="U137" s="81">
        <v>59380373</v>
      </c>
      <c r="V137" s="81">
        <v>1818</v>
      </c>
      <c r="W137" s="81">
        <v>91</v>
      </c>
      <c r="X137" s="81">
        <v>13920</v>
      </c>
      <c r="Y137" s="81">
        <v>23324</v>
      </c>
      <c r="Z137" s="81">
        <v>32035</v>
      </c>
      <c r="AA137" s="81">
        <v>6283</v>
      </c>
      <c r="AB137" s="81">
        <v>51324</v>
      </c>
      <c r="AC137" s="81">
        <v>6315011.666666666</v>
      </c>
      <c r="AD137" s="81">
        <v>3.4917804467689679</v>
      </c>
      <c r="AE137" s="82"/>
      <c r="AF137" s="81">
        <v>597315930.84206963</v>
      </c>
      <c r="AG137" s="81">
        <v>3174537.0295914169</v>
      </c>
      <c r="AH137" s="81">
        <v>608438.84032685368</v>
      </c>
      <c r="AI137" s="81">
        <v>79823458.907129318</v>
      </c>
      <c r="AJ137" s="81">
        <v>118572491.3509592</v>
      </c>
      <c r="AK137" s="81">
        <v>0</v>
      </c>
      <c r="AL137" s="81">
        <v>0</v>
      </c>
      <c r="AM137" s="81">
        <v>7064805.6061646659</v>
      </c>
      <c r="AN137" s="81">
        <v>0</v>
      </c>
      <c r="AO137" s="81">
        <v>0</v>
      </c>
      <c r="AP137" s="82"/>
      <c r="AQ137" s="81">
        <v>1762</v>
      </c>
      <c r="AR137" s="81">
        <v>283</v>
      </c>
      <c r="AS137" s="81">
        <v>0</v>
      </c>
      <c r="AT137" s="81">
        <v>0</v>
      </c>
      <c r="AU137" s="81">
        <v>0</v>
      </c>
      <c r="AV137" s="81">
        <v>0</v>
      </c>
      <c r="AW137" s="81" t="s">
        <v>564</v>
      </c>
      <c r="AX137" s="82"/>
      <c r="AY137" s="81">
        <v>7536.7420000000002</v>
      </c>
      <c r="AZ137" s="81">
        <v>22654.794000000002</v>
      </c>
      <c r="BA137" s="81">
        <v>0</v>
      </c>
      <c r="BB137" s="81">
        <v>0</v>
      </c>
      <c r="BC137" s="81">
        <v>0</v>
      </c>
      <c r="BD137" s="81">
        <v>0</v>
      </c>
      <c r="BE137" s="81" t="s">
        <v>564</v>
      </c>
      <c r="BF137" s="82"/>
      <c r="BG137" s="81">
        <v>0</v>
      </c>
      <c r="BH137" s="81">
        <v>0</v>
      </c>
      <c r="BI137" s="81">
        <v>937.37199999999996</v>
      </c>
      <c r="BJ137" s="81">
        <v>0</v>
      </c>
      <c r="BK137" s="81">
        <v>0</v>
      </c>
      <c r="BL137" s="81">
        <v>0</v>
      </c>
      <c r="BM137" s="82"/>
      <c r="BN137" s="81">
        <v>0</v>
      </c>
      <c r="BO137" s="81">
        <v>0</v>
      </c>
      <c r="BP137" s="81">
        <v>7</v>
      </c>
      <c r="BQ137" s="81">
        <v>0</v>
      </c>
      <c r="BR137" s="81">
        <v>0</v>
      </c>
      <c r="BS137" s="81">
        <v>0</v>
      </c>
      <c r="BT137"/>
      <c r="BU137" s="80">
        <v>937.37199999999996</v>
      </c>
      <c r="BV137" s="80">
        <v>0</v>
      </c>
      <c r="BW137" s="80">
        <v>0</v>
      </c>
      <c r="BX137" s="80">
        <v>0</v>
      </c>
      <c r="BY137" s="80">
        <v>0</v>
      </c>
      <c r="BZ137" s="80">
        <v>0</v>
      </c>
      <c r="CA137" s="80">
        <v>0</v>
      </c>
      <c r="CB137" s="80">
        <v>0</v>
      </c>
      <c r="CC137" s="80">
        <v>0</v>
      </c>
    </row>
    <row r="138" spans="1:81">
      <c r="A138" s="80" t="s">
        <v>1917</v>
      </c>
      <c r="B138" s="80">
        <v>135</v>
      </c>
      <c r="C138" s="80">
        <v>16</v>
      </c>
      <c r="D138" s="80">
        <v>8</v>
      </c>
      <c r="E138" s="80">
        <v>2019</v>
      </c>
      <c r="F138" s="80" t="s">
        <v>73</v>
      </c>
      <c r="G138" s="80" t="s">
        <v>1901</v>
      </c>
      <c r="H138" s="80" t="s">
        <v>1902</v>
      </c>
      <c r="I138" s="177"/>
      <c r="J138" s="81">
        <v>1826.9552433165613</v>
      </c>
      <c r="K138" s="81">
        <v>4.9671332922405673</v>
      </c>
      <c r="L138" s="81">
        <v>3.5529485044829081</v>
      </c>
      <c r="M138" s="81">
        <v>56.88607046931785</v>
      </c>
      <c r="N138" s="81">
        <v>69.964930889270732</v>
      </c>
      <c r="O138" s="81">
        <v>50.94170824823172</v>
      </c>
      <c r="P138" s="81">
        <v>29.695022814105823</v>
      </c>
      <c r="Q138" s="81">
        <v>3.1404837366489287</v>
      </c>
      <c r="R138" s="81">
        <v>27.748146631588305</v>
      </c>
      <c r="S138" s="81">
        <v>3.0993798003067492</v>
      </c>
      <c r="T138" s="82"/>
      <c r="U138" s="81">
        <v>61693265</v>
      </c>
      <c r="V138" s="81">
        <v>1818</v>
      </c>
      <c r="W138" s="81">
        <v>91</v>
      </c>
      <c r="X138" s="81">
        <v>13920</v>
      </c>
      <c r="Y138" s="81">
        <v>23398</v>
      </c>
      <c r="Z138" s="81">
        <v>31893</v>
      </c>
      <c r="AA138" s="81">
        <v>6166</v>
      </c>
      <c r="AB138" s="81">
        <v>50892</v>
      </c>
      <c r="AC138" s="81">
        <v>4893053.25</v>
      </c>
      <c r="AD138" s="81">
        <v>3.0993798003067492</v>
      </c>
      <c r="AE138" s="82"/>
      <c r="AF138" s="81">
        <v>606056551.54979122</v>
      </c>
      <c r="AG138" s="81">
        <v>3871629.1887769778</v>
      </c>
      <c r="AH138" s="81">
        <v>661113.28112189251</v>
      </c>
      <c r="AI138" s="81">
        <v>79856222.131847605</v>
      </c>
      <c r="AJ138" s="81">
        <v>102340261.56193925</v>
      </c>
      <c r="AK138" s="81">
        <v>0</v>
      </c>
      <c r="AL138" s="81">
        <v>0</v>
      </c>
      <c r="AM138" s="81">
        <v>6931107.2852291185</v>
      </c>
      <c r="AN138" s="81">
        <v>0</v>
      </c>
      <c r="AO138" s="81">
        <v>0</v>
      </c>
      <c r="AP138" s="82"/>
      <c r="AQ138" s="81">
        <v>1840</v>
      </c>
      <c r="AR138" s="81">
        <v>324</v>
      </c>
      <c r="AS138" s="81">
        <v>0</v>
      </c>
      <c r="AT138" s="81">
        <v>0</v>
      </c>
      <c r="AU138" s="81">
        <v>0</v>
      </c>
      <c r="AV138" s="81">
        <v>0</v>
      </c>
      <c r="AW138" s="81" t="s">
        <v>564</v>
      </c>
      <c r="AX138" s="82"/>
      <c r="AY138" s="81">
        <v>7930.6800000000021</v>
      </c>
      <c r="AZ138" s="81">
        <v>25223.894</v>
      </c>
      <c r="BA138" s="81">
        <v>0</v>
      </c>
      <c r="BB138" s="81">
        <v>0</v>
      </c>
      <c r="BC138" s="81">
        <v>0</v>
      </c>
      <c r="BD138" s="81">
        <v>0</v>
      </c>
      <c r="BE138" s="81" t="s">
        <v>564</v>
      </c>
      <c r="BF138" s="82"/>
      <c r="BG138" s="81">
        <v>0</v>
      </c>
      <c r="BH138" s="81">
        <v>0</v>
      </c>
      <c r="BI138" s="81">
        <v>930.34799999999996</v>
      </c>
      <c r="BJ138" s="81">
        <v>0</v>
      </c>
      <c r="BK138" s="81">
        <v>0</v>
      </c>
      <c r="BL138" s="81">
        <v>0</v>
      </c>
      <c r="BM138" s="82"/>
      <c r="BN138" s="81">
        <v>0</v>
      </c>
      <c r="BO138" s="81">
        <v>0</v>
      </c>
      <c r="BP138" s="81">
        <v>8</v>
      </c>
      <c r="BQ138" s="81">
        <v>0</v>
      </c>
      <c r="BR138" s="81">
        <v>0</v>
      </c>
      <c r="BS138" s="81">
        <v>0</v>
      </c>
      <c r="BT138"/>
      <c r="BU138" s="80">
        <v>930.34799999999996</v>
      </c>
      <c r="BV138" s="80">
        <v>0</v>
      </c>
      <c r="BW138" s="80">
        <v>0</v>
      </c>
      <c r="BX138" s="80">
        <v>0</v>
      </c>
      <c r="BY138" s="80">
        <v>0</v>
      </c>
      <c r="BZ138" s="80">
        <v>0</v>
      </c>
      <c r="CA138" s="80">
        <v>0</v>
      </c>
      <c r="CB138" s="80">
        <v>0</v>
      </c>
      <c r="CC138" s="80">
        <v>0</v>
      </c>
    </row>
    <row r="139" spans="1:81">
      <c r="A139" s="80" t="s">
        <v>1918</v>
      </c>
      <c r="B139" s="80">
        <v>136</v>
      </c>
      <c r="C139" s="80">
        <v>17</v>
      </c>
      <c r="D139" s="80">
        <v>8</v>
      </c>
      <c r="E139" s="80">
        <v>2020</v>
      </c>
      <c r="F139" s="80" t="s">
        <v>218</v>
      </c>
      <c r="G139" s="80" t="s">
        <v>1901</v>
      </c>
      <c r="H139" s="80" t="s">
        <v>1902</v>
      </c>
      <c r="I139" s="177"/>
      <c r="J139" s="81">
        <v>1787.575260592359</v>
      </c>
      <c r="K139" s="81">
        <v>3.9746154396280984</v>
      </c>
      <c r="L139" s="81">
        <v>4.7081504587668634</v>
      </c>
      <c r="M139" s="81">
        <v>50.657532481721631</v>
      </c>
      <c r="N139" s="81">
        <v>76.020918934442079</v>
      </c>
      <c r="O139" s="81">
        <v>44.595759473459935</v>
      </c>
      <c r="P139" s="81">
        <v>27.513061471187697</v>
      </c>
      <c r="Q139" s="81">
        <v>2.9735716793333999</v>
      </c>
      <c r="R139" s="81">
        <v>35.966481920893287</v>
      </c>
      <c r="S139" s="81">
        <v>3.117715587597095</v>
      </c>
      <c r="T139" s="82"/>
      <c r="U139" s="81">
        <v>56790319</v>
      </c>
      <c r="V139" s="81">
        <v>1327</v>
      </c>
      <c r="W139" s="81">
        <v>127</v>
      </c>
      <c r="X139" s="81">
        <v>13493</v>
      </c>
      <c r="Y139" s="81">
        <v>23434</v>
      </c>
      <c r="Z139" s="81">
        <v>31867</v>
      </c>
      <c r="AA139" s="81">
        <v>6207</v>
      </c>
      <c r="AB139" s="81">
        <v>50431</v>
      </c>
      <c r="AC139" s="81">
        <v>6375345.333333333</v>
      </c>
      <c r="AD139" s="81">
        <v>3.117715587597095</v>
      </c>
      <c r="AE139" s="82"/>
      <c r="AF139" s="81">
        <v>608670952.73534083</v>
      </c>
      <c r="AG139" s="81">
        <v>3062579.909717836</v>
      </c>
      <c r="AH139" s="81">
        <v>910089.04654345196</v>
      </c>
      <c r="AI139" s="81">
        <v>73495615.28009896</v>
      </c>
      <c r="AJ139" s="81">
        <v>112376805.75673415</v>
      </c>
      <c r="AK139" s="81"/>
      <c r="AL139" s="81"/>
      <c r="AM139" s="81">
        <v>6581805.8000962054</v>
      </c>
      <c r="AN139" s="81"/>
      <c r="AO139" s="81"/>
      <c r="AP139" s="82"/>
      <c r="AQ139" s="81">
        <v>1926</v>
      </c>
      <c r="AR139" s="81">
        <v>338</v>
      </c>
      <c r="AS139" s="81">
        <v>0</v>
      </c>
      <c r="AT139" s="81">
        <v>0</v>
      </c>
      <c r="AU139" s="81">
        <v>0</v>
      </c>
      <c r="AV139" s="81">
        <v>0</v>
      </c>
      <c r="AW139" s="81">
        <v>0</v>
      </c>
      <c r="AX139" s="82"/>
      <c r="AY139" s="81">
        <v>8432.2609999999986</v>
      </c>
      <c r="AZ139" s="81">
        <v>25735.894000000018</v>
      </c>
      <c r="BA139" s="81">
        <v>0</v>
      </c>
      <c r="BB139" s="81">
        <v>0</v>
      </c>
      <c r="BC139" s="81">
        <v>0</v>
      </c>
      <c r="BD139" s="81">
        <v>0</v>
      </c>
      <c r="BE139" s="81">
        <v>0</v>
      </c>
      <c r="BF139" s="82"/>
      <c r="BG139" s="81">
        <v>0</v>
      </c>
      <c r="BH139" s="81">
        <v>0</v>
      </c>
      <c r="BI139" s="81">
        <v>837.03700000000003</v>
      </c>
      <c r="BJ139" s="81">
        <v>0</v>
      </c>
      <c r="BK139" s="81">
        <v>0</v>
      </c>
      <c r="BL139" s="81">
        <v>0</v>
      </c>
      <c r="BM139" s="82"/>
      <c r="BN139" s="81">
        <v>0</v>
      </c>
      <c r="BO139" s="81">
        <v>0</v>
      </c>
      <c r="BP139" s="81">
        <v>8</v>
      </c>
      <c r="BQ139" s="81">
        <v>0</v>
      </c>
      <c r="BR139" s="81">
        <v>0</v>
      </c>
      <c r="BS139" s="81">
        <v>0</v>
      </c>
      <c r="BT139"/>
      <c r="BU139" s="80">
        <v>837.03700000000003</v>
      </c>
      <c r="BV139" s="80">
        <v>0</v>
      </c>
      <c r="BW139" s="80">
        <v>0</v>
      </c>
      <c r="BX139" s="80">
        <v>0</v>
      </c>
      <c r="BY139" s="80">
        <v>0</v>
      </c>
      <c r="BZ139" s="80">
        <v>0</v>
      </c>
      <c r="CA139" s="80">
        <v>0</v>
      </c>
      <c r="CB139" s="80">
        <v>0</v>
      </c>
      <c r="CC139" s="80">
        <v>0</v>
      </c>
    </row>
    <row r="140" spans="1:81">
      <c r="A140" s="80" t="s">
        <v>1919</v>
      </c>
      <c r="B140" s="80">
        <v>136</v>
      </c>
      <c r="C140" s="80">
        <v>18</v>
      </c>
      <c r="D140" s="80">
        <v>8</v>
      </c>
      <c r="E140" s="80">
        <v>2021</v>
      </c>
      <c r="F140" s="80" t="s">
        <v>75</v>
      </c>
      <c r="G140" s="174" t="s">
        <v>1901</v>
      </c>
      <c r="H140" s="80" t="s">
        <v>1902</v>
      </c>
      <c r="I140" s="177"/>
      <c r="J140" s="81">
        <v>2053.9185400480692</v>
      </c>
      <c r="K140" s="81">
        <v>4.6111798186771322</v>
      </c>
      <c r="L140" s="81">
        <v>4.2502163298633633</v>
      </c>
      <c r="M140" s="81">
        <v>54.390985611811779</v>
      </c>
      <c r="N140" s="81">
        <v>78.106844232130101</v>
      </c>
      <c r="O140" s="81">
        <v>43.020600746068716</v>
      </c>
      <c r="P140" s="81">
        <v>28.294442150834332</v>
      </c>
      <c r="Q140" s="81">
        <v>2.9757816448969381</v>
      </c>
      <c r="R140" s="81">
        <v>36.651871921679621</v>
      </c>
      <c r="S140" s="81">
        <v>3.7193191593949679</v>
      </c>
      <c r="T140" s="82"/>
      <c r="U140" s="81">
        <v>68792579</v>
      </c>
      <c r="V140" s="81">
        <v>1327</v>
      </c>
      <c r="W140" s="81">
        <v>127</v>
      </c>
      <c r="X140" s="81">
        <v>13493</v>
      </c>
      <c r="Y140" s="81">
        <v>23490</v>
      </c>
      <c r="Z140" s="81">
        <v>31654</v>
      </c>
      <c r="AA140" s="81">
        <v>6225</v>
      </c>
      <c r="AB140" s="81">
        <v>49870</v>
      </c>
      <c r="AC140" s="81">
        <v>6297147.9999999991</v>
      </c>
      <c r="AD140" s="81">
        <v>3.7193191593949679</v>
      </c>
      <c r="AE140" s="82"/>
      <c r="AF140" s="81">
        <v>653942756.21547556</v>
      </c>
      <c r="AG140" s="81">
        <v>3436266.44739745</v>
      </c>
      <c r="AH140" s="81">
        <v>755554.58485319302</v>
      </c>
      <c r="AI140" s="81">
        <v>80263838.552421466</v>
      </c>
      <c r="AJ140" s="81">
        <v>116854461.13558407</v>
      </c>
      <c r="AK140" s="81">
        <v>0</v>
      </c>
      <c r="AL140" s="81">
        <v>0</v>
      </c>
      <c r="AM140" s="81">
        <v>6546130.0849751318</v>
      </c>
      <c r="AN140" s="81">
        <v>0</v>
      </c>
      <c r="AO140" s="81">
        <v>0</v>
      </c>
      <c r="AP140" s="82"/>
      <c r="AQ140" s="81">
        <v>2014</v>
      </c>
      <c r="AR140" s="81">
        <v>351</v>
      </c>
      <c r="AS140" s="81">
        <v>0</v>
      </c>
      <c r="AT140" s="81">
        <v>0</v>
      </c>
      <c r="AU140" s="81">
        <v>0</v>
      </c>
      <c r="AV140" s="81">
        <v>0</v>
      </c>
      <c r="AW140" s="81"/>
      <c r="AX140" s="82"/>
      <c r="AY140" s="81">
        <v>8889.8299999999981</v>
      </c>
      <c r="AZ140" s="81">
        <v>26351.894000000018</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1920</v>
      </c>
      <c r="B141" s="80">
        <v>136</v>
      </c>
      <c r="C141" s="80">
        <v>19</v>
      </c>
      <c r="D141" s="80">
        <v>8</v>
      </c>
      <c r="E141" s="80">
        <v>2022</v>
      </c>
      <c r="F141" s="80" t="s">
        <v>568</v>
      </c>
      <c r="G141" s="174" t="s">
        <v>1901</v>
      </c>
      <c r="H141" s="80" t="s">
        <v>1902</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2123</v>
      </c>
      <c r="AR141" s="81">
        <v>355</v>
      </c>
      <c r="AS141" s="81">
        <v>0</v>
      </c>
      <c r="AT141" s="81">
        <v>0</v>
      </c>
      <c r="AU141" s="81">
        <v>0</v>
      </c>
      <c r="AV141" s="81">
        <v>0</v>
      </c>
      <c r="AW141" s="81"/>
      <c r="AX141" s="82"/>
      <c r="AY141" s="81">
        <v>9532.3639999999887</v>
      </c>
      <c r="AZ141" s="81">
        <v>26825.194000000018</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1921</v>
      </c>
      <c r="B142" s="80">
        <v>222</v>
      </c>
      <c r="C142" s="80">
        <v>1</v>
      </c>
      <c r="D142" s="80">
        <v>14</v>
      </c>
      <c r="E142" s="80">
        <v>1990</v>
      </c>
      <c r="F142" s="80" t="s">
        <v>562</v>
      </c>
      <c r="G142" s="80" t="s">
        <v>1922</v>
      </c>
      <c r="H142" s="80" t="s">
        <v>1923</v>
      </c>
      <c r="I142" s="177"/>
      <c r="J142" s="81">
        <v>62.619830462165623</v>
      </c>
      <c r="K142" s="81">
        <v>4.9409806025064471</v>
      </c>
      <c r="L142" s="81">
        <v>6.4228249162715567</v>
      </c>
      <c r="M142" s="81">
        <v>31.910299243581374</v>
      </c>
      <c r="N142" s="81">
        <v>40.602614051599204</v>
      </c>
      <c r="O142" s="81">
        <v>44.112531386924942</v>
      </c>
      <c r="P142" s="81">
        <v>52.505838265618465</v>
      </c>
      <c r="Q142" s="81">
        <v>3.0487904022974384</v>
      </c>
      <c r="R142" s="81">
        <v>0</v>
      </c>
      <c r="S142" s="81">
        <v>3.2383396157994979</v>
      </c>
      <c r="T142" s="82"/>
      <c r="U142" s="81">
        <v>12127349</v>
      </c>
      <c r="V142" s="81">
        <v>1742</v>
      </c>
      <c r="W142" s="81">
        <v>88</v>
      </c>
      <c r="X142" s="81">
        <v>12687</v>
      </c>
      <c r="Y142" s="81">
        <v>14201</v>
      </c>
      <c r="Z142" s="81">
        <v>18144</v>
      </c>
      <c r="AA142" s="81">
        <v>12749</v>
      </c>
      <c r="AB142" s="81">
        <v>49502</v>
      </c>
      <c r="AC142" s="81">
        <v>0</v>
      </c>
      <c r="AD142" s="81">
        <v>3.2383396157994979</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1924</v>
      </c>
      <c r="B143" s="80">
        <v>223</v>
      </c>
      <c r="C143" s="80">
        <v>2</v>
      </c>
      <c r="D143" s="80">
        <v>14</v>
      </c>
      <c r="E143" s="80">
        <v>2005</v>
      </c>
      <c r="F143" s="80" t="s">
        <v>565</v>
      </c>
      <c r="G143" s="80" t="s">
        <v>1922</v>
      </c>
      <c r="H143" s="80" t="s">
        <v>1923</v>
      </c>
      <c r="I143" s="177"/>
      <c r="J143" s="81">
        <v>55.32124741636801</v>
      </c>
      <c r="K143" s="81">
        <v>3.2884493834035746</v>
      </c>
      <c r="L143" s="81">
        <v>2.1117730315816248</v>
      </c>
      <c r="M143" s="81">
        <v>57.231441095924104</v>
      </c>
      <c r="N143" s="81">
        <v>61.341116296063689</v>
      </c>
      <c r="O143" s="81">
        <v>70.666804237276423</v>
      </c>
      <c r="P143" s="81">
        <v>54.269336578705314</v>
      </c>
      <c r="Q143" s="81">
        <v>3.1082271710587275</v>
      </c>
      <c r="R143" s="81">
        <v>0</v>
      </c>
      <c r="S143" s="81">
        <v>0</v>
      </c>
      <c r="T143" s="82"/>
      <c r="U143" s="81">
        <v>9824695</v>
      </c>
      <c r="V143" s="81">
        <v>1460</v>
      </c>
      <c r="W143" s="81">
        <v>27</v>
      </c>
      <c r="X143" s="81">
        <v>12454</v>
      </c>
      <c r="Y143" s="81">
        <v>17936</v>
      </c>
      <c r="Z143" s="81">
        <v>33635</v>
      </c>
      <c r="AA143" s="81">
        <v>10792</v>
      </c>
      <c r="AB143" s="81">
        <v>52758</v>
      </c>
      <c r="AC143" s="81">
        <v>0</v>
      </c>
      <c r="AD143" s="81">
        <v>0</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1925</v>
      </c>
      <c r="B144" s="80">
        <v>224</v>
      </c>
      <c r="C144" s="80">
        <v>3</v>
      </c>
      <c r="D144" s="80">
        <v>14</v>
      </c>
      <c r="E144" s="80">
        <v>2006</v>
      </c>
      <c r="F144" s="80" t="s">
        <v>566</v>
      </c>
      <c r="G144" s="80" t="s">
        <v>1922</v>
      </c>
      <c r="H144" s="80" t="s">
        <v>1923</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1926</v>
      </c>
      <c r="B145" s="80">
        <v>225</v>
      </c>
      <c r="C145" s="80">
        <v>4</v>
      </c>
      <c r="D145" s="80">
        <v>14</v>
      </c>
      <c r="E145" s="80">
        <v>2007</v>
      </c>
      <c r="F145" s="80" t="s">
        <v>567</v>
      </c>
      <c r="G145" s="80" t="s">
        <v>1922</v>
      </c>
      <c r="H145" s="80" t="s">
        <v>1923</v>
      </c>
      <c r="I145" s="177"/>
      <c r="J145" s="81">
        <v>62.197107589904853</v>
      </c>
      <c r="K145" s="81">
        <v>3.1940173184059648</v>
      </c>
      <c r="L145" s="81">
        <v>0.42108174235280799</v>
      </c>
      <c r="M145" s="81">
        <v>58.2078838356828</v>
      </c>
      <c r="N145" s="81">
        <v>61.878987604323818</v>
      </c>
      <c r="O145" s="81">
        <v>69.253443604035411</v>
      </c>
      <c r="P145" s="81">
        <v>52.944206622900545</v>
      </c>
      <c r="Q145" s="81">
        <v>3.2690956423904898</v>
      </c>
      <c r="R145" s="81">
        <v>0</v>
      </c>
      <c r="S145" s="81">
        <v>0</v>
      </c>
      <c r="T145" s="82"/>
      <c r="U145" s="81">
        <v>11141032</v>
      </c>
      <c r="V145" s="81">
        <v>1364</v>
      </c>
      <c r="W145" s="81">
        <v>10</v>
      </c>
      <c r="X145" s="81">
        <v>13574</v>
      </c>
      <c r="Y145" s="81">
        <v>18397</v>
      </c>
      <c r="Z145" s="81">
        <v>34266</v>
      </c>
      <c r="AA145" s="81">
        <v>10368</v>
      </c>
      <c r="AB145" s="81">
        <v>52554</v>
      </c>
      <c r="AC145" s="81">
        <v>0</v>
      </c>
      <c r="AD145" s="81">
        <v>0</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1927</v>
      </c>
      <c r="B146" s="80">
        <v>226</v>
      </c>
      <c r="C146" s="80">
        <v>5</v>
      </c>
      <c r="D146" s="80">
        <v>14</v>
      </c>
      <c r="E146" s="80">
        <v>2008</v>
      </c>
      <c r="F146" s="80" t="s">
        <v>84</v>
      </c>
      <c r="G146" s="80" t="s">
        <v>1922</v>
      </c>
      <c r="H146" s="80" t="s">
        <v>1923</v>
      </c>
      <c r="I146" s="177"/>
      <c r="J146" s="81">
        <v>66.3185713405787</v>
      </c>
      <c r="K146" s="81">
        <v>2.3861637619961571</v>
      </c>
      <c r="L146" s="81">
        <v>0.37110709440379669</v>
      </c>
      <c r="M146" s="81">
        <v>61.709508092036238</v>
      </c>
      <c r="N146" s="81">
        <v>64.510437629081423</v>
      </c>
      <c r="O146" s="81">
        <v>67.500708561771361</v>
      </c>
      <c r="P146" s="81">
        <v>51.21594591525858</v>
      </c>
      <c r="Q146" s="81">
        <v>3.214226199031013</v>
      </c>
      <c r="R146" s="81">
        <v>0</v>
      </c>
      <c r="S146" s="81">
        <v>0</v>
      </c>
      <c r="T146" s="82"/>
      <c r="U146" s="81">
        <v>12457341</v>
      </c>
      <c r="V146" s="81">
        <v>1364</v>
      </c>
      <c r="W146" s="81">
        <v>10</v>
      </c>
      <c r="X146" s="81">
        <v>13574</v>
      </c>
      <c r="Y146" s="81">
        <v>18560</v>
      </c>
      <c r="Z146" s="81">
        <v>34571</v>
      </c>
      <c r="AA146" s="81">
        <v>10041</v>
      </c>
      <c r="AB146" s="81">
        <v>52521</v>
      </c>
      <c r="AC146" s="81">
        <v>0</v>
      </c>
      <c r="AD146" s="81">
        <v>0</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1928</v>
      </c>
      <c r="B147" s="80">
        <v>227</v>
      </c>
      <c r="C147" s="80">
        <v>6</v>
      </c>
      <c r="D147" s="80">
        <v>14</v>
      </c>
      <c r="E147" s="80">
        <v>2009</v>
      </c>
      <c r="F147" s="80" t="s">
        <v>85</v>
      </c>
      <c r="G147" s="80" t="s">
        <v>1922</v>
      </c>
      <c r="H147" s="80" t="s">
        <v>1923</v>
      </c>
      <c r="I147" s="177"/>
      <c r="J147" s="81">
        <v>59.116055916455679</v>
      </c>
      <c r="K147" s="81">
        <v>2.328488355110613</v>
      </c>
      <c r="L147" s="81">
        <v>3.1016064333935747</v>
      </c>
      <c r="M147" s="81">
        <v>63.755054985376269</v>
      </c>
      <c r="N147" s="81">
        <v>57.958499423183397</v>
      </c>
      <c r="O147" s="81">
        <v>68.754343695083776</v>
      </c>
      <c r="P147" s="81">
        <v>48.67100358060042</v>
      </c>
      <c r="Q147" s="81">
        <v>3.0570419375367965</v>
      </c>
      <c r="R147" s="81">
        <v>0</v>
      </c>
      <c r="S147" s="81">
        <v>0</v>
      </c>
      <c r="T147" s="82"/>
      <c r="U147" s="81">
        <v>10000940</v>
      </c>
      <c r="V147" s="81">
        <v>1407</v>
      </c>
      <c r="W147" s="81">
        <v>121</v>
      </c>
      <c r="X147" s="81">
        <v>15005</v>
      </c>
      <c r="Y147" s="81">
        <v>18804</v>
      </c>
      <c r="Z147" s="81">
        <v>34757</v>
      </c>
      <c r="AA147" s="81">
        <v>9796</v>
      </c>
      <c r="AB147" s="81">
        <v>52438</v>
      </c>
      <c r="AC147" s="81">
        <v>0</v>
      </c>
      <c r="AD147" s="81">
        <v>0</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19.722000000000001</v>
      </c>
      <c r="BL147" s="81">
        <v>0</v>
      </c>
      <c r="BM147" s="82"/>
      <c r="BN147" s="81">
        <v>0</v>
      </c>
      <c r="BO147" s="81">
        <v>0</v>
      </c>
      <c r="BP147" s="81">
        <v>0</v>
      </c>
      <c r="BQ147" s="81">
        <v>0</v>
      </c>
      <c r="BR147" s="81">
        <v>2</v>
      </c>
      <c r="BS147" s="81">
        <v>0</v>
      </c>
      <c r="BT147"/>
      <c r="BU147" s="80"/>
      <c r="BV147" s="80"/>
      <c r="BW147" s="80"/>
      <c r="BX147" s="80"/>
      <c r="BY147" s="80"/>
      <c r="BZ147" s="80"/>
      <c r="CA147" s="80"/>
      <c r="CB147" s="80"/>
      <c r="CC147" s="80"/>
    </row>
    <row r="148" spans="1:81">
      <c r="A148" s="80" t="s">
        <v>1929</v>
      </c>
      <c r="B148" s="80">
        <v>228</v>
      </c>
      <c r="C148" s="80">
        <v>7</v>
      </c>
      <c r="D148" s="80">
        <v>14</v>
      </c>
      <c r="E148" s="80">
        <v>2010</v>
      </c>
      <c r="F148" s="80" t="s">
        <v>86</v>
      </c>
      <c r="G148" s="80" t="s">
        <v>1922</v>
      </c>
      <c r="H148" s="80" t="s">
        <v>1923</v>
      </c>
      <c r="I148" s="177"/>
      <c r="J148" s="81">
        <v>54.992126008409087</v>
      </c>
      <c r="K148" s="81">
        <v>2.482990784787416</v>
      </c>
      <c r="L148" s="81">
        <v>2.9807852123176297</v>
      </c>
      <c r="M148" s="81">
        <v>66.000705604310156</v>
      </c>
      <c r="N148" s="81">
        <v>62.12437818036004</v>
      </c>
      <c r="O148" s="81">
        <v>68.869512510228191</v>
      </c>
      <c r="P148" s="81">
        <v>48.796573543991563</v>
      </c>
      <c r="Q148" s="81">
        <v>3.1754277507136117</v>
      </c>
      <c r="R148" s="81">
        <v>0</v>
      </c>
      <c r="S148" s="81">
        <v>0</v>
      </c>
      <c r="T148" s="82"/>
      <c r="U148" s="81">
        <v>10004428</v>
      </c>
      <c r="V148" s="81">
        <v>1407</v>
      </c>
      <c r="W148" s="81">
        <v>121</v>
      </c>
      <c r="X148" s="81">
        <v>15005</v>
      </c>
      <c r="Y148" s="81">
        <v>18940</v>
      </c>
      <c r="Z148" s="81">
        <v>34977</v>
      </c>
      <c r="AA148" s="81">
        <v>9576</v>
      </c>
      <c r="AB148" s="81">
        <v>52192</v>
      </c>
      <c r="AC148" s="81">
        <v>0</v>
      </c>
      <c r="AD148" s="81">
        <v>0</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3.65</v>
      </c>
      <c r="BJ148" s="81">
        <v>0</v>
      </c>
      <c r="BK148" s="81">
        <v>3.4169999999999998</v>
      </c>
      <c r="BL148" s="81">
        <v>0</v>
      </c>
      <c r="BM148" s="82"/>
      <c r="BN148" s="81">
        <v>0</v>
      </c>
      <c r="BO148" s="81">
        <v>0</v>
      </c>
      <c r="BP148" s="81">
        <v>1</v>
      </c>
      <c r="BQ148" s="81">
        <v>0</v>
      </c>
      <c r="BR148" s="81">
        <v>1</v>
      </c>
      <c r="BS148" s="81">
        <v>0</v>
      </c>
      <c r="BT148"/>
      <c r="BU148" s="80">
        <v>7.0670000000000002</v>
      </c>
      <c r="BV148" s="80">
        <v>0</v>
      </c>
      <c r="BW148" s="80">
        <v>0</v>
      </c>
      <c r="BX148" s="80">
        <v>0</v>
      </c>
      <c r="BY148" s="80">
        <v>0</v>
      </c>
      <c r="BZ148" s="80">
        <v>0</v>
      </c>
      <c r="CA148" s="80">
        <v>0</v>
      </c>
      <c r="CB148" s="80">
        <v>0</v>
      </c>
      <c r="CC148" s="80">
        <v>0</v>
      </c>
    </row>
    <row r="149" spans="1:81">
      <c r="A149" s="80" t="s">
        <v>1930</v>
      </c>
      <c r="B149" s="80">
        <v>229</v>
      </c>
      <c r="C149" s="80">
        <v>8</v>
      </c>
      <c r="D149" s="80">
        <v>14</v>
      </c>
      <c r="E149" s="80">
        <v>2011</v>
      </c>
      <c r="F149" s="80" t="s">
        <v>87</v>
      </c>
      <c r="G149" s="80" t="s">
        <v>1922</v>
      </c>
      <c r="H149" s="80" t="s">
        <v>1923</v>
      </c>
      <c r="I149" s="177"/>
      <c r="J149" s="81">
        <v>54.988384946898378</v>
      </c>
      <c r="K149" s="81">
        <v>3.245295566063835</v>
      </c>
      <c r="L149" s="81">
        <v>4.6936848227376631</v>
      </c>
      <c r="M149" s="81">
        <v>77.89837101946965</v>
      </c>
      <c r="N149" s="81">
        <v>66.377506408274897</v>
      </c>
      <c r="O149" s="81">
        <v>68.179840900158581</v>
      </c>
      <c r="P149" s="81">
        <v>46.332407417794883</v>
      </c>
      <c r="Q149" s="81">
        <v>3.6434476198878358</v>
      </c>
      <c r="R149" s="81">
        <v>0</v>
      </c>
      <c r="S149" s="81">
        <v>0</v>
      </c>
      <c r="T149" s="82"/>
      <c r="U149" s="81">
        <v>8881529</v>
      </c>
      <c r="V149" s="81">
        <v>1407</v>
      </c>
      <c r="W149" s="81">
        <v>121</v>
      </c>
      <c r="X149" s="81">
        <v>15005</v>
      </c>
      <c r="Y149" s="81">
        <v>19069</v>
      </c>
      <c r="Z149" s="81">
        <v>35379</v>
      </c>
      <c r="AA149" s="81">
        <v>9363</v>
      </c>
      <c r="AB149" s="81">
        <v>51917</v>
      </c>
      <c r="AC149" s="81">
        <v>0</v>
      </c>
      <c r="AD149" s="81">
        <v>0</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6.5019999999999998</v>
      </c>
      <c r="BJ149" s="81">
        <v>0</v>
      </c>
      <c r="BK149" s="81">
        <v>2.9830000000000001</v>
      </c>
      <c r="BL149" s="81">
        <v>0</v>
      </c>
      <c r="BM149" s="82"/>
      <c r="BN149" s="81">
        <v>0</v>
      </c>
      <c r="BO149" s="81">
        <v>0</v>
      </c>
      <c r="BP149" s="81">
        <v>2</v>
      </c>
      <c r="BQ149" s="81">
        <v>0</v>
      </c>
      <c r="BR149" s="81">
        <v>1</v>
      </c>
      <c r="BS149" s="81">
        <v>0</v>
      </c>
      <c r="BT149"/>
      <c r="BU149" s="80">
        <v>9.4849999999999994</v>
      </c>
      <c r="BV149" s="80">
        <v>0</v>
      </c>
      <c r="BW149" s="80">
        <v>0</v>
      </c>
      <c r="BX149" s="80">
        <v>0</v>
      </c>
      <c r="BY149" s="80">
        <v>0</v>
      </c>
      <c r="BZ149" s="80">
        <v>0</v>
      </c>
      <c r="CA149" s="80">
        <v>0</v>
      </c>
      <c r="CB149" s="80">
        <v>0</v>
      </c>
      <c r="CC149" s="80">
        <v>0</v>
      </c>
    </row>
    <row r="150" spans="1:81">
      <c r="A150" s="80" t="s">
        <v>1931</v>
      </c>
      <c r="B150" s="80">
        <v>230</v>
      </c>
      <c r="C150" s="80">
        <v>9</v>
      </c>
      <c r="D150" s="80">
        <v>14</v>
      </c>
      <c r="E150" s="80">
        <v>2012</v>
      </c>
      <c r="F150" s="80" t="s">
        <v>88</v>
      </c>
      <c r="G150" s="80" t="s">
        <v>1922</v>
      </c>
      <c r="H150" s="80" t="s">
        <v>1923</v>
      </c>
      <c r="I150" s="177"/>
      <c r="J150" s="81">
        <v>64.190067951568992</v>
      </c>
      <c r="K150" s="81">
        <v>3.0877992208012941</v>
      </c>
      <c r="L150" s="81">
        <v>4.646833764175434</v>
      </c>
      <c r="M150" s="81">
        <v>79.405731934210721</v>
      </c>
      <c r="N150" s="81">
        <v>79.487443651019944</v>
      </c>
      <c r="O150" s="81">
        <v>68.629893273868618</v>
      </c>
      <c r="P150" s="81">
        <v>45.919202154270927</v>
      </c>
      <c r="Q150" s="81">
        <v>3.9818503548607769</v>
      </c>
      <c r="R150" s="81">
        <v>0</v>
      </c>
      <c r="S150" s="81">
        <v>0</v>
      </c>
      <c r="T150" s="82"/>
      <c r="U150" s="81">
        <v>9806969</v>
      </c>
      <c r="V150" s="81">
        <v>1407</v>
      </c>
      <c r="W150" s="81">
        <v>121</v>
      </c>
      <c r="X150" s="81">
        <v>15005</v>
      </c>
      <c r="Y150" s="81">
        <v>19456</v>
      </c>
      <c r="Z150" s="81">
        <v>35895</v>
      </c>
      <c r="AA150" s="81">
        <v>9227</v>
      </c>
      <c r="AB150" s="81">
        <v>52223</v>
      </c>
      <c r="AC150" s="81">
        <v>0</v>
      </c>
      <c r="AD150" s="81">
        <v>0</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7.1890000000000001</v>
      </c>
      <c r="BJ150" s="81">
        <v>0</v>
      </c>
      <c r="BK150" s="81">
        <v>2.7440000000000002</v>
      </c>
      <c r="BL150" s="81">
        <v>0</v>
      </c>
      <c r="BM150" s="82"/>
      <c r="BN150" s="81">
        <v>0</v>
      </c>
      <c r="BO150" s="81">
        <v>0</v>
      </c>
      <c r="BP150" s="81">
        <v>2</v>
      </c>
      <c r="BQ150" s="81">
        <v>0</v>
      </c>
      <c r="BR150" s="81">
        <v>1</v>
      </c>
      <c r="BS150" s="81">
        <v>0</v>
      </c>
      <c r="BT150"/>
      <c r="BU150" s="80">
        <v>9.9329999999999998</v>
      </c>
      <c r="BV150" s="80">
        <v>0</v>
      </c>
      <c r="BW150" s="80">
        <v>0</v>
      </c>
      <c r="BX150" s="80">
        <v>0</v>
      </c>
      <c r="BY150" s="80">
        <v>0</v>
      </c>
      <c r="BZ150" s="80">
        <v>0</v>
      </c>
      <c r="CA150" s="80">
        <v>0</v>
      </c>
      <c r="CB150" s="80">
        <v>0</v>
      </c>
      <c r="CC150" s="80">
        <v>0</v>
      </c>
    </row>
    <row r="151" spans="1:81">
      <c r="A151" s="80" t="s">
        <v>1932</v>
      </c>
      <c r="B151" s="80">
        <v>231</v>
      </c>
      <c r="C151" s="80">
        <v>10</v>
      </c>
      <c r="D151" s="80">
        <v>14</v>
      </c>
      <c r="E151" s="80">
        <v>2013</v>
      </c>
      <c r="F151" s="80" t="s">
        <v>89</v>
      </c>
      <c r="G151" s="80" t="s">
        <v>1922</v>
      </c>
      <c r="H151" s="80" t="s">
        <v>1923</v>
      </c>
      <c r="I151" s="177"/>
      <c r="J151" s="81">
        <v>67.3157183619509</v>
      </c>
      <c r="K151" s="81">
        <v>2.6592561179192069</v>
      </c>
      <c r="L151" s="81">
        <v>4.4912385040220268</v>
      </c>
      <c r="M151" s="81">
        <v>75.482364752137471</v>
      </c>
      <c r="N151" s="81">
        <v>66.225166738077419</v>
      </c>
      <c r="O151" s="81">
        <v>66.558703880796102</v>
      </c>
      <c r="P151" s="81">
        <v>46.182137315460736</v>
      </c>
      <c r="Q151" s="81">
        <v>4.0337398640697426</v>
      </c>
      <c r="R151" s="81">
        <v>0</v>
      </c>
      <c r="S151" s="81">
        <v>0</v>
      </c>
      <c r="T151" s="82"/>
      <c r="U151" s="81">
        <v>9901695</v>
      </c>
      <c r="V151" s="81">
        <v>1407</v>
      </c>
      <c r="W151" s="81">
        <v>121</v>
      </c>
      <c r="X151" s="81">
        <v>15005</v>
      </c>
      <c r="Y151" s="81">
        <v>19633</v>
      </c>
      <c r="Z151" s="81">
        <v>36366</v>
      </c>
      <c r="AA151" s="81">
        <v>9245</v>
      </c>
      <c r="AB151" s="81">
        <v>52145</v>
      </c>
      <c r="AC151" s="81">
        <v>0</v>
      </c>
      <c r="AD151" s="81">
        <v>0</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7.8230000000000004</v>
      </c>
      <c r="BJ151" s="81">
        <v>0</v>
      </c>
      <c r="BK151" s="81">
        <v>3.4489999999999998</v>
      </c>
      <c r="BL151" s="81">
        <v>0</v>
      </c>
      <c r="BM151" s="82"/>
      <c r="BN151" s="81">
        <v>0</v>
      </c>
      <c r="BO151" s="81">
        <v>0</v>
      </c>
      <c r="BP151" s="81">
        <v>2</v>
      </c>
      <c r="BQ151" s="81">
        <v>0</v>
      </c>
      <c r="BR151" s="81">
        <v>1</v>
      </c>
      <c r="BS151" s="81">
        <v>0</v>
      </c>
      <c r="BT151"/>
      <c r="BU151" s="80">
        <v>11.272</v>
      </c>
      <c r="BV151" s="80">
        <v>0</v>
      </c>
      <c r="BW151" s="80">
        <v>0</v>
      </c>
      <c r="BX151" s="80">
        <v>0</v>
      </c>
      <c r="BY151" s="80">
        <v>0</v>
      </c>
      <c r="BZ151" s="80">
        <v>0</v>
      </c>
      <c r="CA151" s="80">
        <v>0</v>
      </c>
      <c r="CB151" s="80">
        <v>0</v>
      </c>
      <c r="CC151" s="80">
        <v>0</v>
      </c>
    </row>
    <row r="152" spans="1:81">
      <c r="A152" s="80" t="s">
        <v>1933</v>
      </c>
      <c r="B152" s="80">
        <v>232</v>
      </c>
      <c r="C152" s="80">
        <v>11</v>
      </c>
      <c r="D152" s="80">
        <v>14</v>
      </c>
      <c r="E152" s="80">
        <v>2014</v>
      </c>
      <c r="F152" s="80" t="s">
        <v>90</v>
      </c>
      <c r="G152" s="80" t="s">
        <v>1922</v>
      </c>
      <c r="H152" s="80" t="s">
        <v>1923</v>
      </c>
      <c r="I152" s="177"/>
      <c r="J152" s="81">
        <v>53.825991883670902</v>
      </c>
      <c r="K152" s="81">
        <v>2.47723308833107</v>
      </c>
      <c r="L152" s="81">
        <v>1.0595662019599761</v>
      </c>
      <c r="M152" s="81">
        <v>72.863872176642673</v>
      </c>
      <c r="N152" s="81">
        <v>69.130622062915947</v>
      </c>
      <c r="O152" s="81">
        <v>63.955377399949022</v>
      </c>
      <c r="P152" s="81">
        <v>45.543599155950162</v>
      </c>
      <c r="Q152" s="81">
        <v>3.851042545635309</v>
      </c>
      <c r="R152" s="81">
        <v>0</v>
      </c>
      <c r="S152" s="81">
        <v>0</v>
      </c>
      <c r="T152" s="82"/>
      <c r="U152" s="81">
        <v>9478648</v>
      </c>
      <c r="V152" s="81">
        <v>1166</v>
      </c>
      <c r="W152" s="81">
        <v>45</v>
      </c>
      <c r="X152" s="81">
        <v>14938</v>
      </c>
      <c r="Y152" s="81">
        <v>19822</v>
      </c>
      <c r="Z152" s="81">
        <v>36803</v>
      </c>
      <c r="AA152" s="81">
        <v>9070</v>
      </c>
      <c r="AB152" s="81">
        <v>51887</v>
      </c>
      <c r="AC152" s="81">
        <v>0</v>
      </c>
      <c r="AD152" s="81">
        <v>0</v>
      </c>
      <c r="AE152" s="82"/>
      <c r="AF152" s="81">
        <v>71584510.848205626</v>
      </c>
      <c r="AG152" s="81">
        <v>2125287.98012265</v>
      </c>
      <c r="AH152" s="81">
        <v>265695.04277141578</v>
      </c>
      <c r="AI152" s="81">
        <v>96627697.063966706</v>
      </c>
      <c r="AJ152" s="81">
        <v>89250300.883204356</v>
      </c>
      <c r="AK152" s="81">
        <v>0</v>
      </c>
      <c r="AL152" s="81">
        <v>0</v>
      </c>
      <c r="AM152" s="81">
        <v>7123309.7414049804</v>
      </c>
      <c r="AN152" s="81">
        <v>0</v>
      </c>
      <c r="AO152" s="81">
        <v>0</v>
      </c>
      <c r="AP152" s="82"/>
      <c r="AQ152" s="81">
        <v>1335</v>
      </c>
      <c r="AR152" s="81">
        <v>351</v>
      </c>
      <c r="AS152" s="81">
        <v>0</v>
      </c>
      <c r="AT152" s="81">
        <v>2</v>
      </c>
      <c r="AU152" s="81">
        <v>0</v>
      </c>
      <c r="AV152" s="81">
        <v>0</v>
      </c>
      <c r="AW152" s="81" t="s">
        <v>564</v>
      </c>
      <c r="AX152" s="82"/>
      <c r="AY152" s="81">
        <v>5574.5</v>
      </c>
      <c r="AZ152" s="81">
        <v>11966.099999999999</v>
      </c>
      <c r="BA152" s="81">
        <v>0</v>
      </c>
      <c r="BB152" s="81">
        <v>243</v>
      </c>
      <c r="BC152" s="81">
        <v>0</v>
      </c>
      <c r="BD152" s="81">
        <v>0</v>
      </c>
      <c r="BE152" s="81" t="s">
        <v>564</v>
      </c>
      <c r="BF152" s="82"/>
      <c r="BG152" s="81">
        <v>0</v>
      </c>
      <c r="BH152" s="81">
        <v>0</v>
      </c>
      <c r="BI152" s="81">
        <v>8.1110000000000007</v>
      </c>
      <c r="BJ152" s="81">
        <v>0</v>
      </c>
      <c r="BK152" s="81">
        <v>3.3250000000000002</v>
      </c>
      <c r="BL152" s="81">
        <v>0</v>
      </c>
      <c r="BM152" s="82"/>
      <c r="BN152" s="81">
        <v>0</v>
      </c>
      <c r="BO152" s="81">
        <v>0</v>
      </c>
      <c r="BP152" s="81">
        <v>2</v>
      </c>
      <c r="BQ152" s="81">
        <v>0</v>
      </c>
      <c r="BR152" s="81">
        <v>1</v>
      </c>
      <c r="BS152" s="81">
        <v>0</v>
      </c>
      <c r="BT152"/>
      <c r="BU152" s="80">
        <v>11.436</v>
      </c>
      <c r="BV152" s="80">
        <v>0</v>
      </c>
      <c r="BW152" s="80">
        <v>0</v>
      </c>
      <c r="BX152" s="80">
        <v>0</v>
      </c>
      <c r="BY152" s="80">
        <v>0</v>
      </c>
      <c r="BZ152" s="80">
        <v>0</v>
      </c>
      <c r="CA152" s="80">
        <v>0</v>
      </c>
      <c r="CB152" s="80">
        <v>0</v>
      </c>
      <c r="CC152" s="80">
        <v>0</v>
      </c>
    </row>
    <row r="153" spans="1:81">
      <c r="A153" s="80" t="s">
        <v>1934</v>
      </c>
      <c r="B153" s="80">
        <v>233</v>
      </c>
      <c r="C153" s="80">
        <v>12</v>
      </c>
      <c r="D153" s="80">
        <v>14</v>
      </c>
      <c r="E153" s="80">
        <v>2015</v>
      </c>
      <c r="F153" s="80" t="s">
        <v>91</v>
      </c>
      <c r="G153" s="80" t="s">
        <v>1922</v>
      </c>
      <c r="H153" s="80" t="s">
        <v>1923</v>
      </c>
      <c r="I153" s="177"/>
      <c r="J153" s="81">
        <v>41.930750773109366</v>
      </c>
      <c r="K153" s="81">
        <v>2.4871855423696183</v>
      </c>
      <c r="L153" s="81">
        <v>1.1392868967617638</v>
      </c>
      <c r="M153" s="81">
        <v>72.439286731583366</v>
      </c>
      <c r="N153" s="81">
        <v>64.464504087438016</v>
      </c>
      <c r="O153" s="81">
        <v>63.665204758523181</v>
      </c>
      <c r="P153" s="81">
        <v>45.242738800170791</v>
      </c>
      <c r="Q153" s="81">
        <v>3.7640942159762978</v>
      </c>
      <c r="R153" s="81">
        <v>0</v>
      </c>
      <c r="S153" s="81">
        <v>0</v>
      </c>
      <c r="T153" s="82"/>
      <c r="U153" s="81">
        <v>8484781</v>
      </c>
      <c r="V153" s="81">
        <v>1166</v>
      </c>
      <c r="W153" s="81">
        <v>45</v>
      </c>
      <c r="X153" s="81">
        <v>14938</v>
      </c>
      <c r="Y153" s="81">
        <v>20061</v>
      </c>
      <c r="Z153" s="81">
        <v>36989</v>
      </c>
      <c r="AA153" s="81">
        <v>9003</v>
      </c>
      <c r="AB153" s="81">
        <v>51806</v>
      </c>
      <c r="AC153" s="81">
        <v>0</v>
      </c>
      <c r="AD153" s="81">
        <v>0</v>
      </c>
      <c r="AE153" s="82"/>
      <c r="AF153" s="81">
        <v>57877185.819142073</v>
      </c>
      <c r="AG153" s="81">
        <v>1941031.1317435724</v>
      </c>
      <c r="AH153" s="81">
        <v>240560.15780447243</v>
      </c>
      <c r="AI153" s="81">
        <v>95199511.09911494</v>
      </c>
      <c r="AJ153" s="81">
        <v>89705144.695026875</v>
      </c>
      <c r="AK153" s="81">
        <v>0</v>
      </c>
      <c r="AL153" s="81">
        <v>0</v>
      </c>
      <c r="AM153" s="81">
        <v>7099794.9820034858</v>
      </c>
      <c r="AN153" s="81">
        <v>0</v>
      </c>
      <c r="AO153" s="81">
        <v>0</v>
      </c>
      <c r="AP153" s="82"/>
      <c r="AQ153" s="81">
        <v>1419</v>
      </c>
      <c r="AR153" s="81">
        <v>482</v>
      </c>
      <c r="AS153" s="81">
        <v>0</v>
      </c>
      <c r="AT153" s="81">
        <v>2</v>
      </c>
      <c r="AU153" s="81">
        <v>0</v>
      </c>
      <c r="AV153" s="81">
        <v>0</v>
      </c>
      <c r="AW153" s="81" t="s">
        <v>564</v>
      </c>
      <c r="AX153" s="82"/>
      <c r="AY153" s="81">
        <v>6018.4</v>
      </c>
      <c r="AZ153" s="81">
        <v>18468.2</v>
      </c>
      <c r="BA153" s="81">
        <v>0</v>
      </c>
      <c r="BB153" s="81">
        <v>243</v>
      </c>
      <c r="BC153" s="81">
        <v>0</v>
      </c>
      <c r="BD153" s="81">
        <v>0</v>
      </c>
      <c r="BE153" s="81" t="s">
        <v>564</v>
      </c>
      <c r="BF153" s="82"/>
      <c r="BG153" s="81">
        <v>0</v>
      </c>
      <c r="BH153" s="81">
        <v>0</v>
      </c>
      <c r="BI153" s="81">
        <v>7.4359999999999999</v>
      </c>
      <c r="BJ153" s="81">
        <v>0</v>
      </c>
      <c r="BK153" s="81">
        <v>3.2240000000000002</v>
      </c>
      <c r="BL153" s="81">
        <v>0</v>
      </c>
      <c r="BM153" s="82"/>
      <c r="BN153" s="81">
        <v>0</v>
      </c>
      <c r="BO153" s="81">
        <v>0</v>
      </c>
      <c r="BP153" s="81">
        <v>2</v>
      </c>
      <c r="BQ153" s="81">
        <v>0</v>
      </c>
      <c r="BR153" s="81">
        <v>1</v>
      </c>
      <c r="BS153" s="81">
        <v>0</v>
      </c>
      <c r="BT153"/>
      <c r="BU153" s="80">
        <v>10.66</v>
      </c>
      <c r="BV153" s="80">
        <v>0</v>
      </c>
      <c r="BW153" s="80">
        <v>0</v>
      </c>
      <c r="BX153" s="80">
        <v>0</v>
      </c>
      <c r="BY153" s="80">
        <v>0</v>
      </c>
      <c r="BZ153" s="80">
        <v>0</v>
      </c>
      <c r="CA153" s="80">
        <v>0</v>
      </c>
      <c r="CB153" s="80">
        <v>0</v>
      </c>
      <c r="CC153" s="80">
        <v>0</v>
      </c>
    </row>
    <row r="154" spans="1:81">
      <c r="A154" s="80" t="s">
        <v>1935</v>
      </c>
      <c r="B154" s="80">
        <v>234</v>
      </c>
      <c r="C154" s="80">
        <v>13</v>
      </c>
      <c r="D154" s="80">
        <v>14</v>
      </c>
      <c r="E154" s="80">
        <v>2016</v>
      </c>
      <c r="F154" s="80" t="s">
        <v>92</v>
      </c>
      <c r="G154" s="80" t="s">
        <v>1922</v>
      </c>
      <c r="H154" s="80" t="s">
        <v>1923</v>
      </c>
      <c r="I154" s="177"/>
      <c r="J154" s="81">
        <v>39.042591482882898</v>
      </c>
      <c r="K154" s="81">
        <v>2.4837407339849213</v>
      </c>
      <c r="L154" s="81">
        <v>1.2306728318170486</v>
      </c>
      <c r="M154" s="81">
        <v>60.666647810008826</v>
      </c>
      <c r="N154" s="81">
        <v>64.571693647760156</v>
      </c>
      <c r="O154" s="81">
        <v>63.150534071226872</v>
      </c>
      <c r="P154" s="81">
        <v>43.917987561974833</v>
      </c>
      <c r="Q154" s="81">
        <v>3.6508988876061599</v>
      </c>
      <c r="R154" s="81">
        <v>0</v>
      </c>
      <c r="S154" s="81">
        <v>0</v>
      </c>
      <c r="T154" s="82"/>
      <c r="U154" s="81">
        <v>7691305</v>
      </c>
      <c r="V154" s="81">
        <v>1166</v>
      </c>
      <c r="W154" s="81">
        <v>45</v>
      </c>
      <c r="X154" s="81">
        <v>14938</v>
      </c>
      <c r="Y154" s="81">
        <v>20356</v>
      </c>
      <c r="Z154" s="81">
        <v>37141</v>
      </c>
      <c r="AA154" s="81">
        <v>9039</v>
      </c>
      <c r="AB154" s="81">
        <v>51689</v>
      </c>
      <c r="AC154" s="81">
        <v>0</v>
      </c>
      <c r="AD154" s="81">
        <v>0</v>
      </c>
      <c r="AE154" s="82"/>
      <c r="AF154" s="81">
        <v>53573073.795063809</v>
      </c>
      <c r="AG154" s="81">
        <v>1866454.738297344</v>
      </c>
      <c r="AH154" s="81">
        <v>199765.66143444469</v>
      </c>
      <c r="AI154" s="81">
        <v>93997851.309701771</v>
      </c>
      <c r="AJ154" s="81">
        <v>91286154.401033461</v>
      </c>
      <c r="AK154" s="81">
        <v>0</v>
      </c>
      <c r="AL154" s="81">
        <v>0</v>
      </c>
      <c r="AM154" s="81">
        <v>7089264.0097515807</v>
      </c>
      <c r="AN154" s="81">
        <v>0</v>
      </c>
      <c r="AO154" s="81">
        <v>0</v>
      </c>
      <c r="AP154" s="82"/>
      <c r="AQ154" s="81">
        <v>1525</v>
      </c>
      <c r="AR154" s="81">
        <v>608</v>
      </c>
      <c r="AS154" s="81">
        <v>0</v>
      </c>
      <c r="AT154" s="81">
        <v>2</v>
      </c>
      <c r="AU154" s="81">
        <v>0</v>
      </c>
      <c r="AV154" s="81">
        <v>0</v>
      </c>
      <c r="AW154" s="81" t="s">
        <v>564</v>
      </c>
      <c r="AX154" s="82"/>
      <c r="AY154" s="81">
        <v>6585.1</v>
      </c>
      <c r="AZ154" s="81">
        <v>27201.200000000001</v>
      </c>
      <c r="BA154" s="81">
        <v>0</v>
      </c>
      <c r="BB154" s="81">
        <v>243</v>
      </c>
      <c r="BC154" s="81">
        <v>0</v>
      </c>
      <c r="BD154" s="81">
        <v>0</v>
      </c>
      <c r="BE154" s="81" t="s">
        <v>564</v>
      </c>
      <c r="BF154" s="82"/>
      <c r="BG154" s="81">
        <v>0</v>
      </c>
      <c r="BH154" s="81">
        <v>0</v>
      </c>
      <c r="BI154" s="81">
        <v>7.5019999999999998</v>
      </c>
      <c r="BJ154" s="81">
        <v>0</v>
      </c>
      <c r="BK154" s="81">
        <v>3.1680000000000001</v>
      </c>
      <c r="BL154" s="81">
        <v>0</v>
      </c>
      <c r="BM154" s="82"/>
      <c r="BN154" s="81">
        <v>0</v>
      </c>
      <c r="BO154" s="81">
        <v>0</v>
      </c>
      <c r="BP154" s="81">
        <v>2</v>
      </c>
      <c r="BQ154" s="81">
        <v>0</v>
      </c>
      <c r="BR154" s="81">
        <v>1</v>
      </c>
      <c r="BS154" s="81">
        <v>0</v>
      </c>
      <c r="BT154"/>
      <c r="BU154" s="80">
        <v>10.67</v>
      </c>
      <c r="BV154" s="80">
        <v>0</v>
      </c>
      <c r="BW154" s="80">
        <v>0</v>
      </c>
      <c r="BX154" s="80">
        <v>0</v>
      </c>
      <c r="BY154" s="80">
        <v>0</v>
      </c>
      <c r="BZ154" s="80">
        <v>0</v>
      </c>
      <c r="CA154" s="80">
        <v>0</v>
      </c>
      <c r="CB154" s="80">
        <v>0</v>
      </c>
      <c r="CC154" s="80">
        <v>0</v>
      </c>
    </row>
    <row r="155" spans="1:81">
      <c r="A155" s="80" t="s">
        <v>1936</v>
      </c>
      <c r="B155" s="80">
        <v>235</v>
      </c>
      <c r="C155" s="80">
        <v>14</v>
      </c>
      <c r="D155" s="80">
        <v>14</v>
      </c>
      <c r="E155" s="80">
        <v>2017</v>
      </c>
      <c r="F155" s="80" t="s">
        <v>71</v>
      </c>
      <c r="G155" s="80" t="s">
        <v>1922</v>
      </c>
      <c r="H155" s="80" t="s">
        <v>1923</v>
      </c>
      <c r="I155" s="177"/>
      <c r="J155" s="81">
        <v>38.148410697557722</v>
      </c>
      <c r="K155" s="81">
        <v>2.5037164221775932</v>
      </c>
      <c r="L155" s="81">
        <v>1.0857242563399794</v>
      </c>
      <c r="M155" s="81">
        <v>57.284055097844778</v>
      </c>
      <c r="N155" s="81">
        <v>62.596888991831086</v>
      </c>
      <c r="O155" s="81">
        <v>62.442869396169073</v>
      </c>
      <c r="P155" s="81">
        <v>43.026633947785726</v>
      </c>
      <c r="Q155" s="81">
        <v>3.5003404661954316</v>
      </c>
      <c r="R155" s="81">
        <v>0</v>
      </c>
      <c r="S155" s="81">
        <v>0</v>
      </c>
      <c r="T155" s="82"/>
      <c r="U155" s="81">
        <v>7905975.9999999991</v>
      </c>
      <c r="V155" s="81">
        <v>1166</v>
      </c>
      <c r="W155" s="81">
        <v>45</v>
      </c>
      <c r="X155" s="81">
        <v>14938</v>
      </c>
      <c r="Y155" s="81">
        <v>20523</v>
      </c>
      <c r="Z155" s="81">
        <v>37334</v>
      </c>
      <c r="AA155" s="81">
        <v>8912</v>
      </c>
      <c r="AB155" s="81">
        <v>51249</v>
      </c>
      <c r="AC155" s="81">
        <v>0</v>
      </c>
      <c r="AD155" s="81">
        <v>0</v>
      </c>
      <c r="AE155" s="82"/>
      <c r="AF155" s="81">
        <v>54666337.051809579</v>
      </c>
      <c r="AG155" s="81">
        <v>1892713.642397902</v>
      </c>
      <c r="AH155" s="81">
        <v>232416.42804410521</v>
      </c>
      <c r="AI155" s="81">
        <v>92390040.914761931</v>
      </c>
      <c r="AJ155" s="81">
        <v>88409812.064784884</v>
      </c>
      <c r="AK155" s="81">
        <v>0</v>
      </c>
      <c r="AL155" s="81">
        <v>0</v>
      </c>
      <c r="AM155" s="81">
        <v>7039915.3446085658</v>
      </c>
      <c r="AN155" s="81">
        <v>0</v>
      </c>
      <c r="AO155" s="81">
        <v>0</v>
      </c>
      <c r="AP155" s="82"/>
      <c r="AQ155" s="81">
        <v>1616</v>
      </c>
      <c r="AR155" s="81">
        <v>676</v>
      </c>
      <c r="AS155" s="81">
        <v>0</v>
      </c>
      <c r="AT155" s="81">
        <v>3</v>
      </c>
      <c r="AU155" s="81">
        <v>0</v>
      </c>
      <c r="AV155" s="81">
        <v>0</v>
      </c>
      <c r="AW155" s="81" t="s">
        <v>564</v>
      </c>
      <c r="AX155" s="82"/>
      <c r="AY155" s="81">
        <v>7118.2</v>
      </c>
      <c r="AZ155" s="81">
        <v>29976.90000000002</v>
      </c>
      <c r="BA155" s="81">
        <v>0</v>
      </c>
      <c r="BB155" s="81">
        <v>290</v>
      </c>
      <c r="BC155" s="81">
        <v>0</v>
      </c>
      <c r="BD155" s="81">
        <v>0</v>
      </c>
      <c r="BE155" s="81" t="s">
        <v>564</v>
      </c>
      <c r="BF155" s="82"/>
      <c r="BG155" s="81">
        <v>0</v>
      </c>
      <c r="BH155" s="81">
        <v>0</v>
      </c>
      <c r="BI155" s="81">
        <v>7.4710000000000001</v>
      </c>
      <c r="BJ155" s="81">
        <v>0</v>
      </c>
      <c r="BK155" s="81">
        <v>2.9279999999999999</v>
      </c>
      <c r="BL155" s="81">
        <v>0</v>
      </c>
      <c r="BM155" s="82"/>
      <c r="BN155" s="81">
        <v>0</v>
      </c>
      <c r="BO155" s="81">
        <v>0</v>
      </c>
      <c r="BP155" s="81">
        <v>2</v>
      </c>
      <c r="BQ155" s="81">
        <v>0</v>
      </c>
      <c r="BR155" s="81">
        <v>1</v>
      </c>
      <c r="BS155" s="81">
        <v>0</v>
      </c>
      <c r="BT155"/>
      <c r="BU155" s="80">
        <v>10.398999999999999</v>
      </c>
      <c r="BV155" s="80">
        <v>0</v>
      </c>
      <c r="BW155" s="80">
        <v>0</v>
      </c>
      <c r="BX155" s="80">
        <v>0</v>
      </c>
      <c r="BY155" s="80">
        <v>0</v>
      </c>
      <c r="BZ155" s="80">
        <v>0</v>
      </c>
      <c r="CA155" s="80">
        <v>0</v>
      </c>
      <c r="CB155" s="80">
        <v>0</v>
      </c>
      <c r="CC155" s="80">
        <v>0</v>
      </c>
    </row>
    <row r="156" spans="1:81">
      <c r="A156" s="80" t="s">
        <v>1937</v>
      </c>
      <c r="B156" s="80">
        <v>236</v>
      </c>
      <c r="C156" s="80">
        <v>15</v>
      </c>
      <c r="D156" s="80">
        <v>14</v>
      </c>
      <c r="E156" s="80">
        <v>2018</v>
      </c>
      <c r="F156" s="80" t="s">
        <v>93</v>
      </c>
      <c r="G156" s="80" t="s">
        <v>1922</v>
      </c>
      <c r="H156" s="80" t="s">
        <v>1923</v>
      </c>
      <c r="I156" s="177"/>
      <c r="J156" s="81">
        <v>37.9805372260507</v>
      </c>
      <c r="K156" s="81">
        <v>2.3531067594331585</v>
      </c>
      <c r="L156" s="81">
        <v>0.97841566118946011</v>
      </c>
      <c r="M156" s="81">
        <v>56.489130220494332</v>
      </c>
      <c r="N156" s="81">
        <v>65.476689283420782</v>
      </c>
      <c r="O156" s="81">
        <v>61.287756516573261</v>
      </c>
      <c r="P156" s="81">
        <v>42.388021673391428</v>
      </c>
      <c r="Q156" s="81">
        <v>3.2194917416775661</v>
      </c>
      <c r="R156" s="81">
        <v>0</v>
      </c>
      <c r="S156" s="81">
        <v>0</v>
      </c>
      <c r="T156" s="82"/>
      <c r="U156" s="81">
        <v>7777824.0000000009</v>
      </c>
      <c r="V156" s="81">
        <v>1166</v>
      </c>
      <c r="W156" s="81">
        <v>45</v>
      </c>
      <c r="X156" s="81">
        <v>14938</v>
      </c>
      <c r="Y156" s="81">
        <v>20664</v>
      </c>
      <c r="Z156" s="81">
        <v>37345</v>
      </c>
      <c r="AA156" s="81">
        <v>8868</v>
      </c>
      <c r="AB156" s="81">
        <v>50797</v>
      </c>
      <c r="AC156" s="81">
        <v>0</v>
      </c>
      <c r="AD156" s="81">
        <v>0</v>
      </c>
      <c r="AE156" s="82"/>
      <c r="AF156" s="81">
        <v>54807865.843021639</v>
      </c>
      <c r="AG156" s="81">
        <v>1673661.680371861</v>
      </c>
      <c r="AH156" s="81">
        <v>219909.38786816731</v>
      </c>
      <c r="AI156" s="81">
        <v>88555073.024537265</v>
      </c>
      <c r="AJ156" s="81">
        <v>92575372.962332487</v>
      </c>
      <c r="AK156" s="81">
        <v>0</v>
      </c>
      <c r="AL156" s="81">
        <v>0</v>
      </c>
      <c r="AM156" s="81">
        <v>6992263.4708196269</v>
      </c>
      <c r="AN156" s="81">
        <v>0</v>
      </c>
      <c r="AO156" s="81">
        <v>0</v>
      </c>
      <c r="AP156" s="82"/>
      <c r="AQ156" s="81">
        <v>1685</v>
      </c>
      <c r="AR156" s="81">
        <v>764</v>
      </c>
      <c r="AS156" s="81">
        <v>0</v>
      </c>
      <c r="AT156" s="81">
        <v>3</v>
      </c>
      <c r="AU156" s="81">
        <v>0</v>
      </c>
      <c r="AV156" s="81">
        <v>0</v>
      </c>
      <c r="AW156" s="81" t="s">
        <v>564</v>
      </c>
      <c r="AX156" s="82"/>
      <c r="AY156" s="81">
        <v>7528.1999999999971</v>
      </c>
      <c r="AZ156" s="81">
        <v>34386.300000000003</v>
      </c>
      <c r="BA156" s="81">
        <v>0</v>
      </c>
      <c r="BB156" s="81">
        <v>290</v>
      </c>
      <c r="BC156" s="81">
        <v>0</v>
      </c>
      <c r="BD156" s="81">
        <v>0</v>
      </c>
      <c r="BE156" s="81" t="s">
        <v>564</v>
      </c>
      <c r="BF156" s="82"/>
      <c r="BG156" s="81">
        <v>0</v>
      </c>
      <c r="BH156" s="81">
        <v>0</v>
      </c>
      <c r="BI156" s="81">
        <v>7.1689999999999996</v>
      </c>
      <c r="BJ156" s="81">
        <v>0</v>
      </c>
      <c r="BK156" s="81">
        <v>3.0379999999999998</v>
      </c>
      <c r="BL156" s="81">
        <v>0</v>
      </c>
      <c r="BM156" s="82"/>
      <c r="BN156" s="81">
        <v>0</v>
      </c>
      <c r="BO156" s="81">
        <v>0</v>
      </c>
      <c r="BP156" s="81">
        <v>2</v>
      </c>
      <c r="BQ156" s="81">
        <v>0</v>
      </c>
      <c r="BR156" s="81">
        <v>1</v>
      </c>
      <c r="BS156" s="81">
        <v>0</v>
      </c>
      <c r="BT156"/>
      <c r="BU156" s="80">
        <v>10.207000000000001</v>
      </c>
      <c r="BV156" s="80">
        <v>0</v>
      </c>
      <c r="BW156" s="80">
        <v>0</v>
      </c>
      <c r="BX156" s="80">
        <v>0</v>
      </c>
      <c r="BY156" s="80">
        <v>0</v>
      </c>
      <c r="BZ156" s="80">
        <v>0</v>
      </c>
      <c r="CA156" s="80">
        <v>0</v>
      </c>
      <c r="CB156" s="80">
        <v>0</v>
      </c>
      <c r="CC156" s="80">
        <v>0</v>
      </c>
    </row>
    <row r="157" spans="1:81">
      <c r="A157" s="80" t="s">
        <v>1938</v>
      </c>
      <c r="B157" s="80">
        <v>237</v>
      </c>
      <c r="C157" s="80">
        <v>16</v>
      </c>
      <c r="D157" s="80">
        <v>14</v>
      </c>
      <c r="E157" s="80">
        <v>2019</v>
      </c>
      <c r="F157" s="80" t="s">
        <v>73</v>
      </c>
      <c r="G157" s="80" t="s">
        <v>1922</v>
      </c>
      <c r="H157" s="80" t="s">
        <v>1923</v>
      </c>
      <c r="I157" s="177"/>
      <c r="J157" s="81">
        <v>37.04653094485132</v>
      </c>
      <c r="K157" s="81">
        <v>2.1557309798291482</v>
      </c>
      <c r="L157" s="81">
        <v>0.986242159520763</v>
      </c>
      <c r="M157" s="81">
        <v>53.398495325504136</v>
      </c>
      <c r="N157" s="81">
        <v>57.625865583260492</v>
      </c>
      <c r="O157" s="81">
        <v>59.825719826843482</v>
      </c>
      <c r="P157" s="81">
        <v>42.356102116454871</v>
      </c>
      <c r="Q157" s="81">
        <v>3.1072226988816221</v>
      </c>
      <c r="R157" s="81">
        <v>0</v>
      </c>
      <c r="S157" s="81">
        <v>0</v>
      </c>
      <c r="T157" s="82"/>
      <c r="U157" s="81">
        <v>7921076</v>
      </c>
      <c r="V157" s="81">
        <v>1166</v>
      </c>
      <c r="W157" s="81">
        <v>45</v>
      </c>
      <c r="X157" s="81">
        <v>14938</v>
      </c>
      <c r="Y157" s="81">
        <v>20775</v>
      </c>
      <c r="Z157" s="81">
        <v>37455</v>
      </c>
      <c r="AA157" s="81">
        <v>8795</v>
      </c>
      <c r="AB157" s="81">
        <v>50353</v>
      </c>
      <c r="AC157" s="81">
        <v>0</v>
      </c>
      <c r="AD157" s="81">
        <v>0</v>
      </c>
      <c r="AE157" s="82"/>
      <c r="AF157" s="81">
        <v>54638637.72454346</v>
      </c>
      <c r="AG157" s="81">
        <v>1618272.2913981171</v>
      </c>
      <c r="AH157" s="81">
        <v>232266.71462746791</v>
      </c>
      <c r="AI157" s="81">
        <v>86921446.54164125</v>
      </c>
      <c r="AJ157" s="81">
        <v>81363842.969734997</v>
      </c>
      <c r="AK157" s="81">
        <v>0</v>
      </c>
      <c r="AL157" s="81">
        <v>0</v>
      </c>
      <c r="AM157" s="81">
        <v>6857699.5428189458</v>
      </c>
      <c r="AN157" s="81">
        <v>0</v>
      </c>
      <c r="AO157" s="81">
        <v>0</v>
      </c>
      <c r="AP157" s="82"/>
      <c r="AQ157" s="81">
        <v>1767</v>
      </c>
      <c r="AR157" s="81">
        <v>817</v>
      </c>
      <c r="AS157" s="81">
        <v>0</v>
      </c>
      <c r="AT157" s="81">
        <v>3</v>
      </c>
      <c r="AU157" s="81">
        <v>0</v>
      </c>
      <c r="AV157" s="81">
        <v>0</v>
      </c>
      <c r="AW157" s="81" t="s">
        <v>564</v>
      </c>
      <c r="AX157" s="82"/>
      <c r="AY157" s="81">
        <v>8005.5000000000018</v>
      </c>
      <c r="AZ157" s="81">
        <v>36281.700000000033</v>
      </c>
      <c r="BA157" s="81">
        <v>0</v>
      </c>
      <c r="BB157" s="81">
        <v>290</v>
      </c>
      <c r="BC157" s="81">
        <v>0</v>
      </c>
      <c r="BD157" s="81">
        <v>0</v>
      </c>
      <c r="BE157" s="81" t="s">
        <v>564</v>
      </c>
      <c r="BF157" s="82"/>
      <c r="BG157" s="81">
        <v>0</v>
      </c>
      <c r="BH157" s="81">
        <v>0</v>
      </c>
      <c r="BI157" s="81">
        <v>6.7080000000000002</v>
      </c>
      <c r="BJ157" s="81">
        <v>0</v>
      </c>
      <c r="BK157" s="81">
        <v>2.9580000000000002</v>
      </c>
      <c r="BL157" s="81">
        <v>0</v>
      </c>
      <c r="BM157" s="82"/>
      <c r="BN157" s="81">
        <v>0</v>
      </c>
      <c r="BO157" s="81">
        <v>0</v>
      </c>
      <c r="BP157" s="81">
        <v>2</v>
      </c>
      <c r="BQ157" s="81">
        <v>0</v>
      </c>
      <c r="BR157" s="81">
        <v>1</v>
      </c>
      <c r="BS157" s="81">
        <v>0</v>
      </c>
      <c r="BT157"/>
      <c r="BU157" s="80">
        <v>9.6660000000000004</v>
      </c>
      <c r="BV157" s="80">
        <v>0</v>
      </c>
      <c r="BW157" s="80">
        <v>0</v>
      </c>
      <c r="BX157" s="80">
        <v>0</v>
      </c>
      <c r="BY157" s="80">
        <v>0</v>
      </c>
      <c r="BZ157" s="80">
        <v>0</v>
      </c>
      <c r="CA157" s="80">
        <v>0</v>
      </c>
      <c r="CB157" s="80">
        <v>0</v>
      </c>
      <c r="CC157" s="80">
        <v>0</v>
      </c>
    </row>
    <row r="158" spans="1:81">
      <c r="A158" s="80" t="s">
        <v>1939</v>
      </c>
      <c r="B158" s="80">
        <v>238</v>
      </c>
      <c r="C158" s="80">
        <v>17</v>
      </c>
      <c r="D158" s="80">
        <v>14</v>
      </c>
      <c r="E158" s="80">
        <v>2020</v>
      </c>
      <c r="F158" s="80" t="s">
        <v>218</v>
      </c>
      <c r="G158" s="174" t="s">
        <v>1922</v>
      </c>
      <c r="H158" s="80" t="s">
        <v>1923</v>
      </c>
      <c r="I158" s="177"/>
      <c r="J158" s="81">
        <v>36.708636880294158</v>
      </c>
      <c r="K158" s="81">
        <v>2.2303758661604931</v>
      </c>
      <c r="L158" s="81">
        <v>2.7690582490966169</v>
      </c>
      <c r="M158" s="81">
        <v>51.910425760120276</v>
      </c>
      <c r="N158" s="81">
        <v>54.992652331095265</v>
      </c>
      <c r="O158" s="81">
        <v>52.59352410115703</v>
      </c>
      <c r="P158" s="81">
        <v>39.090976174384458</v>
      </c>
      <c r="Q158" s="81">
        <v>2.9591257024256112</v>
      </c>
      <c r="R158" s="81">
        <v>0</v>
      </c>
      <c r="S158" s="81">
        <v>0</v>
      </c>
      <c r="T158" s="82"/>
      <c r="U158" s="81">
        <v>7059123</v>
      </c>
      <c r="V158" s="81">
        <v>1041</v>
      </c>
      <c r="W158" s="81">
        <v>155</v>
      </c>
      <c r="X158" s="81">
        <v>15198</v>
      </c>
      <c r="Y158" s="81">
        <v>21033</v>
      </c>
      <c r="Z158" s="81">
        <v>37582</v>
      </c>
      <c r="AA158" s="81">
        <v>8819</v>
      </c>
      <c r="AB158" s="81">
        <v>50186</v>
      </c>
      <c r="AC158" s="81">
        <v>0</v>
      </c>
      <c r="AD158" s="81">
        <v>0</v>
      </c>
      <c r="AE158" s="82"/>
      <c r="AF158" s="81">
        <v>54936270.185529783</v>
      </c>
      <c r="AG158" s="81">
        <v>1575202.9560248877</v>
      </c>
      <c r="AH158" s="81">
        <v>696175.16532969498</v>
      </c>
      <c r="AI158" s="81">
        <v>85995049.437089503</v>
      </c>
      <c r="AJ158" s="81">
        <v>81333804.741608769</v>
      </c>
      <c r="AK158" s="81"/>
      <c r="AL158" s="81"/>
      <c r="AM158" s="81">
        <v>6549830.5780894328</v>
      </c>
      <c r="AN158" s="81"/>
      <c r="AO158" s="81"/>
      <c r="AP158" s="82"/>
      <c r="AQ158" s="81">
        <v>1851</v>
      </c>
      <c r="AR158" s="81">
        <v>861</v>
      </c>
      <c r="AS158" s="81">
        <v>0</v>
      </c>
      <c r="AT158" s="81">
        <v>3</v>
      </c>
      <c r="AU158" s="81">
        <v>0</v>
      </c>
      <c r="AV158" s="81">
        <v>0</v>
      </c>
      <c r="AW158" s="81">
        <v>0</v>
      </c>
      <c r="AX158" s="82"/>
      <c r="AY158" s="81">
        <v>8514.5</v>
      </c>
      <c r="AZ158" s="81">
        <v>39476.500000000029</v>
      </c>
      <c r="BA158" s="81">
        <v>0</v>
      </c>
      <c r="BB158" s="81">
        <v>290</v>
      </c>
      <c r="BC158" s="81">
        <v>0</v>
      </c>
      <c r="BD158" s="81">
        <v>0</v>
      </c>
      <c r="BE158" s="81">
        <v>0</v>
      </c>
      <c r="BF158" s="82"/>
      <c r="BG158" s="81">
        <v>0</v>
      </c>
      <c r="BH158" s="81">
        <v>0</v>
      </c>
      <c r="BI158" s="81">
        <v>4.8150000000000004</v>
      </c>
      <c r="BJ158" s="81">
        <v>0</v>
      </c>
      <c r="BK158" s="81">
        <v>2.867</v>
      </c>
      <c r="BL158" s="81">
        <v>0</v>
      </c>
      <c r="BM158" s="82"/>
      <c r="BN158" s="81">
        <v>0</v>
      </c>
      <c r="BO158" s="81">
        <v>0</v>
      </c>
      <c r="BP158" s="81">
        <v>1</v>
      </c>
      <c r="BQ158" s="81">
        <v>0</v>
      </c>
      <c r="BR158" s="81">
        <v>1</v>
      </c>
      <c r="BS158" s="81">
        <v>0</v>
      </c>
      <c r="BT158"/>
      <c r="BU158" s="80">
        <v>7.6820000000000004</v>
      </c>
      <c r="BV158" s="80">
        <v>0</v>
      </c>
      <c r="BW158" s="80">
        <v>0</v>
      </c>
      <c r="BX158" s="80">
        <v>0</v>
      </c>
      <c r="BY158" s="80">
        <v>0</v>
      </c>
      <c r="BZ158" s="80">
        <v>0</v>
      </c>
      <c r="CA158" s="80">
        <v>0</v>
      </c>
      <c r="CB158" s="80">
        <v>0</v>
      </c>
      <c r="CC158" s="80">
        <v>0</v>
      </c>
    </row>
    <row r="159" spans="1:81">
      <c r="A159" s="80" t="s">
        <v>1940</v>
      </c>
      <c r="B159" s="80">
        <v>238</v>
      </c>
      <c r="C159" s="80">
        <v>18</v>
      </c>
      <c r="D159" s="80">
        <v>14</v>
      </c>
      <c r="E159" s="80">
        <v>2021</v>
      </c>
      <c r="F159" s="80" t="s">
        <v>75</v>
      </c>
      <c r="G159" s="174" t="s">
        <v>1922</v>
      </c>
      <c r="H159" s="80" t="s">
        <v>1923</v>
      </c>
      <c r="I159" s="177"/>
      <c r="J159" s="81">
        <v>45.862511272411261</v>
      </c>
      <c r="K159" s="81">
        <v>2.4480941154664535</v>
      </c>
      <c r="L159" s="81">
        <v>2.7120509718546768</v>
      </c>
      <c r="M159" s="81">
        <v>57.460469141081568</v>
      </c>
      <c r="N159" s="81">
        <v>58.088158044239186</v>
      </c>
      <c r="O159" s="81">
        <v>51.169697924100809</v>
      </c>
      <c r="P159" s="81">
        <v>40.007659407492973</v>
      </c>
      <c r="Q159" s="81">
        <v>2.9696952256513094</v>
      </c>
      <c r="R159" s="81">
        <v>0</v>
      </c>
      <c r="S159" s="81">
        <v>0</v>
      </c>
      <c r="T159" s="82"/>
      <c r="U159" s="81">
        <v>9366910</v>
      </c>
      <c r="V159" s="81">
        <v>1041</v>
      </c>
      <c r="W159" s="81">
        <v>155</v>
      </c>
      <c r="X159" s="81">
        <v>15198</v>
      </c>
      <c r="Y159" s="81">
        <v>21127</v>
      </c>
      <c r="Z159" s="81">
        <v>37650</v>
      </c>
      <c r="AA159" s="81">
        <v>8802</v>
      </c>
      <c r="AB159" s="81">
        <v>49768</v>
      </c>
      <c r="AC159" s="81">
        <v>0</v>
      </c>
      <c r="AD159" s="81">
        <v>0</v>
      </c>
      <c r="AE159" s="82"/>
      <c r="AF159" s="81">
        <v>67480576.369737446</v>
      </c>
      <c r="AG159" s="81">
        <v>1702313.7075755957</v>
      </c>
      <c r="AH159" s="81">
        <v>650751.57654565328</v>
      </c>
      <c r="AI159" s="81">
        <v>94137467.89878194</v>
      </c>
      <c r="AJ159" s="81">
        <v>84190023.02061218</v>
      </c>
      <c r="AK159" s="81">
        <v>0</v>
      </c>
      <c r="AL159" s="81">
        <v>0</v>
      </c>
      <c r="AM159" s="81">
        <v>6532741.1684187353</v>
      </c>
      <c r="AN159" s="81">
        <v>0</v>
      </c>
      <c r="AO159" s="81">
        <v>0</v>
      </c>
      <c r="AP159" s="82"/>
      <c r="AQ159" s="81">
        <v>1925</v>
      </c>
      <c r="AR159" s="81">
        <v>886</v>
      </c>
      <c r="AS159" s="81">
        <v>0</v>
      </c>
      <c r="AT159" s="81">
        <v>3</v>
      </c>
      <c r="AU159" s="81">
        <v>0</v>
      </c>
      <c r="AV159" s="81">
        <v>0</v>
      </c>
      <c r="AW159" s="81"/>
      <c r="AX159" s="82"/>
      <c r="AY159" s="81">
        <v>8999.2999999999956</v>
      </c>
      <c r="AZ159" s="81">
        <v>40626.000000000029</v>
      </c>
      <c r="BA159" s="81">
        <v>0</v>
      </c>
      <c r="BB159" s="81">
        <v>290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1941</v>
      </c>
      <c r="B160" s="80">
        <v>238</v>
      </c>
      <c r="C160" s="80">
        <v>19</v>
      </c>
      <c r="D160" s="80">
        <v>14</v>
      </c>
      <c r="E160" s="80">
        <v>2022</v>
      </c>
      <c r="F160" s="80" t="s">
        <v>568</v>
      </c>
      <c r="G160" s="80" t="s">
        <v>1922</v>
      </c>
      <c r="H160" s="80" t="s">
        <v>1923</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2043</v>
      </c>
      <c r="AR160" s="81">
        <v>898</v>
      </c>
      <c r="AS160" s="81">
        <v>0</v>
      </c>
      <c r="AT160" s="81">
        <v>3</v>
      </c>
      <c r="AU160" s="81">
        <v>0</v>
      </c>
      <c r="AV160" s="81">
        <v>0</v>
      </c>
      <c r="AW160" s="81"/>
      <c r="AX160" s="82"/>
      <c r="AY160" s="81">
        <v>9805.5999999999858</v>
      </c>
      <c r="AZ160" s="81">
        <v>41870.500000000029</v>
      </c>
      <c r="BA160" s="81">
        <v>0</v>
      </c>
      <c r="BB160" s="81">
        <v>290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1942</v>
      </c>
      <c r="B161" s="80">
        <v>103</v>
      </c>
      <c r="C161" s="80">
        <v>1</v>
      </c>
      <c r="D161" s="80">
        <v>7</v>
      </c>
      <c r="E161" s="80">
        <v>1990</v>
      </c>
      <c r="F161" s="80" t="s">
        <v>562</v>
      </c>
      <c r="G161" s="80" t="s">
        <v>1943</v>
      </c>
      <c r="H161" s="80" t="s">
        <v>1944</v>
      </c>
      <c r="I161" s="177"/>
      <c r="J161" s="81">
        <v>48.907598554289933</v>
      </c>
      <c r="K161" s="81">
        <v>3.7948977971346358</v>
      </c>
      <c r="L161" s="81">
        <v>4.5768775788246767</v>
      </c>
      <c r="M161" s="81">
        <v>30.046248898433291</v>
      </c>
      <c r="N161" s="81">
        <v>39.846957960982166</v>
      </c>
      <c r="O161" s="81">
        <v>40.470524551739004</v>
      </c>
      <c r="P161" s="81">
        <v>30.41047217454912</v>
      </c>
      <c r="Q161" s="81">
        <v>3.346882308626872</v>
      </c>
      <c r="R161" s="81">
        <v>0</v>
      </c>
      <c r="S161" s="81">
        <v>3.8772868476839331</v>
      </c>
      <c r="T161" s="82"/>
      <c r="U161" s="81">
        <v>8086612</v>
      </c>
      <c r="V161" s="81">
        <v>1363</v>
      </c>
      <c r="W161" s="81">
        <v>48</v>
      </c>
      <c r="X161" s="81">
        <v>10297</v>
      </c>
      <c r="Y161" s="81">
        <v>15502</v>
      </c>
      <c r="Z161" s="81">
        <v>16646</v>
      </c>
      <c r="AA161" s="81">
        <v>7384</v>
      </c>
      <c r="AB161" s="81">
        <v>54342</v>
      </c>
      <c r="AC161" s="81">
        <v>0</v>
      </c>
      <c r="AD161" s="81">
        <v>3.8772868476839331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1945</v>
      </c>
      <c r="B162" s="80">
        <v>104</v>
      </c>
      <c r="C162" s="80">
        <v>2</v>
      </c>
      <c r="D162" s="80">
        <v>7</v>
      </c>
      <c r="E162" s="80">
        <v>2005</v>
      </c>
      <c r="F162" s="80" t="s">
        <v>565</v>
      </c>
      <c r="G162" s="80" t="s">
        <v>1943</v>
      </c>
      <c r="H162" s="80" t="s">
        <v>1944</v>
      </c>
      <c r="I162" s="177"/>
      <c r="J162" s="81">
        <v>66.945109972251288</v>
      </c>
      <c r="K162" s="81">
        <v>2.6174523669273038</v>
      </c>
      <c r="L162" s="81">
        <v>2.7674221073636764</v>
      </c>
      <c r="M162" s="81">
        <v>54.335790786802292</v>
      </c>
      <c r="N162" s="81">
        <v>59.246288375298839</v>
      </c>
      <c r="O162" s="81">
        <v>56.667906760452489</v>
      </c>
      <c r="P162" s="81">
        <v>29.618828062321558</v>
      </c>
      <c r="Q162" s="81">
        <v>3.1877032401621475</v>
      </c>
      <c r="R162" s="81">
        <v>0</v>
      </c>
      <c r="S162" s="81">
        <v>0</v>
      </c>
      <c r="T162" s="82"/>
      <c r="U162" s="81">
        <v>10143185</v>
      </c>
      <c r="V162" s="81">
        <v>1109</v>
      </c>
      <c r="W162" s="81">
        <v>37</v>
      </c>
      <c r="X162" s="81">
        <v>10058</v>
      </c>
      <c r="Y162" s="81">
        <v>19879</v>
      </c>
      <c r="Z162" s="81">
        <v>26972</v>
      </c>
      <c r="AA162" s="81">
        <v>5890</v>
      </c>
      <c r="AB162" s="81">
        <v>54107</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1946</v>
      </c>
      <c r="B163" s="80">
        <v>105</v>
      </c>
      <c r="C163" s="80">
        <v>3</v>
      </c>
      <c r="D163" s="80">
        <v>7</v>
      </c>
      <c r="E163" s="80">
        <v>2006</v>
      </c>
      <c r="F163" s="80" t="s">
        <v>566</v>
      </c>
      <c r="G163" s="80" t="s">
        <v>1943</v>
      </c>
      <c r="H163" s="80" t="s">
        <v>1944</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1947</v>
      </c>
      <c r="B164" s="80">
        <v>106</v>
      </c>
      <c r="C164" s="80">
        <v>4</v>
      </c>
      <c r="D164" s="80">
        <v>7</v>
      </c>
      <c r="E164" s="80">
        <v>2007</v>
      </c>
      <c r="F164" s="80" t="s">
        <v>567</v>
      </c>
      <c r="G164" s="80" t="s">
        <v>1943</v>
      </c>
      <c r="H164" s="80" t="s">
        <v>1944</v>
      </c>
      <c r="I164" s="177"/>
      <c r="J164" s="81">
        <v>62.689074126826391</v>
      </c>
      <c r="K164" s="81">
        <v>2.3468458766802232</v>
      </c>
      <c r="L164" s="81">
        <v>2.5952975614607054</v>
      </c>
      <c r="M164" s="81">
        <v>51.903588156972958</v>
      </c>
      <c r="N164" s="81">
        <v>64.333318950699692</v>
      </c>
      <c r="O164" s="81">
        <v>54.992885089178884</v>
      </c>
      <c r="P164" s="81">
        <v>28.749602940483225</v>
      </c>
      <c r="Q164" s="81">
        <v>3.3425591647420361</v>
      </c>
      <c r="R164" s="81">
        <v>0</v>
      </c>
      <c r="S164" s="81">
        <v>0</v>
      </c>
      <c r="T164" s="82"/>
      <c r="U164" s="81">
        <v>9738394</v>
      </c>
      <c r="V164" s="81">
        <v>1020</v>
      </c>
      <c r="W164" s="81">
        <v>33</v>
      </c>
      <c r="X164" s="81">
        <v>12109</v>
      </c>
      <c r="Y164" s="81">
        <v>20410</v>
      </c>
      <c r="Z164" s="81">
        <v>27210</v>
      </c>
      <c r="AA164" s="81">
        <v>5630</v>
      </c>
      <c r="AB164" s="81">
        <v>53735</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1948</v>
      </c>
      <c r="B165" s="80">
        <v>107</v>
      </c>
      <c r="C165" s="80">
        <v>5</v>
      </c>
      <c r="D165" s="80">
        <v>7</v>
      </c>
      <c r="E165" s="80">
        <v>2008</v>
      </c>
      <c r="F165" s="80" t="s">
        <v>84</v>
      </c>
      <c r="G165" s="80" t="s">
        <v>1943</v>
      </c>
      <c r="H165" s="80" t="s">
        <v>1944</v>
      </c>
      <c r="I165" s="177"/>
      <c r="J165" s="81">
        <v>57.90862792204581</v>
      </c>
      <c r="K165" s="81">
        <v>1.8725911012239278</v>
      </c>
      <c r="L165" s="81">
        <v>2.3481997755994306</v>
      </c>
      <c r="M165" s="81">
        <v>54.760936340366946</v>
      </c>
      <c r="N165" s="81">
        <v>65.805689191018629</v>
      </c>
      <c r="O165" s="81">
        <v>53.231662882750648</v>
      </c>
      <c r="P165" s="81">
        <v>28.385294195639279</v>
      </c>
      <c r="Q165" s="81">
        <v>3.2997210296710677</v>
      </c>
      <c r="R165" s="81">
        <v>0</v>
      </c>
      <c r="S165" s="81">
        <v>0</v>
      </c>
      <c r="T165" s="82"/>
      <c r="U165" s="81">
        <v>9872813</v>
      </c>
      <c r="V165" s="81">
        <v>1020</v>
      </c>
      <c r="W165" s="81">
        <v>33</v>
      </c>
      <c r="X165" s="81">
        <v>12109</v>
      </c>
      <c r="Y165" s="81">
        <v>20796</v>
      </c>
      <c r="Z165" s="81">
        <v>27263</v>
      </c>
      <c r="AA165" s="81">
        <v>5565</v>
      </c>
      <c r="AB165" s="81">
        <v>53918</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1949</v>
      </c>
      <c r="B166" s="80">
        <v>108</v>
      </c>
      <c r="C166" s="80">
        <v>6</v>
      </c>
      <c r="D166" s="80">
        <v>7</v>
      </c>
      <c r="E166" s="80">
        <v>2009</v>
      </c>
      <c r="F166" s="80" t="s">
        <v>85</v>
      </c>
      <c r="G166" s="80" t="s">
        <v>1943</v>
      </c>
      <c r="H166" s="80" t="s">
        <v>1944</v>
      </c>
      <c r="I166" s="177"/>
      <c r="J166" s="81">
        <v>60.249058588411003</v>
      </c>
      <c r="K166" s="81">
        <v>1.9565218461180778</v>
      </c>
      <c r="L166" s="81">
        <v>0.65142735360002013</v>
      </c>
      <c r="M166" s="81">
        <v>51.268753620993756</v>
      </c>
      <c r="N166" s="81">
        <v>61.846943210240262</v>
      </c>
      <c r="O166" s="81">
        <v>54.165533246792982</v>
      </c>
      <c r="P166" s="81">
        <v>27.247017521030287</v>
      </c>
      <c r="Q166" s="81">
        <v>3.1394173190871895</v>
      </c>
      <c r="R166" s="81">
        <v>0</v>
      </c>
      <c r="S166" s="81">
        <v>0</v>
      </c>
      <c r="T166" s="82"/>
      <c r="U166" s="81">
        <v>9169965</v>
      </c>
      <c r="V166" s="81">
        <v>1243</v>
      </c>
      <c r="W166" s="81">
        <v>10</v>
      </c>
      <c r="X166" s="81">
        <v>13373</v>
      </c>
      <c r="Y166" s="81">
        <v>21037</v>
      </c>
      <c r="Z166" s="81">
        <v>27382</v>
      </c>
      <c r="AA166" s="81">
        <v>5484</v>
      </c>
      <c r="AB166" s="81">
        <v>53851</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58.68</v>
      </c>
      <c r="BJ166" s="81">
        <v>0</v>
      </c>
      <c r="BK166" s="81">
        <v>3.2</v>
      </c>
      <c r="BL166" s="81">
        <v>0</v>
      </c>
      <c r="BM166" s="82"/>
      <c r="BN166" s="81">
        <v>0</v>
      </c>
      <c r="BO166" s="81">
        <v>0</v>
      </c>
      <c r="BP166" s="81">
        <v>5</v>
      </c>
      <c r="BQ166" s="81">
        <v>0</v>
      </c>
      <c r="BR166" s="81">
        <v>1</v>
      </c>
      <c r="BS166" s="81">
        <v>0</v>
      </c>
      <c r="BT166"/>
      <c r="BU166" s="80"/>
      <c r="BV166" s="80"/>
      <c r="BW166" s="80"/>
      <c r="BX166" s="80"/>
      <c r="BY166" s="80"/>
      <c r="BZ166" s="80"/>
      <c r="CA166" s="80"/>
      <c r="CB166" s="80"/>
      <c r="CC166" s="80"/>
    </row>
    <row r="167" spans="1:81">
      <c r="A167" s="80" t="s">
        <v>1950</v>
      </c>
      <c r="B167" s="80">
        <v>109</v>
      </c>
      <c r="C167" s="80">
        <v>7</v>
      </c>
      <c r="D167" s="80">
        <v>7</v>
      </c>
      <c r="E167" s="80">
        <v>2010</v>
      </c>
      <c r="F167" s="80" t="s">
        <v>86</v>
      </c>
      <c r="G167" s="80" t="s">
        <v>1943</v>
      </c>
      <c r="H167" s="80" t="s">
        <v>1944</v>
      </c>
      <c r="I167" s="177"/>
      <c r="J167" s="81">
        <v>56.147085394504664</v>
      </c>
      <c r="K167" s="81">
        <v>2.0502091698035474</v>
      </c>
      <c r="L167" s="81">
        <v>0.72700509887193598</v>
      </c>
      <c r="M167" s="81">
        <v>52.245046718576333</v>
      </c>
      <c r="N167" s="81">
        <v>68.191432761083433</v>
      </c>
      <c r="O167" s="81">
        <v>53.991791821567517</v>
      </c>
      <c r="P167" s="81">
        <v>27.817512006751244</v>
      </c>
      <c r="Q167" s="81">
        <v>3.2643168514147263</v>
      </c>
      <c r="R167" s="81">
        <v>0</v>
      </c>
      <c r="S167" s="81">
        <v>0</v>
      </c>
      <c r="T167" s="82"/>
      <c r="U167" s="81">
        <v>9224963</v>
      </c>
      <c r="V167" s="81">
        <v>1243</v>
      </c>
      <c r="W167" s="81">
        <v>10</v>
      </c>
      <c r="X167" s="81">
        <v>13373</v>
      </c>
      <c r="Y167" s="81">
        <v>21188</v>
      </c>
      <c r="Z167" s="81">
        <v>27421</v>
      </c>
      <c r="AA167" s="81">
        <v>5459</v>
      </c>
      <c r="AB167" s="81">
        <v>53653</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61.618000000000002</v>
      </c>
      <c r="BJ167" s="81">
        <v>0</v>
      </c>
      <c r="BK167" s="81">
        <v>3.222</v>
      </c>
      <c r="BL167" s="81">
        <v>0</v>
      </c>
      <c r="BM167" s="82"/>
      <c r="BN167" s="81">
        <v>0</v>
      </c>
      <c r="BO167" s="81">
        <v>0</v>
      </c>
      <c r="BP167" s="81">
        <v>6</v>
      </c>
      <c r="BQ167" s="81">
        <v>0</v>
      </c>
      <c r="BR167" s="81">
        <v>1</v>
      </c>
      <c r="BS167" s="81">
        <v>0</v>
      </c>
      <c r="BT167"/>
      <c r="BU167" s="80">
        <v>64.84</v>
      </c>
      <c r="BV167" s="80">
        <v>0</v>
      </c>
      <c r="BW167" s="80">
        <v>0</v>
      </c>
      <c r="BX167" s="80">
        <v>0</v>
      </c>
      <c r="BY167" s="80">
        <v>0</v>
      </c>
      <c r="BZ167" s="80">
        <v>0</v>
      </c>
      <c r="CA167" s="80">
        <v>0</v>
      </c>
      <c r="CB167" s="80">
        <v>0</v>
      </c>
      <c r="CC167" s="80">
        <v>0</v>
      </c>
    </row>
    <row r="168" spans="1:81">
      <c r="A168" s="80" t="s">
        <v>1951</v>
      </c>
      <c r="B168" s="80">
        <v>110</v>
      </c>
      <c r="C168" s="80">
        <v>8</v>
      </c>
      <c r="D168" s="80">
        <v>7</v>
      </c>
      <c r="E168" s="80">
        <v>2011</v>
      </c>
      <c r="F168" s="80" t="s">
        <v>87</v>
      </c>
      <c r="G168" s="80" t="s">
        <v>1943</v>
      </c>
      <c r="H168" s="80" t="s">
        <v>1944</v>
      </c>
      <c r="I168" s="177"/>
      <c r="J168" s="81">
        <v>61.298316758205033</v>
      </c>
      <c r="K168" s="81">
        <v>2.9815779594475247</v>
      </c>
      <c r="L168" s="81">
        <v>0.41202462817600893</v>
      </c>
      <c r="M168" s="81">
        <v>66.293212748203928</v>
      </c>
      <c r="N168" s="81">
        <v>73.560666374834256</v>
      </c>
      <c r="O168" s="81">
        <v>53.1887167202119</v>
      </c>
      <c r="P168" s="81">
        <v>27.023526317267741</v>
      </c>
      <c r="Q168" s="81">
        <v>3.7503993731229817</v>
      </c>
      <c r="R168" s="81">
        <v>0</v>
      </c>
      <c r="S168" s="81">
        <v>0</v>
      </c>
      <c r="T168" s="82"/>
      <c r="U168" s="81">
        <v>8748613</v>
      </c>
      <c r="V168" s="81">
        <v>1243</v>
      </c>
      <c r="W168" s="81">
        <v>10</v>
      </c>
      <c r="X168" s="81">
        <v>13373</v>
      </c>
      <c r="Y168" s="81">
        <v>21384</v>
      </c>
      <c r="Z168" s="81">
        <v>27600</v>
      </c>
      <c r="AA168" s="81">
        <v>5461</v>
      </c>
      <c r="AB168" s="81">
        <v>53441</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21.968</v>
      </c>
      <c r="BJ168" s="81">
        <v>0</v>
      </c>
      <c r="BK168" s="81">
        <v>2.3839999999999999</v>
      </c>
      <c r="BL168" s="81">
        <v>0</v>
      </c>
      <c r="BM168" s="82"/>
      <c r="BN168" s="81">
        <v>0</v>
      </c>
      <c r="BO168" s="81">
        <v>0</v>
      </c>
      <c r="BP168" s="81">
        <v>4</v>
      </c>
      <c r="BQ168" s="81">
        <v>0</v>
      </c>
      <c r="BR168" s="81">
        <v>1</v>
      </c>
      <c r="BS168" s="81">
        <v>0</v>
      </c>
      <c r="BT168"/>
      <c r="BU168" s="80">
        <v>24.352</v>
      </c>
      <c r="BV168" s="80">
        <v>0</v>
      </c>
      <c r="BW168" s="80">
        <v>0</v>
      </c>
      <c r="BX168" s="80">
        <v>0</v>
      </c>
      <c r="BY168" s="80">
        <v>0</v>
      </c>
      <c r="BZ168" s="80">
        <v>0</v>
      </c>
      <c r="CA168" s="80">
        <v>0</v>
      </c>
      <c r="CB168" s="80">
        <v>0</v>
      </c>
      <c r="CC168" s="80">
        <v>0</v>
      </c>
    </row>
    <row r="169" spans="1:81">
      <c r="A169" s="80" t="s">
        <v>1952</v>
      </c>
      <c r="B169" s="80">
        <v>111</v>
      </c>
      <c r="C169" s="80">
        <v>9</v>
      </c>
      <c r="D169" s="80">
        <v>7</v>
      </c>
      <c r="E169" s="80">
        <v>2012</v>
      </c>
      <c r="F169" s="80" t="s">
        <v>88</v>
      </c>
      <c r="G169" s="80" t="s">
        <v>1943</v>
      </c>
      <c r="H169" s="80" t="s">
        <v>1944</v>
      </c>
      <c r="I169" s="177"/>
      <c r="J169" s="81">
        <v>67.05722246167943</v>
      </c>
      <c r="K169" s="81">
        <v>2.9074391929192744</v>
      </c>
      <c r="L169" s="81">
        <v>0.40903048172446527</v>
      </c>
      <c r="M169" s="81">
        <v>68.531620448953348</v>
      </c>
      <c r="N169" s="81">
        <v>79.178438578803195</v>
      </c>
      <c r="O169" s="81">
        <v>53.255802960031659</v>
      </c>
      <c r="P169" s="81">
        <v>27.037934898033377</v>
      </c>
      <c r="Q169" s="81">
        <v>4.1121565849980168</v>
      </c>
      <c r="R169" s="81">
        <v>0</v>
      </c>
      <c r="S169" s="81">
        <v>0</v>
      </c>
      <c r="T169" s="82"/>
      <c r="U169" s="81">
        <v>9151930</v>
      </c>
      <c r="V169" s="81">
        <v>1243</v>
      </c>
      <c r="W169" s="81">
        <v>10</v>
      </c>
      <c r="X169" s="81">
        <v>13373</v>
      </c>
      <c r="Y169" s="81">
        <v>21866</v>
      </c>
      <c r="Z169" s="81">
        <v>27854</v>
      </c>
      <c r="AA169" s="81">
        <v>5433</v>
      </c>
      <c r="AB169" s="81">
        <v>53932</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74.290999999999997</v>
      </c>
      <c r="BJ169" s="81">
        <v>0</v>
      </c>
      <c r="BK169" s="81">
        <v>2.879</v>
      </c>
      <c r="BL169" s="81">
        <v>0</v>
      </c>
      <c r="BM169" s="82"/>
      <c r="BN169" s="81">
        <v>0</v>
      </c>
      <c r="BO169" s="81">
        <v>0</v>
      </c>
      <c r="BP169" s="81">
        <v>6</v>
      </c>
      <c r="BQ169" s="81">
        <v>0</v>
      </c>
      <c r="BR169" s="81">
        <v>1</v>
      </c>
      <c r="BS169" s="81">
        <v>0</v>
      </c>
      <c r="BT169"/>
      <c r="BU169" s="80">
        <v>77.17</v>
      </c>
      <c r="BV169" s="80">
        <v>0</v>
      </c>
      <c r="BW169" s="80">
        <v>0</v>
      </c>
      <c r="BX169" s="80">
        <v>0</v>
      </c>
      <c r="BY169" s="80">
        <v>0</v>
      </c>
      <c r="BZ169" s="80">
        <v>0</v>
      </c>
      <c r="CA169" s="80">
        <v>0</v>
      </c>
      <c r="CB169" s="80">
        <v>0</v>
      </c>
      <c r="CC169" s="80">
        <v>0</v>
      </c>
    </row>
    <row r="170" spans="1:81">
      <c r="A170" s="80" t="s">
        <v>1953</v>
      </c>
      <c r="B170" s="80">
        <v>112</v>
      </c>
      <c r="C170" s="80">
        <v>10</v>
      </c>
      <c r="D170" s="80">
        <v>7</v>
      </c>
      <c r="E170" s="80">
        <v>2013</v>
      </c>
      <c r="F170" s="80" t="s">
        <v>89</v>
      </c>
      <c r="G170" s="80" t="s">
        <v>1943</v>
      </c>
      <c r="H170" s="80" t="s">
        <v>1944</v>
      </c>
      <c r="I170" s="177"/>
      <c r="J170" s="81">
        <v>70.235955398400861</v>
      </c>
      <c r="K170" s="81">
        <v>2.5063389177569757</v>
      </c>
      <c r="L170" s="81">
        <v>0.42184243571623725</v>
      </c>
      <c r="M170" s="81">
        <v>66.024669830099967</v>
      </c>
      <c r="N170" s="81">
        <v>79.348593293105864</v>
      </c>
      <c r="O170" s="81">
        <v>51.631222473663797</v>
      </c>
      <c r="P170" s="81">
        <v>27.214741383951335</v>
      </c>
      <c r="Q170" s="81">
        <v>4.1485364880658979</v>
      </c>
      <c r="R170" s="81">
        <v>0</v>
      </c>
      <c r="S170" s="81">
        <v>0</v>
      </c>
      <c r="T170" s="82"/>
      <c r="U170" s="81">
        <v>8870389</v>
      </c>
      <c r="V170" s="81">
        <v>1243</v>
      </c>
      <c r="W170" s="81">
        <v>10</v>
      </c>
      <c r="X170" s="81">
        <v>13373</v>
      </c>
      <c r="Y170" s="81">
        <v>21942</v>
      </c>
      <c r="Z170" s="81">
        <v>28210</v>
      </c>
      <c r="AA170" s="81">
        <v>5448</v>
      </c>
      <c r="AB170" s="81">
        <v>53629</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77.257999999999996</v>
      </c>
      <c r="BJ170" s="81">
        <v>0</v>
      </c>
      <c r="BK170" s="81">
        <v>3.597</v>
      </c>
      <c r="BL170" s="81">
        <v>0</v>
      </c>
      <c r="BM170" s="82"/>
      <c r="BN170" s="81">
        <v>0</v>
      </c>
      <c r="BO170" s="81">
        <v>0</v>
      </c>
      <c r="BP170" s="81">
        <v>6</v>
      </c>
      <c r="BQ170" s="81">
        <v>0</v>
      </c>
      <c r="BR170" s="81">
        <v>1</v>
      </c>
      <c r="BS170" s="81">
        <v>0</v>
      </c>
      <c r="BT170"/>
      <c r="BU170" s="80">
        <v>80.855000000000004</v>
      </c>
      <c r="BV170" s="80">
        <v>0</v>
      </c>
      <c r="BW170" s="80">
        <v>0</v>
      </c>
      <c r="BX170" s="80">
        <v>0</v>
      </c>
      <c r="BY170" s="80">
        <v>0</v>
      </c>
      <c r="BZ170" s="80">
        <v>0</v>
      </c>
      <c r="CA170" s="80">
        <v>0</v>
      </c>
      <c r="CB170" s="80">
        <v>0</v>
      </c>
      <c r="CC170" s="80">
        <v>0</v>
      </c>
    </row>
    <row r="171" spans="1:81">
      <c r="A171" s="80" t="s">
        <v>1954</v>
      </c>
      <c r="B171" s="80">
        <v>113</v>
      </c>
      <c r="C171" s="80">
        <v>11</v>
      </c>
      <c r="D171" s="80">
        <v>7</v>
      </c>
      <c r="E171" s="80">
        <v>2014</v>
      </c>
      <c r="F171" s="80" t="s">
        <v>90</v>
      </c>
      <c r="G171" s="80" t="s">
        <v>1943</v>
      </c>
      <c r="H171" s="80" t="s">
        <v>1944</v>
      </c>
      <c r="I171" s="177"/>
      <c r="J171" s="81">
        <v>68.081566191376496</v>
      </c>
      <c r="K171" s="81">
        <v>2.5833783184192165</v>
      </c>
      <c r="L171" s="81">
        <v>1.930617704197211</v>
      </c>
      <c r="M171" s="81">
        <v>60.463887966191372</v>
      </c>
      <c r="N171" s="81">
        <v>69.297106230658869</v>
      </c>
      <c r="O171" s="81">
        <v>49.095653134346655</v>
      </c>
      <c r="P171" s="81">
        <v>27.311095458568129</v>
      </c>
      <c r="Q171" s="81">
        <v>3.9407742787798945</v>
      </c>
      <c r="R171" s="81">
        <v>0</v>
      </c>
      <c r="S171" s="81">
        <v>0</v>
      </c>
      <c r="T171" s="82"/>
      <c r="U171" s="81">
        <v>9554832</v>
      </c>
      <c r="V171" s="81">
        <v>1127</v>
      </c>
      <c r="W171" s="81">
        <v>43</v>
      </c>
      <c r="X171" s="81">
        <v>13414</v>
      </c>
      <c r="Y171" s="81">
        <v>22056</v>
      </c>
      <c r="Z171" s="81">
        <v>28252</v>
      </c>
      <c r="AA171" s="81">
        <v>5439</v>
      </c>
      <c r="AB171" s="81">
        <v>53096</v>
      </c>
      <c r="AC171" s="81">
        <v>0</v>
      </c>
      <c r="AD171" s="81">
        <v>0</v>
      </c>
      <c r="AE171" s="82"/>
      <c r="AF171" s="81">
        <v>75715915.503292367</v>
      </c>
      <c r="AG171" s="81">
        <v>2302788.0501685059</v>
      </c>
      <c r="AH171" s="81">
        <v>490588.10582770448</v>
      </c>
      <c r="AI171" s="81">
        <v>86664966.677309588</v>
      </c>
      <c r="AJ171" s="81">
        <v>98130071.687231988</v>
      </c>
      <c r="AK171" s="81">
        <v>0</v>
      </c>
      <c r="AL171" s="81">
        <v>0</v>
      </c>
      <c r="AM171" s="81">
        <v>7289287.3750580838</v>
      </c>
      <c r="AN171" s="81">
        <v>0</v>
      </c>
      <c r="AO171" s="81">
        <v>0</v>
      </c>
      <c r="AP171" s="82"/>
      <c r="AQ171" s="81">
        <v>878</v>
      </c>
      <c r="AR171" s="81">
        <v>96</v>
      </c>
      <c r="AS171" s="81">
        <v>0</v>
      </c>
      <c r="AT171" s="81">
        <v>0</v>
      </c>
      <c r="AU171" s="81">
        <v>0</v>
      </c>
      <c r="AV171" s="81">
        <v>0</v>
      </c>
      <c r="AW171" s="81" t="s">
        <v>564</v>
      </c>
      <c r="AX171" s="82"/>
      <c r="AY171" s="81">
        <v>3285.4</v>
      </c>
      <c r="AZ171" s="81">
        <v>2965.7</v>
      </c>
      <c r="BA171" s="81">
        <v>0</v>
      </c>
      <c r="BB171" s="81">
        <v>0</v>
      </c>
      <c r="BC171" s="81">
        <v>0</v>
      </c>
      <c r="BD171" s="81">
        <v>0</v>
      </c>
      <c r="BE171" s="81" t="s">
        <v>564</v>
      </c>
      <c r="BF171" s="82"/>
      <c r="BG171" s="81">
        <v>0</v>
      </c>
      <c r="BH171" s="81">
        <v>0</v>
      </c>
      <c r="BI171" s="81">
        <v>77.513000000000005</v>
      </c>
      <c r="BJ171" s="81">
        <v>0</v>
      </c>
      <c r="BK171" s="81">
        <v>3.4689999999999999</v>
      </c>
      <c r="BL171" s="81">
        <v>0</v>
      </c>
      <c r="BM171" s="82"/>
      <c r="BN171" s="81">
        <v>0</v>
      </c>
      <c r="BO171" s="81">
        <v>0</v>
      </c>
      <c r="BP171" s="81">
        <v>6</v>
      </c>
      <c r="BQ171" s="81">
        <v>0</v>
      </c>
      <c r="BR171" s="81">
        <v>1</v>
      </c>
      <c r="BS171" s="81">
        <v>0</v>
      </c>
      <c r="BT171"/>
      <c r="BU171" s="80">
        <v>80.981999999999999</v>
      </c>
      <c r="BV171" s="80">
        <v>0</v>
      </c>
      <c r="BW171" s="80">
        <v>0</v>
      </c>
      <c r="BX171" s="80">
        <v>0</v>
      </c>
      <c r="BY171" s="80">
        <v>0</v>
      </c>
      <c r="BZ171" s="80">
        <v>0</v>
      </c>
      <c r="CA171" s="80">
        <v>0</v>
      </c>
      <c r="CB171" s="80">
        <v>0</v>
      </c>
      <c r="CC171" s="80">
        <v>0</v>
      </c>
    </row>
    <row r="172" spans="1:81">
      <c r="A172" s="80" t="s">
        <v>1955</v>
      </c>
      <c r="B172" s="80">
        <v>114</v>
      </c>
      <c r="C172" s="80">
        <v>12</v>
      </c>
      <c r="D172" s="80">
        <v>7</v>
      </c>
      <c r="E172" s="80">
        <v>2015</v>
      </c>
      <c r="F172" s="80" t="s">
        <v>91</v>
      </c>
      <c r="G172" s="80" t="s">
        <v>1943</v>
      </c>
      <c r="H172" s="80" t="s">
        <v>1944</v>
      </c>
      <c r="I172" s="177"/>
      <c r="J172" s="81">
        <v>67.78968975329272</v>
      </c>
      <c r="K172" s="81">
        <v>2.4674570535585141</v>
      </c>
      <c r="L172" s="81">
        <v>2.1285767437874425</v>
      </c>
      <c r="M172" s="81">
        <v>63.360754139993801</v>
      </c>
      <c r="N172" s="81">
        <v>69.246277707836896</v>
      </c>
      <c r="O172" s="81">
        <v>48.788934388199145</v>
      </c>
      <c r="P172" s="81">
        <v>27.458216683786869</v>
      </c>
      <c r="Q172" s="81">
        <v>3.8308664544135875</v>
      </c>
      <c r="R172" s="81">
        <v>0</v>
      </c>
      <c r="S172" s="81">
        <v>0</v>
      </c>
      <c r="T172" s="82"/>
      <c r="U172" s="81">
        <v>10216774</v>
      </c>
      <c r="V172" s="81">
        <v>1127</v>
      </c>
      <c r="W172" s="81">
        <v>43</v>
      </c>
      <c r="X172" s="81">
        <v>13414</v>
      </c>
      <c r="Y172" s="81">
        <v>22251</v>
      </c>
      <c r="Z172" s="81">
        <v>28346</v>
      </c>
      <c r="AA172" s="81">
        <v>5464</v>
      </c>
      <c r="AB172" s="81">
        <v>52725</v>
      </c>
      <c r="AC172" s="81">
        <v>0</v>
      </c>
      <c r="AD172" s="81">
        <v>0</v>
      </c>
      <c r="AE172" s="82"/>
      <c r="AF172" s="81">
        <v>77370310.016743675</v>
      </c>
      <c r="AG172" s="81">
        <v>2037764.56243957</v>
      </c>
      <c r="AH172" s="81">
        <v>448339.07764252642</v>
      </c>
      <c r="AI172" s="81">
        <v>94856552.751352116</v>
      </c>
      <c r="AJ172" s="81">
        <v>102778865.6266403</v>
      </c>
      <c r="AK172" s="81">
        <v>0</v>
      </c>
      <c r="AL172" s="81">
        <v>0</v>
      </c>
      <c r="AM172" s="81">
        <v>7225740.0769434767</v>
      </c>
      <c r="AN172" s="81">
        <v>0</v>
      </c>
      <c r="AO172" s="81">
        <v>0</v>
      </c>
      <c r="AP172" s="82"/>
      <c r="AQ172" s="81">
        <v>980</v>
      </c>
      <c r="AR172" s="81">
        <v>133</v>
      </c>
      <c r="AS172" s="81">
        <v>0</v>
      </c>
      <c r="AT172" s="81">
        <v>0</v>
      </c>
      <c r="AU172" s="81">
        <v>0</v>
      </c>
      <c r="AV172" s="81">
        <v>0</v>
      </c>
      <c r="AW172" s="81" t="s">
        <v>564</v>
      </c>
      <c r="AX172" s="82"/>
      <c r="AY172" s="81">
        <v>3779.8999999999996</v>
      </c>
      <c r="AZ172" s="81">
        <v>3912.8</v>
      </c>
      <c r="BA172" s="81">
        <v>0</v>
      </c>
      <c r="BB172" s="81">
        <v>0</v>
      </c>
      <c r="BC172" s="81">
        <v>0</v>
      </c>
      <c r="BD172" s="81">
        <v>0</v>
      </c>
      <c r="BE172" s="81" t="s">
        <v>564</v>
      </c>
      <c r="BF172" s="82"/>
      <c r="BG172" s="81">
        <v>0</v>
      </c>
      <c r="BH172" s="81">
        <v>0</v>
      </c>
      <c r="BI172" s="81">
        <v>83.316000000000003</v>
      </c>
      <c r="BJ172" s="81">
        <v>0</v>
      </c>
      <c r="BK172" s="81">
        <v>2.3159999999999998</v>
      </c>
      <c r="BL172" s="81">
        <v>0</v>
      </c>
      <c r="BM172" s="82"/>
      <c r="BN172" s="81">
        <v>0</v>
      </c>
      <c r="BO172" s="81">
        <v>0</v>
      </c>
      <c r="BP172" s="81">
        <v>7</v>
      </c>
      <c r="BQ172" s="81">
        <v>0</v>
      </c>
      <c r="BR172" s="81">
        <v>1</v>
      </c>
      <c r="BS172" s="81">
        <v>0</v>
      </c>
      <c r="BT172"/>
      <c r="BU172" s="80">
        <v>85.632000000000005</v>
      </c>
      <c r="BV172" s="80">
        <v>0</v>
      </c>
      <c r="BW172" s="80">
        <v>0</v>
      </c>
      <c r="BX172" s="80">
        <v>0</v>
      </c>
      <c r="BY172" s="80">
        <v>0</v>
      </c>
      <c r="BZ172" s="80">
        <v>0</v>
      </c>
      <c r="CA172" s="80">
        <v>0</v>
      </c>
      <c r="CB172" s="80">
        <v>0</v>
      </c>
      <c r="CC172" s="80">
        <v>0</v>
      </c>
    </row>
    <row r="173" spans="1:81">
      <c r="A173" s="80" t="s">
        <v>1956</v>
      </c>
      <c r="B173" s="80">
        <v>115</v>
      </c>
      <c r="C173" s="80">
        <v>13</v>
      </c>
      <c r="D173" s="80">
        <v>7</v>
      </c>
      <c r="E173" s="80">
        <v>2016</v>
      </c>
      <c r="F173" s="80" t="s">
        <v>92</v>
      </c>
      <c r="G173" s="80" t="s">
        <v>1943</v>
      </c>
      <c r="H173" s="80" t="s">
        <v>1944</v>
      </c>
      <c r="I173" s="177"/>
      <c r="J173" s="81">
        <v>63.395856417085305</v>
      </c>
      <c r="K173" s="81">
        <v>2.4644721027397147</v>
      </c>
      <c r="L173" s="81">
        <v>2.4939906539464736</v>
      </c>
      <c r="M173" s="81">
        <v>55.451094086278474</v>
      </c>
      <c r="N173" s="81">
        <v>61.477453378613163</v>
      </c>
      <c r="O173" s="81">
        <v>48.543328066921376</v>
      </c>
      <c r="P173" s="81">
        <v>26.781275300542681</v>
      </c>
      <c r="Q173" s="81">
        <v>3.7011888914362898</v>
      </c>
      <c r="R173" s="81">
        <v>0</v>
      </c>
      <c r="S173" s="81">
        <v>0</v>
      </c>
      <c r="T173" s="82"/>
      <c r="U173" s="81">
        <v>9988986</v>
      </c>
      <c r="V173" s="81">
        <v>1127</v>
      </c>
      <c r="W173" s="81">
        <v>43</v>
      </c>
      <c r="X173" s="81">
        <v>13414</v>
      </c>
      <c r="Y173" s="81">
        <v>22459</v>
      </c>
      <c r="Z173" s="81">
        <v>28550</v>
      </c>
      <c r="AA173" s="81">
        <v>5512</v>
      </c>
      <c r="AB173" s="81">
        <v>52401</v>
      </c>
      <c r="AC173" s="81">
        <v>0</v>
      </c>
      <c r="AD173" s="81">
        <v>0</v>
      </c>
      <c r="AE173" s="82"/>
      <c r="AF173" s="81">
        <v>73729530.934096411</v>
      </c>
      <c r="AG173" s="81">
        <v>1958971.6630912621</v>
      </c>
      <c r="AH173" s="81">
        <v>390365.0180268336</v>
      </c>
      <c r="AI173" s="81">
        <v>88600222.171601728</v>
      </c>
      <c r="AJ173" s="81">
        <v>88363054.324770808</v>
      </c>
      <c r="AK173" s="81">
        <v>0</v>
      </c>
      <c r="AL173" s="81">
        <v>0</v>
      </c>
      <c r="AM173" s="81">
        <v>7186916.4304782944</v>
      </c>
      <c r="AN173" s="81">
        <v>0</v>
      </c>
      <c r="AO173" s="81">
        <v>0</v>
      </c>
      <c r="AP173" s="82"/>
      <c r="AQ173" s="81">
        <v>1068</v>
      </c>
      <c r="AR173" s="81">
        <v>155</v>
      </c>
      <c r="AS173" s="81">
        <v>0</v>
      </c>
      <c r="AT173" s="81">
        <v>0</v>
      </c>
      <c r="AU173" s="81">
        <v>0</v>
      </c>
      <c r="AV173" s="81">
        <v>0</v>
      </c>
      <c r="AW173" s="81" t="s">
        <v>564</v>
      </c>
      <c r="AX173" s="82"/>
      <c r="AY173" s="81">
        <v>4189</v>
      </c>
      <c r="AZ173" s="81">
        <v>4249.3</v>
      </c>
      <c r="BA173" s="81">
        <v>0</v>
      </c>
      <c r="BB173" s="81">
        <v>0</v>
      </c>
      <c r="BC173" s="81">
        <v>0</v>
      </c>
      <c r="BD173" s="81">
        <v>0</v>
      </c>
      <c r="BE173" s="81" t="s">
        <v>564</v>
      </c>
      <c r="BF173" s="82"/>
      <c r="BG173" s="81">
        <v>0</v>
      </c>
      <c r="BH173" s="81">
        <v>0</v>
      </c>
      <c r="BI173" s="81">
        <v>85.466999999999999</v>
      </c>
      <c r="BJ173" s="81">
        <v>0</v>
      </c>
      <c r="BK173" s="81">
        <v>0</v>
      </c>
      <c r="BL173" s="81">
        <v>0</v>
      </c>
      <c r="BM173" s="82"/>
      <c r="BN173" s="81">
        <v>0</v>
      </c>
      <c r="BO173" s="81">
        <v>0</v>
      </c>
      <c r="BP173" s="81">
        <v>7</v>
      </c>
      <c r="BQ173" s="81">
        <v>0</v>
      </c>
      <c r="BR173" s="81">
        <v>0</v>
      </c>
      <c r="BS173" s="81">
        <v>0</v>
      </c>
      <c r="BT173"/>
      <c r="BU173" s="80">
        <v>85.466999999999999</v>
      </c>
      <c r="BV173" s="80">
        <v>0</v>
      </c>
      <c r="BW173" s="80">
        <v>0</v>
      </c>
      <c r="BX173" s="80">
        <v>0</v>
      </c>
      <c r="BY173" s="80">
        <v>0</v>
      </c>
      <c r="BZ173" s="80">
        <v>0</v>
      </c>
      <c r="CA173" s="80">
        <v>0</v>
      </c>
      <c r="CB173" s="80">
        <v>0</v>
      </c>
      <c r="CC173" s="80">
        <v>0</v>
      </c>
    </row>
    <row r="174" spans="1:81">
      <c r="A174" s="80" t="s">
        <v>1957</v>
      </c>
      <c r="B174" s="80">
        <v>116</v>
      </c>
      <c r="C174" s="80">
        <v>14</v>
      </c>
      <c r="D174" s="80">
        <v>7</v>
      </c>
      <c r="E174" s="80">
        <v>2017</v>
      </c>
      <c r="F174" s="80" t="s">
        <v>71</v>
      </c>
      <c r="G174" s="80" t="s">
        <v>1943</v>
      </c>
      <c r="H174" s="80" t="s">
        <v>1944</v>
      </c>
      <c r="I174" s="177"/>
      <c r="J174" s="81">
        <v>72.121042800059371</v>
      </c>
      <c r="K174" s="81">
        <v>2.5671344523855169</v>
      </c>
      <c r="L174" s="81">
        <v>2.1819013562050293</v>
      </c>
      <c r="M174" s="81">
        <v>53.48501348107478</v>
      </c>
      <c r="N174" s="81">
        <v>66.877121617986248</v>
      </c>
      <c r="O174" s="81">
        <v>47.925161506343514</v>
      </c>
      <c r="P174" s="81">
        <v>26.795087344054174</v>
      </c>
      <c r="Q174" s="81">
        <v>3.5474679208125917</v>
      </c>
      <c r="R174" s="81">
        <v>0</v>
      </c>
      <c r="S174" s="81">
        <v>0</v>
      </c>
      <c r="T174" s="82"/>
      <c r="U174" s="81">
        <v>12352201</v>
      </c>
      <c r="V174" s="81">
        <v>1127</v>
      </c>
      <c r="W174" s="81">
        <v>43</v>
      </c>
      <c r="X174" s="81">
        <v>13414</v>
      </c>
      <c r="Y174" s="81">
        <v>22579</v>
      </c>
      <c r="Z174" s="81">
        <v>28654</v>
      </c>
      <c r="AA174" s="81">
        <v>5550</v>
      </c>
      <c r="AB174" s="81">
        <v>51939</v>
      </c>
      <c r="AC174" s="81">
        <v>0</v>
      </c>
      <c r="AD174" s="81">
        <v>0</v>
      </c>
      <c r="AE174" s="82"/>
      <c r="AF174" s="81">
        <v>85928702.422610939</v>
      </c>
      <c r="AG174" s="81">
        <v>2032646.105836354</v>
      </c>
      <c r="AH174" s="81">
        <v>466579.86951538041</v>
      </c>
      <c r="AI174" s="81">
        <v>88807142.436561376</v>
      </c>
      <c r="AJ174" s="81">
        <v>98177958.985605061</v>
      </c>
      <c r="AK174" s="81">
        <v>0</v>
      </c>
      <c r="AL174" s="81">
        <v>0</v>
      </c>
      <c r="AM174" s="81">
        <v>7134698.4933096115</v>
      </c>
      <c r="AN174" s="81">
        <v>0</v>
      </c>
      <c r="AO174" s="81">
        <v>0</v>
      </c>
      <c r="AP174" s="82"/>
      <c r="AQ174" s="81">
        <v>1133</v>
      </c>
      <c r="AR174" s="81">
        <v>177</v>
      </c>
      <c r="AS174" s="81">
        <v>0</v>
      </c>
      <c r="AT174" s="81">
        <v>0</v>
      </c>
      <c r="AU174" s="81">
        <v>0</v>
      </c>
      <c r="AV174" s="81">
        <v>0</v>
      </c>
      <c r="AW174" s="81" t="s">
        <v>564</v>
      </c>
      <c r="AX174" s="82"/>
      <c r="AY174" s="81">
        <v>4478.7</v>
      </c>
      <c r="AZ174" s="81">
        <v>5241.4000000000024</v>
      </c>
      <c r="BA174" s="81">
        <v>0</v>
      </c>
      <c r="BB174" s="81">
        <v>0</v>
      </c>
      <c r="BC174" s="81">
        <v>0</v>
      </c>
      <c r="BD174" s="81">
        <v>0</v>
      </c>
      <c r="BE174" s="81" t="s">
        <v>564</v>
      </c>
      <c r="BF174" s="82"/>
      <c r="BG174" s="81">
        <v>0</v>
      </c>
      <c r="BH174" s="81">
        <v>0</v>
      </c>
      <c r="BI174" s="81">
        <v>89.096999999999994</v>
      </c>
      <c r="BJ174" s="81">
        <v>0</v>
      </c>
      <c r="BK174" s="81">
        <v>0</v>
      </c>
      <c r="BL174" s="81">
        <v>0</v>
      </c>
      <c r="BM174" s="82"/>
      <c r="BN174" s="81">
        <v>0</v>
      </c>
      <c r="BO174" s="81">
        <v>0</v>
      </c>
      <c r="BP174" s="81">
        <v>7</v>
      </c>
      <c r="BQ174" s="81">
        <v>0</v>
      </c>
      <c r="BR174" s="81">
        <v>0</v>
      </c>
      <c r="BS174" s="81">
        <v>0</v>
      </c>
      <c r="BT174"/>
      <c r="BU174" s="80">
        <v>89.096999999999994</v>
      </c>
      <c r="BV174" s="80">
        <v>0</v>
      </c>
      <c r="BW174" s="80">
        <v>0</v>
      </c>
      <c r="BX174" s="80">
        <v>0</v>
      </c>
      <c r="BY174" s="80">
        <v>0</v>
      </c>
      <c r="BZ174" s="80">
        <v>0</v>
      </c>
      <c r="CA174" s="80">
        <v>0</v>
      </c>
      <c r="CB174" s="80">
        <v>0</v>
      </c>
      <c r="CC174" s="80">
        <v>0</v>
      </c>
    </row>
    <row r="175" spans="1:81">
      <c r="A175" s="80" t="s">
        <v>1958</v>
      </c>
      <c r="B175" s="80">
        <v>117</v>
      </c>
      <c r="C175" s="80">
        <v>15</v>
      </c>
      <c r="D175" s="80">
        <v>7</v>
      </c>
      <c r="E175" s="80">
        <v>2018</v>
      </c>
      <c r="F175" s="80" t="s">
        <v>93</v>
      </c>
      <c r="G175" s="80" t="s">
        <v>1943</v>
      </c>
      <c r="H175" s="80" t="s">
        <v>1944</v>
      </c>
      <c r="I175" s="177"/>
      <c r="J175" s="81">
        <v>67.458502560160028</v>
      </c>
      <c r="K175" s="81">
        <v>2.4137582843920433</v>
      </c>
      <c r="L175" s="81">
        <v>2.0440423443858231</v>
      </c>
      <c r="M175" s="81">
        <v>52.879226680651712</v>
      </c>
      <c r="N175" s="81">
        <v>63.308190728542762</v>
      </c>
      <c r="O175" s="81">
        <v>47.016546698173983</v>
      </c>
      <c r="P175" s="81">
        <v>26.781696598557982</v>
      </c>
      <c r="Q175" s="81">
        <v>3.2537800861122284</v>
      </c>
      <c r="R175" s="81">
        <v>0</v>
      </c>
      <c r="S175" s="81">
        <v>0</v>
      </c>
      <c r="T175" s="82"/>
      <c r="U175" s="81">
        <v>12292692</v>
      </c>
      <c r="V175" s="81">
        <v>1127</v>
      </c>
      <c r="W175" s="81">
        <v>43</v>
      </c>
      <c r="X175" s="81">
        <v>13414</v>
      </c>
      <c r="Y175" s="81">
        <v>22684</v>
      </c>
      <c r="Z175" s="81">
        <v>28649</v>
      </c>
      <c r="AA175" s="81">
        <v>5603</v>
      </c>
      <c r="AB175" s="81">
        <v>51338</v>
      </c>
      <c r="AC175" s="81">
        <v>0</v>
      </c>
      <c r="AD175" s="81">
        <v>0</v>
      </c>
      <c r="AE175" s="82"/>
      <c r="AF175" s="81">
        <v>81824287.65789777</v>
      </c>
      <c r="AG175" s="81">
        <v>1835600.6319860269</v>
      </c>
      <c r="AH175" s="81">
        <v>445316.09199911891</v>
      </c>
      <c r="AI175" s="81">
        <v>86540507.595422208</v>
      </c>
      <c r="AJ175" s="81">
        <v>97615011.19247967</v>
      </c>
      <c r="AK175" s="81">
        <v>0</v>
      </c>
      <c r="AL175" s="81">
        <v>0</v>
      </c>
      <c r="AM175" s="81">
        <v>7066732.7217146289</v>
      </c>
      <c r="AN175" s="81">
        <v>0</v>
      </c>
      <c r="AO175" s="81">
        <v>0</v>
      </c>
      <c r="AP175" s="82"/>
      <c r="AQ175" s="81">
        <v>1219</v>
      </c>
      <c r="AR175" s="81">
        <v>192</v>
      </c>
      <c r="AS175" s="81">
        <v>0</v>
      </c>
      <c r="AT175" s="81">
        <v>0</v>
      </c>
      <c r="AU175" s="81">
        <v>0</v>
      </c>
      <c r="AV175" s="81">
        <v>0</v>
      </c>
      <c r="AW175" s="81" t="s">
        <v>564</v>
      </c>
      <c r="AX175" s="82"/>
      <c r="AY175" s="81">
        <v>4919.1000000000013</v>
      </c>
      <c r="AZ175" s="81">
        <v>6467</v>
      </c>
      <c r="BA175" s="81">
        <v>0</v>
      </c>
      <c r="BB175" s="81">
        <v>0</v>
      </c>
      <c r="BC175" s="81">
        <v>0</v>
      </c>
      <c r="BD175" s="81">
        <v>0</v>
      </c>
      <c r="BE175" s="81" t="s">
        <v>564</v>
      </c>
      <c r="BF175" s="82"/>
      <c r="BG175" s="81">
        <v>0</v>
      </c>
      <c r="BH175" s="81">
        <v>0</v>
      </c>
      <c r="BI175" s="81">
        <v>87.688000000000002</v>
      </c>
      <c r="BJ175" s="81">
        <v>0</v>
      </c>
      <c r="BK175" s="81">
        <v>0</v>
      </c>
      <c r="BL175" s="81">
        <v>0</v>
      </c>
      <c r="BM175" s="82"/>
      <c r="BN175" s="81">
        <v>0</v>
      </c>
      <c r="BO175" s="81">
        <v>0</v>
      </c>
      <c r="BP175" s="81">
        <v>7</v>
      </c>
      <c r="BQ175" s="81">
        <v>0</v>
      </c>
      <c r="BR175" s="81">
        <v>0</v>
      </c>
      <c r="BS175" s="81">
        <v>0</v>
      </c>
      <c r="BT175"/>
      <c r="BU175" s="80">
        <v>87.688000000000002</v>
      </c>
      <c r="BV175" s="80">
        <v>0</v>
      </c>
      <c r="BW175" s="80">
        <v>0</v>
      </c>
      <c r="BX175" s="80">
        <v>0</v>
      </c>
      <c r="BY175" s="80">
        <v>0</v>
      </c>
      <c r="BZ175" s="80">
        <v>0</v>
      </c>
      <c r="CA175" s="80">
        <v>0</v>
      </c>
      <c r="CB175" s="80">
        <v>0</v>
      </c>
      <c r="CC175" s="80">
        <v>0</v>
      </c>
    </row>
    <row r="176" spans="1:81">
      <c r="A176" s="80" t="s">
        <v>1959</v>
      </c>
      <c r="B176" s="80">
        <v>118</v>
      </c>
      <c r="C176" s="80">
        <v>16</v>
      </c>
      <c r="D176" s="80">
        <v>7</v>
      </c>
      <c r="E176" s="80">
        <v>2019</v>
      </c>
      <c r="F176" s="80" t="s">
        <v>73</v>
      </c>
      <c r="G176" s="80" t="s">
        <v>1943</v>
      </c>
      <c r="H176" s="80" t="s">
        <v>1944</v>
      </c>
      <c r="I176" s="177"/>
      <c r="J176" s="81">
        <v>59.985038153289352</v>
      </c>
      <c r="K176" s="81">
        <v>2.1309534454553631</v>
      </c>
      <c r="L176" s="81">
        <v>2.0612492131410525</v>
      </c>
      <c r="M176" s="81">
        <v>50.0688554131087</v>
      </c>
      <c r="N176" s="81">
        <v>55.283263960065092</v>
      </c>
      <c r="O176" s="81">
        <v>45.764958603089553</v>
      </c>
      <c r="P176" s="81">
        <v>26.921047280384617</v>
      </c>
      <c r="Q176" s="81">
        <v>3.1401134839094036</v>
      </c>
      <c r="R176" s="81">
        <v>0</v>
      </c>
      <c r="S176" s="81">
        <v>0</v>
      </c>
      <c r="T176" s="82"/>
      <c r="U176" s="81">
        <v>11423987</v>
      </c>
      <c r="V176" s="81">
        <v>1127</v>
      </c>
      <c r="W176" s="81">
        <v>43</v>
      </c>
      <c r="X176" s="81">
        <v>13414</v>
      </c>
      <c r="Y176" s="81">
        <v>22786</v>
      </c>
      <c r="Z176" s="81">
        <v>28652</v>
      </c>
      <c r="AA176" s="81">
        <v>5590</v>
      </c>
      <c r="AB176" s="81">
        <v>50886</v>
      </c>
      <c r="AC176" s="81">
        <v>0</v>
      </c>
      <c r="AD176" s="81">
        <v>0</v>
      </c>
      <c r="AE176" s="82"/>
      <c r="AF176" s="81">
        <v>74379687.159653917</v>
      </c>
      <c r="AG176" s="81">
        <v>1714140.902873154</v>
      </c>
      <c r="AH176" s="81">
        <v>472173.85687111772</v>
      </c>
      <c r="AI176" s="81">
        <v>85358834.657968447</v>
      </c>
      <c r="AJ176" s="81">
        <v>85630093.481663972</v>
      </c>
      <c r="AK176" s="81">
        <v>0</v>
      </c>
      <c r="AL176" s="81">
        <v>0</v>
      </c>
      <c r="AM176" s="81">
        <v>6930290.1303970944</v>
      </c>
      <c r="AN176" s="81">
        <v>0</v>
      </c>
      <c r="AO176" s="81">
        <v>0</v>
      </c>
      <c r="AP176" s="82"/>
      <c r="AQ176" s="81">
        <v>1273</v>
      </c>
      <c r="AR176" s="81">
        <v>198</v>
      </c>
      <c r="AS176" s="81">
        <v>0</v>
      </c>
      <c r="AT176" s="81">
        <v>0</v>
      </c>
      <c r="AU176" s="81">
        <v>0</v>
      </c>
      <c r="AV176" s="81">
        <v>0</v>
      </c>
      <c r="AW176" s="81" t="s">
        <v>564</v>
      </c>
      <c r="AX176" s="82"/>
      <c r="AY176" s="81">
        <v>5160.0000000000045</v>
      </c>
      <c r="AZ176" s="81">
        <v>7521.0000000000009</v>
      </c>
      <c r="BA176" s="81">
        <v>0</v>
      </c>
      <c r="BB176" s="81">
        <v>0</v>
      </c>
      <c r="BC176" s="81">
        <v>0</v>
      </c>
      <c r="BD176" s="81">
        <v>0</v>
      </c>
      <c r="BE176" s="81" t="s">
        <v>564</v>
      </c>
      <c r="BF176" s="82"/>
      <c r="BG176" s="81">
        <v>0</v>
      </c>
      <c r="BH176" s="81">
        <v>0</v>
      </c>
      <c r="BI176" s="81">
        <v>74.968000000000004</v>
      </c>
      <c r="BJ176" s="81">
        <v>5.1689999999999996</v>
      </c>
      <c r="BK176" s="81">
        <v>0</v>
      </c>
      <c r="BL176" s="81">
        <v>0</v>
      </c>
      <c r="BM176" s="82"/>
      <c r="BN176" s="81">
        <v>0</v>
      </c>
      <c r="BO176" s="81">
        <v>0</v>
      </c>
      <c r="BP176" s="81">
        <v>6</v>
      </c>
      <c r="BQ176" s="81">
        <v>1</v>
      </c>
      <c r="BR176" s="81">
        <v>0</v>
      </c>
      <c r="BS176" s="81">
        <v>0</v>
      </c>
      <c r="BT176"/>
      <c r="BU176" s="80">
        <v>80.137</v>
      </c>
      <c r="BV176" s="80">
        <v>0</v>
      </c>
      <c r="BW176" s="80">
        <v>0</v>
      </c>
      <c r="BX176" s="80">
        <v>0</v>
      </c>
      <c r="BY176" s="80">
        <v>0</v>
      </c>
      <c r="BZ176" s="80">
        <v>0</v>
      </c>
      <c r="CA176" s="80">
        <v>0</v>
      </c>
      <c r="CB176" s="80">
        <v>0</v>
      </c>
      <c r="CC176" s="80">
        <v>0</v>
      </c>
    </row>
    <row r="177" spans="1:81">
      <c r="A177" s="80" t="s">
        <v>1960</v>
      </c>
      <c r="B177" s="80">
        <v>119</v>
      </c>
      <c r="C177" s="80">
        <v>17</v>
      </c>
      <c r="D177" s="80">
        <v>7</v>
      </c>
      <c r="E177" s="80">
        <v>2020</v>
      </c>
      <c r="F177" s="80" t="s">
        <v>218</v>
      </c>
      <c r="G177" s="80" t="s">
        <v>1943</v>
      </c>
      <c r="H177" s="80" t="s">
        <v>1944</v>
      </c>
      <c r="I177" s="177"/>
      <c r="J177" s="81">
        <v>62.241037030563518</v>
      </c>
      <c r="K177" s="81">
        <v>2.0751080205628587</v>
      </c>
      <c r="L177" s="81">
        <v>5.832443378347393</v>
      </c>
      <c r="M177" s="81">
        <v>48.06699357742049</v>
      </c>
      <c r="N177" s="81">
        <v>57.739479590325963</v>
      </c>
      <c r="O177" s="81">
        <v>39.986024270724279</v>
      </c>
      <c r="P177" s="81">
        <v>25.367689833995041</v>
      </c>
      <c r="Q177" s="81">
        <v>2.963253124399265</v>
      </c>
      <c r="R177" s="81">
        <v>0</v>
      </c>
      <c r="S177" s="81">
        <v>0</v>
      </c>
      <c r="T177" s="82"/>
      <c r="U177" s="81">
        <v>11143066</v>
      </c>
      <c r="V177" s="81">
        <v>1002</v>
      </c>
      <c r="W177" s="81">
        <v>124</v>
      </c>
      <c r="X177" s="81">
        <v>14213</v>
      </c>
      <c r="Y177" s="81">
        <v>22853</v>
      </c>
      <c r="Z177" s="81">
        <v>28573</v>
      </c>
      <c r="AA177" s="81">
        <v>5723</v>
      </c>
      <c r="AB177" s="81">
        <v>50256</v>
      </c>
      <c r="AC177" s="81">
        <v>0</v>
      </c>
      <c r="AD177" s="81">
        <v>0</v>
      </c>
      <c r="AE177" s="82"/>
      <c r="AF177" s="81">
        <v>78095784.380245656</v>
      </c>
      <c r="AG177" s="81">
        <v>1582645.6733250029</v>
      </c>
      <c r="AH177" s="81">
        <v>1375456.1430395884</v>
      </c>
      <c r="AI177" s="81">
        <v>82068784.446578011</v>
      </c>
      <c r="AJ177" s="81">
        <v>92689541.557530314</v>
      </c>
      <c r="AK177" s="81"/>
      <c r="AL177" s="81"/>
      <c r="AM177" s="81">
        <v>6558966.3558056531</v>
      </c>
      <c r="AN177" s="81"/>
      <c r="AO177" s="81"/>
      <c r="AP177" s="82"/>
      <c r="AQ177" s="81">
        <v>1327</v>
      </c>
      <c r="AR177" s="81">
        <v>207</v>
      </c>
      <c r="AS177" s="81">
        <v>0</v>
      </c>
      <c r="AT177" s="81">
        <v>0</v>
      </c>
      <c r="AU177" s="81">
        <v>0</v>
      </c>
      <c r="AV177" s="81">
        <v>0</v>
      </c>
      <c r="AW177" s="81">
        <v>0</v>
      </c>
      <c r="AX177" s="82"/>
      <c r="AY177" s="81">
        <v>5421.4000000000051</v>
      </c>
      <c r="AZ177" s="81">
        <v>7938.9999999999991</v>
      </c>
      <c r="BA177" s="81">
        <v>0</v>
      </c>
      <c r="BB177" s="81">
        <v>0</v>
      </c>
      <c r="BC177" s="81">
        <v>0</v>
      </c>
      <c r="BD177" s="81">
        <v>0</v>
      </c>
      <c r="BE177" s="81">
        <v>0</v>
      </c>
      <c r="BF177" s="82"/>
      <c r="BG177" s="81">
        <v>0</v>
      </c>
      <c r="BH177" s="81">
        <v>0</v>
      </c>
      <c r="BI177" s="81">
        <v>77.284000000000006</v>
      </c>
      <c r="BJ177" s="81">
        <v>0</v>
      </c>
      <c r="BK177" s="81">
        <v>0</v>
      </c>
      <c r="BL177" s="81">
        <v>0</v>
      </c>
      <c r="BM177" s="82"/>
      <c r="BN177" s="81">
        <v>0</v>
      </c>
      <c r="BO177" s="81">
        <v>0</v>
      </c>
      <c r="BP177" s="81">
        <v>7</v>
      </c>
      <c r="BQ177" s="81">
        <v>0</v>
      </c>
      <c r="BR177" s="81">
        <v>0</v>
      </c>
      <c r="BS177" s="81">
        <v>0</v>
      </c>
      <c r="BT177"/>
      <c r="BU177" s="80">
        <v>77.284000000000006</v>
      </c>
      <c r="BV177" s="80">
        <v>0</v>
      </c>
      <c r="BW177" s="80">
        <v>0</v>
      </c>
      <c r="BX177" s="80">
        <v>0</v>
      </c>
      <c r="BY177" s="80">
        <v>0</v>
      </c>
      <c r="BZ177" s="80">
        <v>0</v>
      </c>
      <c r="CA177" s="80">
        <v>0</v>
      </c>
      <c r="CB177" s="80">
        <v>0</v>
      </c>
      <c r="CC177" s="80">
        <v>0</v>
      </c>
    </row>
    <row r="178" spans="1:81">
      <c r="A178" s="80" t="s">
        <v>1961</v>
      </c>
      <c r="B178" s="80">
        <v>119</v>
      </c>
      <c r="C178" s="80">
        <v>18</v>
      </c>
      <c r="D178" s="80">
        <v>7</v>
      </c>
      <c r="E178" s="80">
        <v>2021</v>
      </c>
      <c r="F178" s="80" t="s">
        <v>75</v>
      </c>
      <c r="G178" s="174" t="s">
        <v>1943</v>
      </c>
      <c r="H178" s="80" t="s">
        <v>1944</v>
      </c>
      <c r="I178" s="177"/>
      <c r="J178" s="81">
        <v>55.528869892368199</v>
      </c>
      <c r="K178" s="81">
        <v>2.3105104080595393</v>
      </c>
      <c r="L178" s="81">
        <v>5.3625768343217644</v>
      </c>
      <c r="M178" s="81">
        <v>54.193976048763737</v>
      </c>
      <c r="N178" s="81">
        <v>54.010066460250336</v>
      </c>
      <c r="O178" s="81">
        <v>38.642975327382693</v>
      </c>
      <c r="P178" s="81">
        <v>26.244515498621276</v>
      </c>
      <c r="Q178" s="81">
        <v>2.966890699136167</v>
      </c>
      <c r="R178" s="81">
        <v>0</v>
      </c>
      <c r="S178" s="81">
        <v>0</v>
      </c>
      <c r="T178" s="82"/>
      <c r="U178" s="81">
        <v>11484846</v>
      </c>
      <c r="V178" s="81">
        <v>1002</v>
      </c>
      <c r="W178" s="81">
        <v>124</v>
      </c>
      <c r="X178" s="81">
        <v>14213</v>
      </c>
      <c r="Y178" s="81">
        <v>22871</v>
      </c>
      <c r="Z178" s="81">
        <v>28433</v>
      </c>
      <c r="AA178" s="81">
        <v>5774</v>
      </c>
      <c r="AB178" s="81">
        <v>49721</v>
      </c>
      <c r="AC178" s="81">
        <v>0</v>
      </c>
      <c r="AD178" s="81">
        <v>0</v>
      </c>
      <c r="AE178" s="82"/>
      <c r="AF178" s="81">
        <v>70176328.588839516</v>
      </c>
      <c r="AG178" s="81">
        <v>1781444.3059108939</v>
      </c>
      <c r="AH178" s="81">
        <v>1211189.3833612252</v>
      </c>
      <c r="AI178" s="81">
        <v>91425668.164679706</v>
      </c>
      <c r="AJ178" s="81">
        <v>80788462.841649994</v>
      </c>
      <c r="AK178" s="81">
        <v>0</v>
      </c>
      <c r="AL178" s="81">
        <v>0</v>
      </c>
      <c r="AM178" s="81">
        <v>6526571.7656917693</v>
      </c>
      <c r="AN178" s="81">
        <v>0</v>
      </c>
      <c r="AO178" s="81">
        <v>0</v>
      </c>
      <c r="AP178" s="82"/>
      <c r="AQ178" s="81">
        <v>1404</v>
      </c>
      <c r="AR178" s="81">
        <v>213</v>
      </c>
      <c r="AS178" s="81">
        <v>0</v>
      </c>
      <c r="AT178" s="81">
        <v>0</v>
      </c>
      <c r="AU178" s="81">
        <v>0</v>
      </c>
      <c r="AV178" s="81">
        <v>0</v>
      </c>
      <c r="AW178" s="81"/>
      <c r="AX178" s="82"/>
      <c r="AY178" s="81">
        <v>5839.7000000000053</v>
      </c>
      <c r="AZ178" s="81">
        <v>8433</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1962</v>
      </c>
      <c r="B179" s="80">
        <v>119</v>
      </c>
      <c r="C179" s="80">
        <v>19</v>
      </c>
      <c r="D179" s="80">
        <v>7</v>
      </c>
      <c r="E179" s="80">
        <v>2022</v>
      </c>
      <c r="F179" s="80" t="s">
        <v>568</v>
      </c>
      <c r="G179" s="174" t="s">
        <v>1943</v>
      </c>
      <c r="H179" s="80" t="s">
        <v>1944</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1479</v>
      </c>
      <c r="AR179" s="81">
        <v>218</v>
      </c>
      <c r="AS179" s="81">
        <v>0</v>
      </c>
      <c r="AT179" s="81">
        <v>0</v>
      </c>
      <c r="AU179" s="81">
        <v>0</v>
      </c>
      <c r="AV179" s="81">
        <v>0</v>
      </c>
      <c r="AW179" s="81"/>
      <c r="AX179" s="82"/>
      <c r="AY179" s="81">
        <v>6244.7000000000025</v>
      </c>
      <c r="AZ179" s="81">
        <v>9097.3999999999978</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1963</v>
      </c>
      <c r="B180" s="80">
        <v>324</v>
      </c>
      <c r="C180" s="80">
        <v>1</v>
      </c>
      <c r="D180" s="80">
        <v>20</v>
      </c>
      <c r="E180" s="80">
        <v>1990</v>
      </c>
      <c r="F180" s="80" t="s">
        <v>562</v>
      </c>
      <c r="G180" s="80" t="s">
        <v>1964</v>
      </c>
      <c r="H180" s="80" t="s">
        <v>1965</v>
      </c>
      <c r="I180" s="177"/>
      <c r="J180" s="81">
        <v>191.81103500340944</v>
      </c>
      <c r="K180" s="81">
        <v>4.3739096691934041</v>
      </c>
      <c r="L180" s="81">
        <v>4.6529348395875063</v>
      </c>
      <c r="M180" s="81">
        <v>27.463499514900032</v>
      </c>
      <c r="N180" s="81">
        <v>27.949586158221798</v>
      </c>
      <c r="O180" s="81">
        <v>38.683558581203854</v>
      </c>
      <c r="P180" s="81">
        <v>37.551826284877961</v>
      </c>
      <c r="Q180" s="81">
        <v>2.6392219772786927</v>
      </c>
      <c r="R180" s="81">
        <v>0</v>
      </c>
      <c r="S180" s="81">
        <v>2.8170246645650585</v>
      </c>
      <c r="T180" s="82"/>
      <c r="U180" s="81">
        <v>4639550</v>
      </c>
      <c r="V180" s="81">
        <v>1486</v>
      </c>
      <c r="W180" s="81">
        <v>45</v>
      </c>
      <c r="X180" s="81">
        <v>9252</v>
      </c>
      <c r="Y180" s="81">
        <v>12579</v>
      </c>
      <c r="Z180" s="81">
        <v>15911</v>
      </c>
      <c r="AA180" s="81">
        <v>9118</v>
      </c>
      <c r="AB180" s="81">
        <v>42852</v>
      </c>
      <c r="AC180" s="81">
        <v>0</v>
      </c>
      <c r="AD180" s="81">
        <v>2.8170246645650585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1966</v>
      </c>
      <c r="B181" s="80">
        <v>325</v>
      </c>
      <c r="C181" s="80">
        <v>2</v>
      </c>
      <c r="D181" s="80">
        <v>20</v>
      </c>
      <c r="E181" s="80">
        <v>2005</v>
      </c>
      <c r="F181" s="80" t="s">
        <v>565</v>
      </c>
      <c r="G181" s="80" t="s">
        <v>1964</v>
      </c>
      <c r="H181" s="80" t="s">
        <v>1965</v>
      </c>
      <c r="I181" s="177"/>
      <c r="J181" s="81">
        <v>168.00084985230845</v>
      </c>
      <c r="K181" s="81">
        <v>4.033859020464182</v>
      </c>
      <c r="L181" s="81">
        <v>25.607313363323154</v>
      </c>
      <c r="M181" s="81">
        <v>59.471345636701983</v>
      </c>
      <c r="N181" s="81">
        <v>50.214367254793288</v>
      </c>
      <c r="O181" s="81">
        <v>65.786204081391375</v>
      </c>
      <c r="P181" s="81">
        <v>49.914513980747678</v>
      </c>
      <c r="Q181" s="81">
        <v>2.9363137762153038</v>
      </c>
      <c r="R181" s="81">
        <v>0</v>
      </c>
      <c r="S181" s="81">
        <v>6.0282821200000001</v>
      </c>
      <c r="T181" s="82"/>
      <c r="U181" s="81">
        <v>4264675</v>
      </c>
      <c r="V181" s="81">
        <v>1705</v>
      </c>
      <c r="W181" s="81">
        <v>273</v>
      </c>
      <c r="X181" s="81">
        <v>11132</v>
      </c>
      <c r="Y181" s="81">
        <v>19125</v>
      </c>
      <c r="Z181" s="81">
        <v>31312</v>
      </c>
      <c r="AA181" s="81">
        <v>9926</v>
      </c>
      <c r="AB181" s="81">
        <v>49840</v>
      </c>
      <c r="AC181" s="81">
        <v>0</v>
      </c>
      <c r="AD181" s="81">
        <v>6.0282821200000001</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1967</v>
      </c>
      <c r="B182" s="80">
        <v>326</v>
      </c>
      <c r="C182" s="80">
        <v>3</v>
      </c>
      <c r="D182" s="80">
        <v>20</v>
      </c>
      <c r="E182" s="80">
        <v>2006</v>
      </c>
      <c r="F182" s="80" t="s">
        <v>566</v>
      </c>
      <c r="G182" s="80" t="s">
        <v>1964</v>
      </c>
      <c r="H182" s="80" t="s">
        <v>1965</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1968</v>
      </c>
      <c r="B183" s="80">
        <v>327</v>
      </c>
      <c r="C183" s="80">
        <v>4</v>
      </c>
      <c r="D183" s="80">
        <v>20</v>
      </c>
      <c r="E183" s="80">
        <v>2007</v>
      </c>
      <c r="F183" s="80" t="s">
        <v>567</v>
      </c>
      <c r="G183" s="80" t="s">
        <v>1964</v>
      </c>
      <c r="H183" s="80" t="s">
        <v>1965</v>
      </c>
      <c r="I183" s="177"/>
      <c r="J183" s="81">
        <v>140.80169612844347</v>
      </c>
      <c r="K183" s="81">
        <v>3.6799728910997032</v>
      </c>
      <c r="L183" s="81">
        <v>25.750526615879583</v>
      </c>
      <c r="M183" s="81">
        <v>54.646514472754482</v>
      </c>
      <c r="N183" s="81">
        <v>62.450133188271131</v>
      </c>
      <c r="O183" s="81">
        <v>64.639376839662191</v>
      </c>
      <c r="P183" s="81">
        <v>51.973971354926874</v>
      </c>
      <c r="Q183" s="81">
        <v>3.1124646946502752</v>
      </c>
      <c r="R183" s="81">
        <v>0</v>
      </c>
      <c r="S183" s="81">
        <v>5.3409710487200002</v>
      </c>
      <c r="T183" s="82"/>
      <c r="U183" s="81">
        <v>4015894</v>
      </c>
      <c r="V183" s="81">
        <v>1517</v>
      </c>
      <c r="W183" s="81">
        <v>316</v>
      </c>
      <c r="X183" s="81">
        <v>12248</v>
      </c>
      <c r="Y183" s="81">
        <v>19934</v>
      </c>
      <c r="Z183" s="81">
        <v>31983</v>
      </c>
      <c r="AA183" s="81">
        <v>10178</v>
      </c>
      <c r="AB183" s="81">
        <v>50036</v>
      </c>
      <c r="AC183" s="81">
        <v>0</v>
      </c>
      <c r="AD183" s="81">
        <v>5.3409710487200002</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1969</v>
      </c>
      <c r="B184" s="80">
        <v>328</v>
      </c>
      <c r="C184" s="80">
        <v>5</v>
      </c>
      <c r="D184" s="80">
        <v>20</v>
      </c>
      <c r="E184" s="80">
        <v>2008</v>
      </c>
      <c r="F184" s="80" t="s">
        <v>84</v>
      </c>
      <c r="G184" s="80" t="s">
        <v>1964</v>
      </c>
      <c r="H184" s="80" t="s">
        <v>1965</v>
      </c>
      <c r="I184" s="177"/>
      <c r="J184" s="81">
        <v>124.44052459691684</v>
      </c>
      <c r="K184" s="81">
        <v>2.8959005051524831</v>
      </c>
      <c r="L184" s="81">
        <v>22.595532192005319</v>
      </c>
      <c r="M184" s="81">
        <v>61.689706546438714</v>
      </c>
      <c r="N184" s="81">
        <v>59.86950687441081</v>
      </c>
      <c r="O184" s="81">
        <v>63.121197141677833</v>
      </c>
      <c r="P184" s="81">
        <v>50.736481826419386</v>
      </c>
      <c r="Q184" s="81">
        <v>3.0556599097050414</v>
      </c>
      <c r="R184" s="81">
        <v>0</v>
      </c>
      <c r="S184" s="81">
        <v>5.4995952020000001</v>
      </c>
      <c r="T184" s="82"/>
      <c r="U184" s="81">
        <v>4100161</v>
      </c>
      <c r="V184" s="81">
        <v>1517</v>
      </c>
      <c r="W184" s="81">
        <v>316</v>
      </c>
      <c r="X184" s="81">
        <v>12248</v>
      </c>
      <c r="Y184" s="81">
        <v>20161</v>
      </c>
      <c r="Z184" s="81">
        <v>32328</v>
      </c>
      <c r="AA184" s="81">
        <v>9947</v>
      </c>
      <c r="AB184" s="81">
        <v>49930</v>
      </c>
      <c r="AC184" s="81">
        <v>0</v>
      </c>
      <c r="AD184" s="81">
        <v>5.4995952020000001</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1970</v>
      </c>
      <c r="B185" s="80">
        <v>329</v>
      </c>
      <c r="C185" s="80">
        <v>6</v>
      </c>
      <c r="D185" s="80">
        <v>20</v>
      </c>
      <c r="E185" s="80">
        <v>2009</v>
      </c>
      <c r="F185" s="80" t="s">
        <v>85</v>
      </c>
      <c r="G185" s="80" t="s">
        <v>1964</v>
      </c>
      <c r="H185" s="80" t="s">
        <v>1965</v>
      </c>
      <c r="I185" s="177"/>
      <c r="J185" s="81">
        <v>137.20652029875595</v>
      </c>
      <c r="K185" s="81">
        <v>2.089631024170084</v>
      </c>
      <c r="L185" s="81">
        <v>16.30140561421323</v>
      </c>
      <c r="M185" s="81">
        <v>60.460910146700755</v>
      </c>
      <c r="N185" s="81">
        <v>55.637903808796892</v>
      </c>
      <c r="O185" s="81">
        <v>64.509247122604847</v>
      </c>
      <c r="P185" s="81">
        <v>49.038669389600457</v>
      </c>
      <c r="Q185" s="81">
        <v>2.9039508179675599</v>
      </c>
      <c r="R185" s="81">
        <v>0</v>
      </c>
      <c r="S185" s="81">
        <v>6.2872164671999986</v>
      </c>
      <c r="T185" s="82"/>
      <c r="U185" s="81">
        <v>3906485</v>
      </c>
      <c r="V185" s="81">
        <v>1407</v>
      </c>
      <c r="W185" s="81">
        <v>294</v>
      </c>
      <c r="X185" s="81">
        <v>13663</v>
      </c>
      <c r="Y185" s="81">
        <v>20334</v>
      </c>
      <c r="Z185" s="81">
        <v>32611</v>
      </c>
      <c r="AA185" s="81">
        <v>9870</v>
      </c>
      <c r="AB185" s="81">
        <v>49812</v>
      </c>
      <c r="AC185" s="81">
        <v>0</v>
      </c>
      <c r="AD185" s="81">
        <v>6.2872164671999986</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15.24</v>
      </c>
      <c r="BJ185" s="81">
        <v>0</v>
      </c>
      <c r="BK185" s="81">
        <v>0</v>
      </c>
      <c r="BL185" s="81">
        <v>0</v>
      </c>
      <c r="BM185" s="82"/>
      <c r="BN185" s="81">
        <v>0</v>
      </c>
      <c r="BO185" s="81">
        <v>0</v>
      </c>
      <c r="BP185" s="81">
        <v>2</v>
      </c>
      <c r="BQ185" s="81">
        <v>0</v>
      </c>
      <c r="BR185" s="81">
        <v>0</v>
      </c>
      <c r="BS185" s="81">
        <v>0</v>
      </c>
      <c r="BT185"/>
      <c r="BU185" s="80"/>
      <c r="BV185" s="80"/>
      <c r="BW185" s="80"/>
      <c r="BX185" s="80"/>
      <c r="BY185" s="80"/>
      <c r="BZ185" s="80"/>
      <c r="CA185" s="80"/>
      <c r="CB185" s="80"/>
      <c r="CC185" s="80"/>
    </row>
    <row r="186" spans="1:81">
      <c r="A186" s="80" t="s">
        <v>1971</v>
      </c>
      <c r="B186" s="80">
        <v>330</v>
      </c>
      <c r="C186" s="80">
        <v>7</v>
      </c>
      <c r="D186" s="80">
        <v>20</v>
      </c>
      <c r="E186" s="80">
        <v>2010</v>
      </c>
      <c r="F186" s="80" t="s">
        <v>86</v>
      </c>
      <c r="G186" s="80" t="s">
        <v>1964</v>
      </c>
      <c r="H186" s="80" t="s">
        <v>1965</v>
      </c>
      <c r="I186" s="177"/>
      <c r="J186" s="81">
        <v>152.24282303293012</v>
      </c>
      <c r="K186" s="81">
        <v>2.2269724913779321</v>
      </c>
      <c r="L186" s="81">
        <v>15.433464422648857</v>
      </c>
      <c r="M186" s="81">
        <v>60.352274740810515</v>
      </c>
      <c r="N186" s="81">
        <v>56.726385076332001</v>
      </c>
      <c r="O186" s="81">
        <v>64.565291040480673</v>
      </c>
      <c r="P186" s="81">
        <v>50.029736743411561</v>
      </c>
      <c r="Q186" s="81">
        <v>3.0040378830373347</v>
      </c>
      <c r="R186" s="81">
        <v>0</v>
      </c>
      <c r="S186" s="81">
        <v>6.4532016428800008</v>
      </c>
      <c r="T186" s="82"/>
      <c r="U186" s="81">
        <v>3933451</v>
      </c>
      <c r="V186" s="81">
        <v>1407</v>
      </c>
      <c r="W186" s="81">
        <v>294</v>
      </c>
      <c r="X186" s="81">
        <v>13663</v>
      </c>
      <c r="Y186" s="81">
        <v>20295</v>
      </c>
      <c r="Z186" s="81">
        <v>32791</v>
      </c>
      <c r="AA186" s="81">
        <v>9818</v>
      </c>
      <c r="AB186" s="81">
        <v>49375</v>
      </c>
      <c r="AC186" s="81">
        <v>0</v>
      </c>
      <c r="AD186" s="81">
        <v>6.4532016428800008</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7.6319999999999997</v>
      </c>
      <c r="BJ186" s="81">
        <v>0</v>
      </c>
      <c r="BK186" s="81">
        <v>5.61</v>
      </c>
      <c r="BL186" s="81">
        <v>0</v>
      </c>
      <c r="BM186" s="82"/>
      <c r="BN186" s="81">
        <v>0</v>
      </c>
      <c r="BO186" s="81">
        <v>0</v>
      </c>
      <c r="BP186" s="81">
        <v>1</v>
      </c>
      <c r="BQ186" s="81">
        <v>0</v>
      </c>
      <c r="BR186" s="81">
        <v>1</v>
      </c>
      <c r="BS186" s="81">
        <v>0</v>
      </c>
      <c r="BT186"/>
      <c r="BU186" s="80">
        <v>13.242000000000001</v>
      </c>
      <c r="BV186" s="80">
        <v>0</v>
      </c>
      <c r="BW186" s="80">
        <v>0</v>
      </c>
      <c r="BX186" s="80">
        <v>0</v>
      </c>
      <c r="BY186" s="80">
        <v>0</v>
      </c>
      <c r="BZ186" s="80">
        <v>0</v>
      </c>
      <c r="CA186" s="80">
        <v>0</v>
      </c>
      <c r="CB186" s="80">
        <v>0</v>
      </c>
      <c r="CC186" s="80">
        <v>0</v>
      </c>
    </row>
    <row r="187" spans="1:81">
      <c r="A187" s="80" t="s">
        <v>1972</v>
      </c>
      <c r="B187" s="80">
        <v>331</v>
      </c>
      <c r="C187" s="80">
        <v>8</v>
      </c>
      <c r="D187" s="80">
        <v>20</v>
      </c>
      <c r="E187" s="80">
        <v>2011</v>
      </c>
      <c r="F187" s="80" t="s">
        <v>87</v>
      </c>
      <c r="G187" s="80" t="s">
        <v>1964</v>
      </c>
      <c r="H187" s="80" t="s">
        <v>1965</v>
      </c>
      <c r="I187" s="177"/>
      <c r="J187" s="81">
        <v>205.42303815703119</v>
      </c>
      <c r="K187" s="81">
        <v>3.5154906108349318</v>
      </c>
      <c r="L187" s="81">
        <v>15.046730147729336</v>
      </c>
      <c r="M187" s="81">
        <v>69.921109655126344</v>
      </c>
      <c r="N187" s="81">
        <v>59.245988617190342</v>
      </c>
      <c r="O187" s="81">
        <v>63.313844171226151</v>
      </c>
      <c r="P187" s="81">
        <v>48.267254293834377</v>
      </c>
      <c r="Q187" s="81">
        <v>3.4253334144712784</v>
      </c>
      <c r="R187" s="81">
        <v>0</v>
      </c>
      <c r="S187" s="81">
        <v>6.1718451484999992</v>
      </c>
      <c r="T187" s="82"/>
      <c r="U187" s="81">
        <v>5556572</v>
      </c>
      <c r="V187" s="81">
        <v>1407</v>
      </c>
      <c r="W187" s="81">
        <v>294</v>
      </c>
      <c r="X187" s="81">
        <v>13663</v>
      </c>
      <c r="Y187" s="81">
        <v>20172</v>
      </c>
      <c r="Z187" s="81">
        <v>32854</v>
      </c>
      <c r="AA187" s="81">
        <v>9754</v>
      </c>
      <c r="AB187" s="81">
        <v>48809</v>
      </c>
      <c r="AC187" s="81">
        <v>0</v>
      </c>
      <c r="AD187" s="81">
        <v>6.1718451484999992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26.21</v>
      </c>
      <c r="BJ187" s="81">
        <v>0</v>
      </c>
      <c r="BK187" s="81">
        <v>0</v>
      </c>
      <c r="BL187" s="81">
        <v>0</v>
      </c>
      <c r="BM187" s="82"/>
      <c r="BN187" s="81">
        <v>0</v>
      </c>
      <c r="BO187" s="81">
        <v>0</v>
      </c>
      <c r="BP187" s="81">
        <v>3</v>
      </c>
      <c r="BQ187" s="81">
        <v>0</v>
      </c>
      <c r="BR187" s="81">
        <v>0</v>
      </c>
      <c r="BS187" s="81">
        <v>0</v>
      </c>
      <c r="BT187"/>
      <c r="BU187" s="80">
        <v>26.21</v>
      </c>
      <c r="BV187" s="80">
        <v>0</v>
      </c>
      <c r="BW187" s="80">
        <v>0</v>
      </c>
      <c r="BX187" s="80">
        <v>0</v>
      </c>
      <c r="BY187" s="80">
        <v>0</v>
      </c>
      <c r="BZ187" s="80">
        <v>0</v>
      </c>
      <c r="CA187" s="80">
        <v>0</v>
      </c>
      <c r="CB187" s="80">
        <v>0</v>
      </c>
      <c r="CC187" s="80">
        <v>0</v>
      </c>
    </row>
    <row r="188" spans="1:81">
      <c r="A188" s="80" t="s">
        <v>1973</v>
      </c>
      <c r="B188" s="80">
        <v>332</v>
      </c>
      <c r="C188" s="80">
        <v>9</v>
      </c>
      <c r="D188" s="80">
        <v>20</v>
      </c>
      <c r="E188" s="80">
        <v>2012</v>
      </c>
      <c r="F188" s="80" t="s">
        <v>88</v>
      </c>
      <c r="G188" s="80" t="s">
        <v>1964</v>
      </c>
      <c r="H188" s="80" t="s">
        <v>1965</v>
      </c>
      <c r="I188" s="177"/>
      <c r="J188" s="81">
        <v>163.07632230575862</v>
      </c>
      <c r="K188" s="81">
        <v>3.4879787375228495</v>
      </c>
      <c r="L188" s="81">
        <v>15.106777772422811</v>
      </c>
      <c r="M188" s="81">
        <v>78.137036452044086</v>
      </c>
      <c r="N188" s="81">
        <v>67.865793562544098</v>
      </c>
      <c r="O188" s="81">
        <v>63.217127488708492</v>
      </c>
      <c r="P188" s="81">
        <v>48.253233346462665</v>
      </c>
      <c r="Q188" s="81">
        <v>3.8152505228830891</v>
      </c>
      <c r="R188" s="81">
        <v>0</v>
      </c>
      <c r="S188" s="81">
        <v>11.0651632307016</v>
      </c>
      <c r="T188" s="82"/>
      <c r="U188" s="81">
        <v>4432338</v>
      </c>
      <c r="V188" s="81">
        <v>1407</v>
      </c>
      <c r="W188" s="81">
        <v>294</v>
      </c>
      <c r="X188" s="81">
        <v>13663</v>
      </c>
      <c r="Y188" s="81">
        <v>21019</v>
      </c>
      <c r="Z188" s="81">
        <v>33064</v>
      </c>
      <c r="AA188" s="81">
        <v>9696</v>
      </c>
      <c r="AB188" s="81">
        <v>50038</v>
      </c>
      <c r="AC188" s="81">
        <v>0</v>
      </c>
      <c r="AD188" s="81">
        <v>11.0651632307016</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31.306999999999999</v>
      </c>
      <c r="BJ188" s="81">
        <v>0</v>
      </c>
      <c r="BK188" s="81">
        <v>4.8090000000000002</v>
      </c>
      <c r="BL188" s="81">
        <v>0</v>
      </c>
      <c r="BM188" s="82"/>
      <c r="BN188" s="81">
        <v>0</v>
      </c>
      <c r="BO188" s="81">
        <v>0</v>
      </c>
      <c r="BP188" s="81">
        <v>4</v>
      </c>
      <c r="BQ188" s="81">
        <v>0</v>
      </c>
      <c r="BR188" s="81">
        <v>1</v>
      </c>
      <c r="BS188" s="81">
        <v>0</v>
      </c>
      <c r="BT188"/>
      <c r="BU188" s="80">
        <v>36.116</v>
      </c>
      <c r="BV188" s="80">
        <v>0</v>
      </c>
      <c r="BW188" s="80">
        <v>0</v>
      </c>
      <c r="BX188" s="80">
        <v>0</v>
      </c>
      <c r="BY188" s="80">
        <v>0</v>
      </c>
      <c r="BZ188" s="80">
        <v>0</v>
      </c>
      <c r="CA188" s="80">
        <v>0</v>
      </c>
      <c r="CB188" s="80">
        <v>0</v>
      </c>
      <c r="CC188" s="80">
        <v>0</v>
      </c>
    </row>
    <row r="189" spans="1:81">
      <c r="A189" s="80" t="s">
        <v>1974</v>
      </c>
      <c r="B189" s="80">
        <v>333</v>
      </c>
      <c r="C189" s="80">
        <v>10</v>
      </c>
      <c r="D189" s="80">
        <v>20</v>
      </c>
      <c r="E189" s="80">
        <v>2013</v>
      </c>
      <c r="F189" s="80" t="s">
        <v>89</v>
      </c>
      <c r="G189" s="80" t="s">
        <v>1964</v>
      </c>
      <c r="H189" s="80" t="s">
        <v>1965</v>
      </c>
      <c r="I189" s="177"/>
      <c r="J189" s="81">
        <v>169.89675084168186</v>
      </c>
      <c r="K189" s="81">
        <v>3.1087903775786661</v>
      </c>
      <c r="L189" s="81">
        <v>15.110613929946455</v>
      </c>
      <c r="M189" s="81">
        <v>77.471823482941673</v>
      </c>
      <c r="N189" s="81">
        <v>72.008142142583409</v>
      </c>
      <c r="O189" s="81">
        <v>61.391921142648172</v>
      </c>
      <c r="P189" s="81">
        <v>47.965482152845212</v>
      </c>
      <c r="Q189" s="81">
        <v>3.8692031934229623</v>
      </c>
      <c r="R189" s="81">
        <v>0</v>
      </c>
      <c r="S189" s="81">
        <v>0</v>
      </c>
      <c r="T189" s="82"/>
      <c r="U189" s="81">
        <v>4498166</v>
      </c>
      <c r="V189" s="81">
        <v>1407</v>
      </c>
      <c r="W189" s="81">
        <v>294</v>
      </c>
      <c r="X189" s="81">
        <v>13663</v>
      </c>
      <c r="Y189" s="81">
        <v>21220</v>
      </c>
      <c r="Z189" s="81">
        <v>33543</v>
      </c>
      <c r="AA189" s="81">
        <v>9602</v>
      </c>
      <c r="AB189" s="81">
        <v>50018</v>
      </c>
      <c r="AC189" s="81">
        <v>0</v>
      </c>
      <c r="AD189" s="81">
        <v>0</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31.472000000000001</v>
      </c>
      <c r="BJ189" s="81">
        <v>0</v>
      </c>
      <c r="BK189" s="81">
        <v>4.8899999999999997</v>
      </c>
      <c r="BL189" s="81">
        <v>0</v>
      </c>
      <c r="BM189" s="82"/>
      <c r="BN189" s="81">
        <v>0</v>
      </c>
      <c r="BO189" s="81">
        <v>0</v>
      </c>
      <c r="BP189" s="81">
        <v>4</v>
      </c>
      <c r="BQ189" s="81">
        <v>0</v>
      </c>
      <c r="BR189" s="81">
        <v>1</v>
      </c>
      <c r="BS189" s="81">
        <v>0</v>
      </c>
      <c r="BT189"/>
      <c r="BU189" s="80">
        <v>36.362000000000002</v>
      </c>
      <c r="BV189" s="80">
        <v>0</v>
      </c>
      <c r="BW189" s="80">
        <v>0</v>
      </c>
      <c r="BX189" s="80">
        <v>0</v>
      </c>
      <c r="BY189" s="80">
        <v>0</v>
      </c>
      <c r="BZ189" s="80">
        <v>0</v>
      </c>
      <c r="CA189" s="80">
        <v>0</v>
      </c>
      <c r="CB189" s="80">
        <v>0</v>
      </c>
      <c r="CC189" s="80">
        <v>0</v>
      </c>
    </row>
    <row r="190" spans="1:81">
      <c r="A190" s="80" t="s">
        <v>1975</v>
      </c>
      <c r="B190" s="80">
        <v>334</v>
      </c>
      <c r="C190" s="80">
        <v>11</v>
      </c>
      <c r="D190" s="80">
        <v>20</v>
      </c>
      <c r="E190" s="80">
        <v>2014</v>
      </c>
      <c r="F190" s="80" t="s">
        <v>90</v>
      </c>
      <c r="G190" s="80" t="s">
        <v>1964</v>
      </c>
      <c r="H190" s="80" t="s">
        <v>1965</v>
      </c>
      <c r="I190" s="177"/>
      <c r="J190" s="81">
        <v>150.42084371185385</v>
      </c>
      <c r="K190" s="81">
        <v>3.2397049520443471</v>
      </c>
      <c r="L190" s="81">
        <v>13.409744012850402</v>
      </c>
      <c r="M190" s="81">
        <v>71.408922445870132</v>
      </c>
      <c r="N190" s="81">
        <v>60.256206574062489</v>
      </c>
      <c r="O190" s="81">
        <v>58.948844174688773</v>
      </c>
      <c r="P190" s="81">
        <v>48.280232181307696</v>
      </c>
      <c r="Q190" s="81">
        <v>3.7089116366428523</v>
      </c>
      <c r="R190" s="81">
        <v>0</v>
      </c>
      <c r="S190" s="81">
        <v>0</v>
      </c>
      <c r="T190" s="82"/>
      <c r="U190" s="81">
        <v>4384145</v>
      </c>
      <c r="V190" s="81">
        <v>1355</v>
      </c>
      <c r="W190" s="81">
        <v>234</v>
      </c>
      <c r="X190" s="81">
        <v>13694</v>
      </c>
      <c r="Y190" s="81">
        <v>21584</v>
      </c>
      <c r="Z190" s="81">
        <v>33922</v>
      </c>
      <c r="AA190" s="81">
        <v>9615</v>
      </c>
      <c r="AB190" s="81">
        <v>49972</v>
      </c>
      <c r="AC190" s="81">
        <v>0</v>
      </c>
      <c r="AD190" s="81">
        <v>0</v>
      </c>
      <c r="AE190" s="82"/>
      <c r="AF190" s="81">
        <v>47313978.461534008</v>
      </c>
      <c r="AG190" s="81">
        <v>3122397.652843039</v>
      </c>
      <c r="AH190" s="81">
        <v>3333196.3771892302</v>
      </c>
      <c r="AI190" s="81">
        <v>99284027.504373208</v>
      </c>
      <c r="AJ190" s="81">
        <v>82954325.497759908</v>
      </c>
      <c r="AK190" s="81">
        <v>0</v>
      </c>
      <c r="AL190" s="81">
        <v>0</v>
      </c>
      <c r="AM190" s="81">
        <v>6860408.8576616431</v>
      </c>
      <c r="AN190" s="81">
        <v>0</v>
      </c>
      <c r="AO190" s="81">
        <v>0</v>
      </c>
      <c r="AP190" s="82"/>
      <c r="AQ190" s="81">
        <v>821</v>
      </c>
      <c r="AR190" s="81">
        <v>217</v>
      </c>
      <c r="AS190" s="81">
        <v>0</v>
      </c>
      <c r="AT190" s="81">
        <v>0</v>
      </c>
      <c r="AU190" s="81">
        <v>0</v>
      </c>
      <c r="AV190" s="81">
        <v>0</v>
      </c>
      <c r="AW190" s="81" t="s">
        <v>564</v>
      </c>
      <c r="AX190" s="82"/>
      <c r="AY190" s="81">
        <v>3222.5</v>
      </c>
      <c r="AZ190" s="81">
        <v>18979.3</v>
      </c>
      <c r="BA190" s="81">
        <v>0</v>
      </c>
      <c r="BB190" s="81">
        <v>0</v>
      </c>
      <c r="BC190" s="81">
        <v>0</v>
      </c>
      <c r="BD190" s="81">
        <v>0</v>
      </c>
      <c r="BE190" s="81" t="s">
        <v>564</v>
      </c>
      <c r="BF190" s="82"/>
      <c r="BG190" s="81">
        <v>0</v>
      </c>
      <c r="BH190" s="81">
        <v>0</v>
      </c>
      <c r="BI190" s="81">
        <v>25.872</v>
      </c>
      <c r="BJ190" s="81">
        <v>0</v>
      </c>
      <c r="BK190" s="81">
        <v>4.4459999999999997</v>
      </c>
      <c r="BL190" s="81">
        <v>0</v>
      </c>
      <c r="BM190" s="82"/>
      <c r="BN190" s="81">
        <v>0</v>
      </c>
      <c r="BO190" s="81">
        <v>0</v>
      </c>
      <c r="BP190" s="81">
        <v>3</v>
      </c>
      <c r="BQ190" s="81">
        <v>0</v>
      </c>
      <c r="BR190" s="81">
        <v>1</v>
      </c>
      <c r="BS190" s="81">
        <v>0</v>
      </c>
      <c r="BT190"/>
      <c r="BU190" s="80">
        <v>30.318000000000001</v>
      </c>
      <c r="BV190" s="80">
        <v>0</v>
      </c>
      <c r="BW190" s="80">
        <v>0</v>
      </c>
      <c r="BX190" s="80">
        <v>0</v>
      </c>
      <c r="BY190" s="80">
        <v>0</v>
      </c>
      <c r="BZ190" s="80">
        <v>0</v>
      </c>
      <c r="CA190" s="80">
        <v>0</v>
      </c>
      <c r="CB190" s="80">
        <v>0</v>
      </c>
      <c r="CC190" s="80">
        <v>0</v>
      </c>
    </row>
    <row r="191" spans="1:81">
      <c r="A191" s="80" t="s">
        <v>1976</v>
      </c>
      <c r="B191" s="80">
        <v>335</v>
      </c>
      <c r="C191" s="80">
        <v>12</v>
      </c>
      <c r="D191" s="80">
        <v>20</v>
      </c>
      <c r="E191" s="80">
        <v>2015</v>
      </c>
      <c r="F191" s="80" t="s">
        <v>91</v>
      </c>
      <c r="G191" s="80" t="s">
        <v>1964</v>
      </c>
      <c r="H191" s="80" t="s">
        <v>1965</v>
      </c>
      <c r="I191" s="177"/>
      <c r="J191" s="81">
        <v>129.35057318498758</v>
      </c>
      <c r="K191" s="81">
        <v>3.2172962576417361</v>
      </c>
      <c r="L191" s="81">
        <v>14.08582540599869</v>
      </c>
      <c r="M191" s="81">
        <v>72.548898702879185</v>
      </c>
      <c r="N191" s="81">
        <v>56.730530246438029</v>
      </c>
      <c r="O191" s="81">
        <v>59.172891248567645</v>
      </c>
      <c r="P191" s="81">
        <v>48.232789848277157</v>
      </c>
      <c r="Q191" s="81">
        <v>3.6290239316945558</v>
      </c>
      <c r="R191" s="81">
        <v>0</v>
      </c>
      <c r="S191" s="81">
        <v>0</v>
      </c>
      <c r="T191" s="82"/>
      <c r="U191" s="81">
        <v>3727362</v>
      </c>
      <c r="V191" s="81">
        <v>1355</v>
      </c>
      <c r="W191" s="81">
        <v>234</v>
      </c>
      <c r="X191" s="81">
        <v>13694</v>
      </c>
      <c r="Y191" s="81">
        <v>21864</v>
      </c>
      <c r="Z191" s="81">
        <v>34379</v>
      </c>
      <c r="AA191" s="81">
        <v>9598</v>
      </c>
      <c r="AB191" s="81">
        <v>49947</v>
      </c>
      <c r="AC191" s="81">
        <v>0</v>
      </c>
      <c r="AD191" s="81">
        <v>0</v>
      </c>
      <c r="AE191" s="82"/>
      <c r="AF191" s="81">
        <v>40031869.33185184</v>
      </c>
      <c r="AG191" s="81">
        <v>2768626.942315069</v>
      </c>
      <c r="AH191" s="81">
        <v>2943552.9404445523</v>
      </c>
      <c r="AI191" s="81">
        <v>102934149.32402562</v>
      </c>
      <c r="AJ191" s="81">
        <v>76134263.767302796</v>
      </c>
      <c r="AK191" s="81">
        <v>0</v>
      </c>
      <c r="AL191" s="81">
        <v>0</v>
      </c>
      <c r="AM191" s="81">
        <v>6845026.8302151896</v>
      </c>
      <c r="AN191" s="81">
        <v>0</v>
      </c>
      <c r="AO191" s="81">
        <v>0</v>
      </c>
      <c r="AP191" s="82"/>
      <c r="AQ191" s="81">
        <v>911</v>
      </c>
      <c r="AR191" s="81">
        <v>314</v>
      </c>
      <c r="AS191" s="81">
        <v>0</v>
      </c>
      <c r="AT191" s="81">
        <v>0</v>
      </c>
      <c r="AU191" s="81">
        <v>0</v>
      </c>
      <c r="AV191" s="81">
        <v>0</v>
      </c>
      <c r="AW191" s="81" t="s">
        <v>564</v>
      </c>
      <c r="AX191" s="82"/>
      <c r="AY191" s="81">
        <v>3647.8</v>
      </c>
      <c r="AZ191" s="81">
        <v>26763.599999999999</v>
      </c>
      <c r="BA191" s="81">
        <v>0</v>
      </c>
      <c r="BB191" s="81">
        <v>0</v>
      </c>
      <c r="BC191" s="81">
        <v>0</v>
      </c>
      <c r="BD191" s="81">
        <v>0</v>
      </c>
      <c r="BE191" s="81" t="s">
        <v>564</v>
      </c>
      <c r="BF191" s="82"/>
      <c r="BG191" s="81">
        <v>0</v>
      </c>
      <c r="BH191" s="81">
        <v>0</v>
      </c>
      <c r="BI191" s="81">
        <v>21.388000000000002</v>
      </c>
      <c r="BJ191" s="81">
        <v>0</v>
      </c>
      <c r="BK191" s="81">
        <v>4.22</v>
      </c>
      <c r="BL191" s="81">
        <v>0</v>
      </c>
      <c r="BM191" s="82"/>
      <c r="BN191" s="81">
        <v>0</v>
      </c>
      <c r="BO191" s="81">
        <v>0</v>
      </c>
      <c r="BP191" s="81">
        <v>3</v>
      </c>
      <c r="BQ191" s="81">
        <v>0</v>
      </c>
      <c r="BR191" s="81">
        <v>1</v>
      </c>
      <c r="BS191" s="81">
        <v>0</v>
      </c>
      <c r="BT191"/>
      <c r="BU191" s="80">
        <v>25.608000000000001</v>
      </c>
      <c r="BV191" s="80">
        <v>0</v>
      </c>
      <c r="BW191" s="80">
        <v>0</v>
      </c>
      <c r="BX191" s="80">
        <v>0</v>
      </c>
      <c r="BY191" s="80">
        <v>0</v>
      </c>
      <c r="BZ191" s="80">
        <v>0</v>
      </c>
      <c r="CA191" s="80">
        <v>0</v>
      </c>
      <c r="CB191" s="80">
        <v>0</v>
      </c>
      <c r="CC191" s="80">
        <v>0</v>
      </c>
    </row>
    <row r="192" spans="1:81">
      <c r="A192" s="80" t="s">
        <v>1977</v>
      </c>
      <c r="B192" s="80">
        <v>336</v>
      </c>
      <c r="C192" s="80">
        <v>13</v>
      </c>
      <c r="D192" s="80">
        <v>20</v>
      </c>
      <c r="E192" s="80">
        <v>2016</v>
      </c>
      <c r="F192" s="80" t="s">
        <v>92</v>
      </c>
      <c r="G192" s="80" t="s">
        <v>1964</v>
      </c>
      <c r="H192" s="80" t="s">
        <v>1965</v>
      </c>
      <c r="I192" s="177"/>
      <c r="J192" s="81">
        <v>154.72239303564362</v>
      </c>
      <c r="K192" s="81">
        <v>3.1005246837011349</v>
      </c>
      <c r="L192" s="81">
        <v>16.38430095753381</v>
      </c>
      <c r="M192" s="81">
        <v>62.393825855527318</v>
      </c>
      <c r="N192" s="81">
        <v>60.891512434344904</v>
      </c>
      <c r="O192" s="81">
        <v>59.236462575253029</v>
      </c>
      <c r="P192" s="81">
        <v>47.503724349311639</v>
      </c>
      <c r="Q192" s="81">
        <v>3.5405716601024197</v>
      </c>
      <c r="R192" s="81">
        <v>0</v>
      </c>
      <c r="S192" s="81">
        <v>0</v>
      </c>
      <c r="T192" s="82"/>
      <c r="U192" s="81">
        <v>4212258</v>
      </c>
      <c r="V192" s="81">
        <v>1355</v>
      </c>
      <c r="W192" s="81">
        <v>234</v>
      </c>
      <c r="X192" s="81">
        <v>13694</v>
      </c>
      <c r="Y192" s="81">
        <v>22392</v>
      </c>
      <c r="Z192" s="81">
        <v>34839</v>
      </c>
      <c r="AA192" s="81">
        <v>9777</v>
      </c>
      <c r="AB192" s="81">
        <v>50127</v>
      </c>
      <c r="AC192" s="81">
        <v>0</v>
      </c>
      <c r="AD192" s="81">
        <v>0</v>
      </c>
      <c r="AE192" s="82"/>
      <c r="AF192" s="81">
        <v>49692408.291042358</v>
      </c>
      <c r="AG192" s="81">
        <v>2638064.5708347498</v>
      </c>
      <c r="AH192" s="81">
        <v>2710499.528916087</v>
      </c>
      <c r="AI192" s="81">
        <v>95785743.275458306</v>
      </c>
      <c r="AJ192" s="81">
        <v>82876828.485191181</v>
      </c>
      <c r="AK192" s="81">
        <v>0</v>
      </c>
      <c r="AL192" s="81">
        <v>0</v>
      </c>
      <c r="AM192" s="81">
        <v>6875032.1541685369</v>
      </c>
      <c r="AN192" s="81">
        <v>0</v>
      </c>
      <c r="AO192" s="81">
        <v>0</v>
      </c>
      <c r="AP192" s="82"/>
      <c r="AQ192" s="81">
        <v>983</v>
      </c>
      <c r="AR192" s="81">
        <v>410</v>
      </c>
      <c r="AS192" s="81">
        <v>0</v>
      </c>
      <c r="AT192" s="81">
        <v>0</v>
      </c>
      <c r="AU192" s="81">
        <v>0</v>
      </c>
      <c r="AV192" s="81">
        <v>0</v>
      </c>
      <c r="AW192" s="81" t="s">
        <v>564</v>
      </c>
      <c r="AX192" s="82"/>
      <c r="AY192" s="81">
        <v>3988.3</v>
      </c>
      <c r="AZ192" s="81">
        <v>34361.300000000003</v>
      </c>
      <c r="BA192" s="81">
        <v>0</v>
      </c>
      <c r="BB192" s="81">
        <v>0</v>
      </c>
      <c r="BC192" s="81">
        <v>0</v>
      </c>
      <c r="BD192" s="81">
        <v>0</v>
      </c>
      <c r="BE192" s="81" t="s">
        <v>564</v>
      </c>
      <c r="BF192" s="82"/>
      <c r="BG192" s="81">
        <v>0</v>
      </c>
      <c r="BH192" s="81">
        <v>0</v>
      </c>
      <c r="BI192" s="81">
        <v>31.533999999999999</v>
      </c>
      <c r="BJ192" s="81">
        <v>0</v>
      </c>
      <c r="BK192" s="81">
        <v>6.5809999999999995</v>
      </c>
      <c r="BL192" s="81">
        <v>0</v>
      </c>
      <c r="BM192" s="82"/>
      <c r="BN192" s="81">
        <v>0</v>
      </c>
      <c r="BO192" s="81">
        <v>0</v>
      </c>
      <c r="BP192" s="81">
        <v>4</v>
      </c>
      <c r="BQ192" s="81">
        <v>0</v>
      </c>
      <c r="BR192" s="81">
        <v>2</v>
      </c>
      <c r="BS192" s="81">
        <v>0</v>
      </c>
      <c r="BT192"/>
      <c r="BU192" s="80">
        <v>38.115000000000002</v>
      </c>
      <c r="BV192" s="80">
        <v>0</v>
      </c>
      <c r="BW192" s="80">
        <v>0</v>
      </c>
      <c r="BX192" s="80">
        <v>0</v>
      </c>
      <c r="BY192" s="80">
        <v>0</v>
      </c>
      <c r="BZ192" s="80">
        <v>0</v>
      </c>
      <c r="CA192" s="80">
        <v>0</v>
      </c>
      <c r="CB192" s="80">
        <v>0</v>
      </c>
      <c r="CC192" s="80">
        <v>0</v>
      </c>
    </row>
    <row r="193" spans="1:81">
      <c r="A193" s="80" t="s">
        <v>1978</v>
      </c>
      <c r="B193" s="80">
        <v>337</v>
      </c>
      <c r="C193" s="80">
        <v>14</v>
      </c>
      <c r="D193" s="80">
        <v>20</v>
      </c>
      <c r="E193" s="80">
        <v>2017</v>
      </c>
      <c r="F193" s="80" t="s">
        <v>71</v>
      </c>
      <c r="G193" s="80" t="s">
        <v>1964</v>
      </c>
      <c r="H193" s="80" t="s">
        <v>1965</v>
      </c>
      <c r="I193" s="177"/>
      <c r="J193" s="81">
        <v>145.1535369162732</v>
      </c>
      <c r="K193" s="81">
        <v>3.1035403991448409</v>
      </c>
      <c r="L193" s="81">
        <v>15.028828434288354</v>
      </c>
      <c r="M193" s="81">
        <v>63.305730904786238</v>
      </c>
      <c r="N193" s="81">
        <v>68.840920803363687</v>
      </c>
      <c r="O193" s="81">
        <v>59.111155788273621</v>
      </c>
      <c r="P193" s="81">
        <v>46.9903756972395</v>
      </c>
      <c r="Q193" s="81">
        <v>3.432654513259771</v>
      </c>
      <c r="R193" s="81">
        <v>0</v>
      </c>
      <c r="S193" s="81">
        <v>0</v>
      </c>
      <c r="T193" s="82"/>
      <c r="U193" s="81">
        <v>4209936</v>
      </c>
      <c r="V193" s="81">
        <v>1355</v>
      </c>
      <c r="W193" s="81">
        <v>234</v>
      </c>
      <c r="X193" s="81">
        <v>13694</v>
      </c>
      <c r="Y193" s="81">
        <v>22881</v>
      </c>
      <c r="Z193" s="81">
        <v>35342</v>
      </c>
      <c r="AA193" s="81">
        <v>9733</v>
      </c>
      <c r="AB193" s="81">
        <v>50258</v>
      </c>
      <c r="AC193" s="81">
        <v>0</v>
      </c>
      <c r="AD193" s="81">
        <v>0</v>
      </c>
      <c r="AE193" s="82"/>
      <c r="AF193" s="81">
        <v>46565346.000629157</v>
      </c>
      <c r="AG193" s="81">
        <v>2665780.7589328741</v>
      </c>
      <c r="AH193" s="81">
        <v>3332896.3340046792</v>
      </c>
      <c r="AI193" s="81">
        <v>101875477.1994559</v>
      </c>
      <c r="AJ193" s="81">
        <v>95755167.845744878</v>
      </c>
      <c r="AK193" s="81">
        <v>0</v>
      </c>
      <c r="AL193" s="81">
        <v>0</v>
      </c>
      <c r="AM193" s="81">
        <v>6903784.7643727148</v>
      </c>
      <c r="AN193" s="81">
        <v>0</v>
      </c>
      <c r="AO193" s="81">
        <v>0</v>
      </c>
      <c r="AP193" s="82"/>
      <c r="AQ193" s="81">
        <v>1060</v>
      </c>
      <c r="AR193" s="81">
        <v>471</v>
      </c>
      <c r="AS193" s="81">
        <v>0</v>
      </c>
      <c r="AT193" s="81">
        <v>0</v>
      </c>
      <c r="AU193" s="81">
        <v>0</v>
      </c>
      <c r="AV193" s="81">
        <v>0</v>
      </c>
      <c r="AW193" s="81" t="s">
        <v>564</v>
      </c>
      <c r="AX193" s="82"/>
      <c r="AY193" s="81">
        <v>4378.6000000000004</v>
      </c>
      <c r="AZ193" s="81">
        <v>39460.500000000007</v>
      </c>
      <c r="BA193" s="81">
        <v>0</v>
      </c>
      <c r="BB193" s="81">
        <v>0</v>
      </c>
      <c r="BC193" s="81">
        <v>0</v>
      </c>
      <c r="BD193" s="81">
        <v>0</v>
      </c>
      <c r="BE193" s="81" t="s">
        <v>564</v>
      </c>
      <c r="BF193" s="82"/>
      <c r="BG193" s="81">
        <v>0</v>
      </c>
      <c r="BH193" s="81">
        <v>0</v>
      </c>
      <c r="BI193" s="81">
        <v>30.521999999999998</v>
      </c>
      <c r="BJ193" s="81">
        <v>0</v>
      </c>
      <c r="BK193" s="81">
        <v>6.4889999999999999</v>
      </c>
      <c r="BL193" s="81">
        <v>0</v>
      </c>
      <c r="BM193" s="82"/>
      <c r="BN193" s="81">
        <v>0</v>
      </c>
      <c r="BO193" s="81">
        <v>0</v>
      </c>
      <c r="BP193" s="81">
        <v>4</v>
      </c>
      <c r="BQ193" s="81">
        <v>0</v>
      </c>
      <c r="BR193" s="81">
        <v>2</v>
      </c>
      <c r="BS193" s="81">
        <v>0</v>
      </c>
      <c r="BT193"/>
      <c r="BU193" s="80">
        <v>37.011000000000003</v>
      </c>
      <c r="BV193" s="80">
        <v>0</v>
      </c>
      <c r="BW193" s="80">
        <v>0</v>
      </c>
      <c r="BX193" s="80">
        <v>0</v>
      </c>
      <c r="BY193" s="80">
        <v>0</v>
      </c>
      <c r="BZ193" s="80">
        <v>0</v>
      </c>
      <c r="CA193" s="80">
        <v>0</v>
      </c>
      <c r="CB193" s="80">
        <v>0</v>
      </c>
      <c r="CC193" s="80">
        <v>0</v>
      </c>
    </row>
    <row r="194" spans="1:81">
      <c r="A194" s="80" t="s">
        <v>1979</v>
      </c>
      <c r="B194" s="80">
        <v>338</v>
      </c>
      <c r="C194" s="80">
        <v>15</v>
      </c>
      <c r="D194" s="80">
        <v>20</v>
      </c>
      <c r="E194" s="80">
        <v>2018</v>
      </c>
      <c r="F194" s="80" t="s">
        <v>93</v>
      </c>
      <c r="G194" s="80" t="s">
        <v>1964</v>
      </c>
      <c r="H194" s="80" t="s">
        <v>1965</v>
      </c>
      <c r="I194" s="177"/>
      <c r="J194" s="81">
        <v>134.65915482744731</v>
      </c>
      <c r="K194" s="81">
        <v>2.9305378996762199</v>
      </c>
      <c r="L194" s="81">
        <v>14.054895893031</v>
      </c>
      <c r="M194" s="81">
        <v>64.588113083214054</v>
      </c>
      <c r="N194" s="81">
        <v>58.64786102213516</v>
      </c>
      <c r="O194" s="81">
        <v>58.351786603381413</v>
      </c>
      <c r="P194" s="81">
        <v>46.436584411028164</v>
      </c>
      <c r="Q194" s="81">
        <v>3.1817175211913198</v>
      </c>
      <c r="R194" s="81">
        <v>0</v>
      </c>
      <c r="S194" s="81">
        <v>0</v>
      </c>
      <c r="T194" s="82"/>
      <c r="U194" s="81">
        <v>4332701</v>
      </c>
      <c r="V194" s="81">
        <v>1355</v>
      </c>
      <c r="W194" s="81">
        <v>234</v>
      </c>
      <c r="X194" s="81">
        <v>13694</v>
      </c>
      <c r="Y194" s="81">
        <v>23278</v>
      </c>
      <c r="Z194" s="81">
        <v>35556</v>
      </c>
      <c r="AA194" s="81">
        <v>9715</v>
      </c>
      <c r="AB194" s="81">
        <v>50201</v>
      </c>
      <c r="AC194" s="81">
        <v>0</v>
      </c>
      <c r="AD194" s="81">
        <v>0</v>
      </c>
      <c r="AE194" s="82"/>
      <c r="AF194" s="81">
        <v>44604070.757887498</v>
      </c>
      <c r="AG194" s="81">
        <v>2430756.5447361618</v>
      </c>
      <c r="AH194" s="81">
        <v>3147558.9486629912</v>
      </c>
      <c r="AI194" s="81">
        <v>101605919.9647878</v>
      </c>
      <c r="AJ194" s="81">
        <v>85868408.336107776</v>
      </c>
      <c r="AK194" s="81">
        <v>0</v>
      </c>
      <c r="AL194" s="81">
        <v>0</v>
      </c>
      <c r="AM194" s="81">
        <v>6910223.4088354846</v>
      </c>
      <c r="AN194" s="81">
        <v>0</v>
      </c>
      <c r="AO194" s="81">
        <v>0</v>
      </c>
      <c r="AP194" s="82"/>
      <c r="AQ194" s="81">
        <v>1116</v>
      </c>
      <c r="AR194" s="81">
        <v>504</v>
      </c>
      <c r="AS194" s="81">
        <v>0</v>
      </c>
      <c r="AT194" s="81">
        <v>0</v>
      </c>
      <c r="AU194" s="81">
        <v>0</v>
      </c>
      <c r="AV194" s="81">
        <v>0</v>
      </c>
      <c r="AW194" s="81" t="s">
        <v>564</v>
      </c>
      <c r="AX194" s="82"/>
      <c r="AY194" s="81">
        <v>4700.9999999999973</v>
      </c>
      <c r="AZ194" s="81">
        <v>42315.3</v>
      </c>
      <c r="BA194" s="81">
        <v>0</v>
      </c>
      <c r="BB194" s="81">
        <v>0</v>
      </c>
      <c r="BC194" s="81">
        <v>0</v>
      </c>
      <c r="BD194" s="81">
        <v>0</v>
      </c>
      <c r="BE194" s="81" t="s">
        <v>564</v>
      </c>
      <c r="BF194" s="82"/>
      <c r="BG194" s="81">
        <v>0</v>
      </c>
      <c r="BH194" s="81">
        <v>0</v>
      </c>
      <c r="BI194" s="81">
        <v>14.141</v>
      </c>
      <c r="BJ194" s="81">
        <v>0</v>
      </c>
      <c r="BK194" s="81">
        <v>3.2450000000000001</v>
      </c>
      <c r="BL194" s="81">
        <v>0</v>
      </c>
      <c r="BM194" s="82"/>
      <c r="BN194" s="81">
        <v>0</v>
      </c>
      <c r="BO194" s="81">
        <v>0</v>
      </c>
      <c r="BP194" s="81">
        <v>2</v>
      </c>
      <c r="BQ194" s="81">
        <v>0</v>
      </c>
      <c r="BR194" s="81">
        <v>1</v>
      </c>
      <c r="BS194" s="81">
        <v>0</v>
      </c>
      <c r="BT194"/>
      <c r="BU194" s="80">
        <v>17.385999999999999</v>
      </c>
      <c r="BV194" s="80">
        <v>0</v>
      </c>
      <c r="BW194" s="80">
        <v>0</v>
      </c>
      <c r="BX194" s="80">
        <v>0</v>
      </c>
      <c r="BY194" s="80">
        <v>0</v>
      </c>
      <c r="BZ194" s="80">
        <v>0</v>
      </c>
      <c r="CA194" s="80">
        <v>0</v>
      </c>
      <c r="CB194" s="80">
        <v>0</v>
      </c>
      <c r="CC194" s="80">
        <v>0</v>
      </c>
    </row>
    <row r="195" spans="1:81">
      <c r="A195" s="80" t="s">
        <v>1980</v>
      </c>
      <c r="B195" s="80">
        <v>339</v>
      </c>
      <c r="C195" s="80">
        <v>16</v>
      </c>
      <c r="D195" s="80">
        <v>20</v>
      </c>
      <c r="E195" s="80">
        <v>2019</v>
      </c>
      <c r="F195" s="80" t="s">
        <v>73</v>
      </c>
      <c r="G195" s="80" t="s">
        <v>1964</v>
      </c>
      <c r="H195" s="80" t="s">
        <v>1965</v>
      </c>
      <c r="I195" s="177"/>
      <c r="J195" s="81">
        <v>140.49216232900386</v>
      </c>
      <c r="K195" s="81">
        <v>2.670560140979767</v>
      </c>
      <c r="L195" s="81">
        <v>14.171721322231324</v>
      </c>
      <c r="M195" s="81">
        <v>58.960185286322442</v>
      </c>
      <c r="N195" s="81">
        <v>56.89567222857066</v>
      </c>
      <c r="O195" s="81">
        <v>57.145502022292867</v>
      </c>
      <c r="P195" s="81">
        <v>46.122159177861086</v>
      </c>
      <c r="Q195" s="81">
        <v>3.1005581495701762</v>
      </c>
      <c r="R195" s="81">
        <v>0</v>
      </c>
      <c r="S195" s="81">
        <v>0</v>
      </c>
      <c r="T195" s="82"/>
      <c r="U195" s="81">
        <v>4538106</v>
      </c>
      <c r="V195" s="81">
        <v>1355</v>
      </c>
      <c r="W195" s="81">
        <v>234</v>
      </c>
      <c r="X195" s="81">
        <v>13694</v>
      </c>
      <c r="Y195" s="81">
        <v>23744</v>
      </c>
      <c r="Z195" s="81">
        <v>35777</v>
      </c>
      <c r="AA195" s="81">
        <v>9577</v>
      </c>
      <c r="AB195" s="81">
        <v>50245</v>
      </c>
      <c r="AC195" s="81">
        <v>0</v>
      </c>
      <c r="AD195" s="81">
        <v>0</v>
      </c>
      <c r="AE195" s="82"/>
      <c r="AF195" s="81">
        <v>47094616.430224538</v>
      </c>
      <c r="AG195" s="81">
        <v>2347750.8337851339</v>
      </c>
      <c r="AH195" s="81">
        <v>3280162.6518309368</v>
      </c>
      <c r="AI195" s="81">
        <v>96519689.329270095</v>
      </c>
      <c r="AJ195" s="81">
        <v>82737011.829609185</v>
      </c>
      <c r="AK195" s="81">
        <v>0</v>
      </c>
      <c r="AL195" s="81">
        <v>0</v>
      </c>
      <c r="AM195" s="81">
        <v>6842990.7558425106</v>
      </c>
      <c r="AN195" s="81">
        <v>0</v>
      </c>
      <c r="AO195" s="81">
        <v>0</v>
      </c>
      <c r="AP195" s="82"/>
      <c r="AQ195" s="81">
        <v>1184</v>
      </c>
      <c r="AR195" s="81">
        <v>523</v>
      </c>
      <c r="AS195" s="81">
        <v>0</v>
      </c>
      <c r="AT195" s="81">
        <v>0</v>
      </c>
      <c r="AU195" s="81">
        <v>0</v>
      </c>
      <c r="AV195" s="81">
        <v>0</v>
      </c>
      <c r="AW195" s="81" t="s">
        <v>564</v>
      </c>
      <c r="AX195" s="82"/>
      <c r="AY195" s="81">
        <v>5081.6000000000058</v>
      </c>
      <c r="AZ195" s="81">
        <v>44802.200000000012</v>
      </c>
      <c r="BA195" s="81">
        <v>0</v>
      </c>
      <c r="BB195" s="81">
        <v>0</v>
      </c>
      <c r="BC195" s="81">
        <v>0</v>
      </c>
      <c r="BD195" s="81">
        <v>0</v>
      </c>
      <c r="BE195" s="81" t="s">
        <v>564</v>
      </c>
      <c r="BF195" s="82"/>
      <c r="BG195" s="81">
        <v>0</v>
      </c>
      <c r="BH195" s="81">
        <v>0</v>
      </c>
      <c r="BI195" s="81">
        <v>29.73</v>
      </c>
      <c r="BJ195" s="81">
        <v>0</v>
      </c>
      <c r="BK195" s="81">
        <v>3.5950000000000002</v>
      </c>
      <c r="BL195" s="81">
        <v>0</v>
      </c>
      <c r="BM195" s="82"/>
      <c r="BN195" s="81">
        <v>0</v>
      </c>
      <c r="BO195" s="81">
        <v>0</v>
      </c>
      <c r="BP195" s="81">
        <v>4</v>
      </c>
      <c r="BQ195" s="81">
        <v>0</v>
      </c>
      <c r="BR195" s="81">
        <v>1</v>
      </c>
      <c r="BS195" s="81">
        <v>0</v>
      </c>
      <c r="BT195"/>
      <c r="BU195" s="80">
        <v>33.325000000000003</v>
      </c>
      <c r="BV195" s="80">
        <v>0</v>
      </c>
      <c r="BW195" s="80">
        <v>0</v>
      </c>
      <c r="BX195" s="80">
        <v>0</v>
      </c>
      <c r="BY195" s="80">
        <v>0</v>
      </c>
      <c r="BZ195" s="80">
        <v>0</v>
      </c>
      <c r="CA195" s="80">
        <v>0</v>
      </c>
      <c r="CB195" s="80">
        <v>0</v>
      </c>
      <c r="CC195" s="80">
        <v>0</v>
      </c>
    </row>
    <row r="196" spans="1:81">
      <c r="A196" s="80" t="s">
        <v>1981</v>
      </c>
      <c r="B196" s="80">
        <v>340</v>
      </c>
      <c r="C196" s="80">
        <v>17</v>
      </c>
      <c r="D196" s="80">
        <v>20</v>
      </c>
      <c r="E196" s="80">
        <v>2020</v>
      </c>
      <c r="F196" s="80" t="s">
        <v>218</v>
      </c>
      <c r="G196" s="80" t="s">
        <v>1964</v>
      </c>
      <c r="H196" s="80" t="s">
        <v>1965</v>
      </c>
      <c r="I196" s="177"/>
      <c r="J196" s="81">
        <v>122.38469015620861</v>
      </c>
      <c r="K196" s="81">
        <v>2.6899965962544372</v>
      </c>
      <c r="L196" s="81">
        <v>13.619319583980429</v>
      </c>
      <c r="M196" s="81">
        <v>62.221495759176619</v>
      </c>
      <c r="N196" s="81">
        <v>56.144622400891549</v>
      </c>
      <c r="O196" s="81">
        <v>49.958390103964796</v>
      </c>
      <c r="P196" s="81">
        <v>43.257607040006569</v>
      </c>
      <c r="Q196" s="81">
        <v>2.9526987167809216</v>
      </c>
      <c r="R196" s="81">
        <v>0</v>
      </c>
      <c r="S196" s="81">
        <v>0</v>
      </c>
      <c r="T196" s="82"/>
      <c r="U196" s="81">
        <v>4199265</v>
      </c>
      <c r="V196" s="81">
        <v>1281</v>
      </c>
      <c r="W196" s="81">
        <v>239</v>
      </c>
      <c r="X196" s="81">
        <v>15164</v>
      </c>
      <c r="Y196" s="81">
        <v>23968</v>
      </c>
      <c r="Z196" s="81">
        <v>35699</v>
      </c>
      <c r="AA196" s="81">
        <v>9759</v>
      </c>
      <c r="AB196" s="81">
        <v>50077</v>
      </c>
      <c r="AC196" s="81">
        <v>0</v>
      </c>
      <c r="AD196" s="81">
        <v>0</v>
      </c>
      <c r="AE196" s="82"/>
      <c r="AF196" s="81">
        <v>42646715.404185914</v>
      </c>
      <c r="AG196" s="81">
        <v>2162717.5615467289</v>
      </c>
      <c r="AH196" s="81">
        <v>3335035.194720116</v>
      </c>
      <c r="AI196" s="81">
        <v>104170785.6419666</v>
      </c>
      <c r="AJ196" s="81">
        <v>81911206.662517071</v>
      </c>
      <c r="AK196" s="81"/>
      <c r="AL196" s="81"/>
      <c r="AM196" s="81">
        <v>6535604.8670741739</v>
      </c>
      <c r="AN196" s="81"/>
      <c r="AO196" s="81"/>
      <c r="AP196" s="82"/>
      <c r="AQ196" s="81">
        <v>1268</v>
      </c>
      <c r="AR196" s="81">
        <v>547</v>
      </c>
      <c r="AS196" s="81">
        <v>0</v>
      </c>
      <c r="AT196" s="81">
        <v>0</v>
      </c>
      <c r="AU196" s="81">
        <v>0</v>
      </c>
      <c r="AV196" s="81">
        <v>0</v>
      </c>
      <c r="AW196" s="81">
        <v>0</v>
      </c>
      <c r="AX196" s="82"/>
      <c r="AY196" s="81">
        <v>5523.4000000000078</v>
      </c>
      <c r="AZ196" s="81">
        <v>46343.499999999971</v>
      </c>
      <c r="BA196" s="81">
        <v>0</v>
      </c>
      <c r="BB196" s="81">
        <v>0</v>
      </c>
      <c r="BC196" s="81">
        <v>0</v>
      </c>
      <c r="BD196" s="81">
        <v>0</v>
      </c>
      <c r="BE196" s="81">
        <v>0</v>
      </c>
      <c r="BF196" s="82"/>
      <c r="BG196" s="81">
        <v>0</v>
      </c>
      <c r="BH196" s="81">
        <v>0</v>
      </c>
      <c r="BI196" s="81">
        <v>29.478999999999999</v>
      </c>
      <c r="BJ196" s="81">
        <v>0</v>
      </c>
      <c r="BK196" s="81">
        <v>4.0229999999999997</v>
      </c>
      <c r="BL196" s="81">
        <v>0</v>
      </c>
      <c r="BM196" s="82"/>
      <c r="BN196" s="81">
        <v>0</v>
      </c>
      <c r="BO196" s="81">
        <v>0</v>
      </c>
      <c r="BP196" s="81">
        <v>4</v>
      </c>
      <c r="BQ196" s="81">
        <v>0</v>
      </c>
      <c r="BR196" s="81">
        <v>1</v>
      </c>
      <c r="BS196" s="81">
        <v>0</v>
      </c>
      <c r="BT196"/>
      <c r="BU196" s="80">
        <v>33.502000000000002</v>
      </c>
      <c r="BV196" s="80">
        <v>0</v>
      </c>
      <c r="BW196" s="80">
        <v>0</v>
      </c>
      <c r="BX196" s="80">
        <v>0</v>
      </c>
      <c r="BY196" s="80">
        <v>0</v>
      </c>
      <c r="BZ196" s="80">
        <v>0</v>
      </c>
      <c r="CA196" s="80">
        <v>0</v>
      </c>
      <c r="CB196" s="80">
        <v>0</v>
      </c>
      <c r="CC196" s="80">
        <v>0</v>
      </c>
    </row>
    <row r="197" spans="1:81">
      <c r="A197" s="80" t="s">
        <v>1982</v>
      </c>
      <c r="B197" s="80">
        <v>340</v>
      </c>
      <c r="C197" s="80">
        <v>18</v>
      </c>
      <c r="D197" s="80">
        <v>20</v>
      </c>
      <c r="E197" s="80">
        <v>2021</v>
      </c>
      <c r="F197" s="80" t="s">
        <v>75</v>
      </c>
      <c r="G197" s="174" t="s">
        <v>1964</v>
      </c>
      <c r="H197" s="80" t="s">
        <v>1965</v>
      </c>
      <c r="I197" s="177"/>
      <c r="J197" s="81">
        <v>132.32189797500217</v>
      </c>
      <c r="K197" s="81">
        <v>2.9269347152878735</v>
      </c>
      <c r="L197" s="81">
        <v>12.652663735169108</v>
      </c>
      <c r="M197" s="81">
        <v>68.279741857399955</v>
      </c>
      <c r="N197" s="81">
        <v>53.496454936299372</v>
      </c>
      <c r="O197" s="81">
        <v>48.583351704988885</v>
      </c>
      <c r="P197" s="81">
        <v>43.952972786918558</v>
      </c>
      <c r="Q197" s="81">
        <v>2.9479750628531849</v>
      </c>
      <c r="R197" s="81">
        <v>0</v>
      </c>
      <c r="S197" s="81">
        <v>0</v>
      </c>
      <c r="T197" s="82"/>
      <c r="U197" s="81">
        <v>4399982</v>
      </c>
      <c r="V197" s="81">
        <v>1281</v>
      </c>
      <c r="W197" s="81">
        <v>239</v>
      </c>
      <c r="X197" s="81">
        <v>15164</v>
      </c>
      <c r="Y197" s="81">
        <v>23718</v>
      </c>
      <c r="Z197" s="81">
        <v>35747</v>
      </c>
      <c r="AA197" s="81">
        <v>9670</v>
      </c>
      <c r="AB197" s="81">
        <v>49404</v>
      </c>
      <c r="AC197" s="81">
        <v>0</v>
      </c>
      <c r="AD197" s="81">
        <v>0</v>
      </c>
      <c r="AE197" s="82"/>
      <c r="AF197" s="81">
        <v>43992247.53309755</v>
      </c>
      <c r="AG197" s="81">
        <v>2346863.968269066</v>
      </c>
      <c r="AH197" s="81">
        <v>2719508.3113328544</v>
      </c>
      <c r="AI197" s="81">
        <v>113322419.80940223</v>
      </c>
      <c r="AJ197" s="81">
        <v>77724409.299691021</v>
      </c>
      <c r="AK197" s="81">
        <v>0</v>
      </c>
      <c r="AL197" s="81">
        <v>0</v>
      </c>
      <c r="AM197" s="81">
        <v>6484961.1132566957</v>
      </c>
      <c r="AN197" s="81">
        <v>0</v>
      </c>
      <c r="AO197" s="81">
        <v>0</v>
      </c>
      <c r="AP197" s="82"/>
      <c r="AQ197" s="81">
        <v>1347</v>
      </c>
      <c r="AR197" s="81">
        <v>596</v>
      </c>
      <c r="AS197" s="81">
        <v>0</v>
      </c>
      <c r="AT197" s="81">
        <v>0</v>
      </c>
      <c r="AU197" s="81">
        <v>0</v>
      </c>
      <c r="AV197" s="81">
        <v>0</v>
      </c>
      <c r="AW197" s="81"/>
      <c r="AX197" s="82"/>
      <c r="AY197" s="81">
        <v>5965.9000000000106</v>
      </c>
      <c r="AZ197" s="81">
        <v>48597.3</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1983</v>
      </c>
      <c r="B198" s="80">
        <v>340</v>
      </c>
      <c r="C198" s="80">
        <v>19</v>
      </c>
      <c r="D198" s="80">
        <v>20</v>
      </c>
      <c r="E198" s="80">
        <v>2022</v>
      </c>
      <c r="F198" s="80" t="s">
        <v>568</v>
      </c>
      <c r="G198" s="174" t="s">
        <v>1964</v>
      </c>
      <c r="H198" s="80" t="s">
        <v>1965</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1437</v>
      </c>
      <c r="AR198" s="81">
        <v>625</v>
      </c>
      <c r="AS198" s="81">
        <v>0</v>
      </c>
      <c r="AT198" s="81">
        <v>0</v>
      </c>
      <c r="AU198" s="81">
        <v>0</v>
      </c>
      <c r="AV198" s="81">
        <v>0</v>
      </c>
      <c r="AW198" s="81"/>
      <c r="AX198" s="82"/>
      <c r="AY198" s="81">
        <v>6548.8000000000029</v>
      </c>
      <c r="AZ198" s="81">
        <v>49959.899999999994</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1984</v>
      </c>
      <c r="B199" s="80">
        <v>443</v>
      </c>
      <c r="C199" s="80">
        <v>1</v>
      </c>
      <c r="D199" s="80">
        <v>27</v>
      </c>
      <c r="E199" s="80">
        <v>1990</v>
      </c>
      <c r="F199" s="80" t="s">
        <v>562</v>
      </c>
      <c r="G199" s="80" t="s">
        <v>1985</v>
      </c>
      <c r="H199" s="80" t="s">
        <v>1986</v>
      </c>
      <c r="I199" s="177"/>
      <c r="J199" s="81">
        <v>568.48435627628123</v>
      </c>
      <c r="K199" s="81">
        <v>5.7129743480534438</v>
      </c>
      <c r="L199" s="81">
        <v>8.2131172725403712</v>
      </c>
      <c r="M199" s="81">
        <v>29.438851483043344</v>
      </c>
      <c r="N199" s="81">
        <v>27.040870329074089</v>
      </c>
      <c r="O199" s="81">
        <v>32.296674765427191</v>
      </c>
      <c r="P199" s="81">
        <v>42.23859732152976</v>
      </c>
      <c r="Q199" s="81">
        <v>2.6997641970972528</v>
      </c>
      <c r="R199" s="81">
        <v>0</v>
      </c>
      <c r="S199" s="81">
        <v>2.7771704089232081</v>
      </c>
      <c r="T199" s="82"/>
      <c r="U199" s="81">
        <v>15024777</v>
      </c>
      <c r="V199" s="81">
        <v>1388</v>
      </c>
      <c r="W199" s="81">
        <v>76</v>
      </c>
      <c r="X199" s="81">
        <v>10564</v>
      </c>
      <c r="Y199" s="81">
        <v>11856</v>
      </c>
      <c r="Z199" s="81">
        <v>13284</v>
      </c>
      <c r="AA199" s="81">
        <v>10256</v>
      </c>
      <c r="AB199" s="81">
        <v>43835</v>
      </c>
      <c r="AC199" s="81">
        <v>0</v>
      </c>
      <c r="AD199" s="81">
        <v>2.7771704089232081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1987</v>
      </c>
      <c r="B200" s="80">
        <v>444</v>
      </c>
      <c r="C200" s="80">
        <v>2</v>
      </c>
      <c r="D200" s="80">
        <v>27</v>
      </c>
      <c r="E200" s="80">
        <v>2005</v>
      </c>
      <c r="F200" s="80" t="s">
        <v>565</v>
      </c>
      <c r="G200" s="80" t="s">
        <v>1985</v>
      </c>
      <c r="H200" s="80" t="s">
        <v>1986</v>
      </c>
      <c r="I200" s="177"/>
      <c r="J200" s="81">
        <v>344.49051020756968</v>
      </c>
      <c r="K200" s="81">
        <v>2.9918766688642449</v>
      </c>
      <c r="L200" s="81">
        <v>3.0099813797041919</v>
      </c>
      <c r="M200" s="81">
        <v>44.898422479582948</v>
      </c>
      <c r="N200" s="81">
        <v>43.893154889643476</v>
      </c>
      <c r="O200" s="81">
        <v>54.957700765234918</v>
      </c>
      <c r="P200" s="81">
        <v>42.990044330184553</v>
      </c>
      <c r="Q200" s="81">
        <v>2.8399880734843239</v>
      </c>
      <c r="R200" s="81">
        <v>0</v>
      </c>
      <c r="S200" s="81">
        <v>4.4302382427132008</v>
      </c>
      <c r="T200" s="82"/>
      <c r="U200" s="81">
        <v>13288278</v>
      </c>
      <c r="V200" s="81">
        <v>1440</v>
      </c>
      <c r="W200" s="81">
        <v>42</v>
      </c>
      <c r="X200" s="81">
        <v>9960</v>
      </c>
      <c r="Y200" s="81">
        <v>15958</v>
      </c>
      <c r="Z200" s="81">
        <v>26158</v>
      </c>
      <c r="AA200" s="81">
        <v>8549</v>
      </c>
      <c r="AB200" s="81">
        <v>48205</v>
      </c>
      <c r="AC200" s="81">
        <v>0</v>
      </c>
      <c r="AD200" s="81">
        <v>4.4302382427132008</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1988</v>
      </c>
      <c r="B201" s="80">
        <v>445</v>
      </c>
      <c r="C201" s="80">
        <v>3</v>
      </c>
      <c r="D201" s="80">
        <v>27</v>
      </c>
      <c r="E201" s="80">
        <v>2006</v>
      </c>
      <c r="F201" s="80" t="s">
        <v>566</v>
      </c>
      <c r="G201" s="80" t="s">
        <v>1985</v>
      </c>
      <c r="H201" s="80" t="s">
        <v>1986</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1989</v>
      </c>
      <c r="B202" s="80">
        <v>446</v>
      </c>
      <c r="C202" s="80">
        <v>4</v>
      </c>
      <c r="D202" s="80">
        <v>27</v>
      </c>
      <c r="E202" s="80">
        <v>2007</v>
      </c>
      <c r="F202" s="80" t="s">
        <v>567</v>
      </c>
      <c r="G202" s="80" t="s">
        <v>1985</v>
      </c>
      <c r="H202" s="80" t="s">
        <v>1986</v>
      </c>
      <c r="I202" s="177"/>
      <c r="J202" s="81">
        <v>360.39110043375121</v>
      </c>
      <c r="K202" s="81">
        <v>3.2176050417502897</v>
      </c>
      <c r="L202" s="81">
        <v>3.982095515355808</v>
      </c>
      <c r="M202" s="81">
        <v>49.487067557761904</v>
      </c>
      <c r="N202" s="81">
        <v>44.913272482464343</v>
      </c>
      <c r="O202" s="81">
        <v>54.485600482145294</v>
      </c>
      <c r="P202" s="81">
        <v>41.827353052486338</v>
      </c>
      <c r="Q202" s="81">
        <v>3.0206508428375041</v>
      </c>
      <c r="R202" s="81">
        <v>0</v>
      </c>
      <c r="S202" s="81">
        <v>4.843529593727685</v>
      </c>
      <c r="T202" s="82"/>
      <c r="U202" s="81">
        <v>15396974</v>
      </c>
      <c r="V202" s="81">
        <v>1440</v>
      </c>
      <c r="W202" s="81">
        <v>56</v>
      </c>
      <c r="X202" s="81">
        <v>13077</v>
      </c>
      <c r="Y202" s="81">
        <v>16540</v>
      </c>
      <c r="Z202" s="81">
        <v>26959</v>
      </c>
      <c r="AA202" s="81">
        <v>8191</v>
      </c>
      <c r="AB202" s="81">
        <v>48560</v>
      </c>
      <c r="AC202" s="81">
        <v>0</v>
      </c>
      <c r="AD202" s="81">
        <v>4.843529593727685</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1990</v>
      </c>
      <c r="B203" s="80">
        <v>447</v>
      </c>
      <c r="C203" s="80">
        <v>5</v>
      </c>
      <c r="D203" s="80">
        <v>27</v>
      </c>
      <c r="E203" s="80">
        <v>2008</v>
      </c>
      <c r="F203" s="80" t="s">
        <v>84</v>
      </c>
      <c r="G203" s="80" t="s">
        <v>1985</v>
      </c>
      <c r="H203" s="80" t="s">
        <v>1986</v>
      </c>
      <c r="I203" s="177"/>
      <c r="J203" s="81">
        <v>352.8525788641677</v>
      </c>
      <c r="K203" s="81">
        <v>2.5130132647932104</v>
      </c>
      <c r="L203" s="81">
        <v>3.4576212582856867</v>
      </c>
      <c r="M203" s="81">
        <v>51.787804530830009</v>
      </c>
      <c r="N203" s="81">
        <v>42.588971817534016</v>
      </c>
      <c r="O203" s="81">
        <v>53.303906272203818</v>
      </c>
      <c r="P203" s="81">
        <v>40.652433915407912</v>
      </c>
      <c r="Q203" s="81">
        <v>2.9732250228960551</v>
      </c>
      <c r="R203" s="81">
        <v>0</v>
      </c>
      <c r="S203" s="81">
        <v>4.761352474693398</v>
      </c>
      <c r="T203" s="82"/>
      <c r="U203" s="81">
        <v>15571494</v>
      </c>
      <c r="V203" s="81">
        <v>1440</v>
      </c>
      <c r="W203" s="81">
        <v>56</v>
      </c>
      <c r="X203" s="81">
        <v>13077</v>
      </c>
      <c r="Y203" s="81">
        <v>16756</v>
      </c>
      <c r="Z203" s="81">
        <v>27300</v>
      </c>
      <c r="AA203" s="81">
        <v>7970</v>
      </c>
      <c r="AB203" s="81">
        <v>48583</v>
      </c>
      <c r="AC203" s="81">
        <v>0</v>
      </c>
      <c r="AD203" s="81">
        <v>4.761352474693398</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1991</v>
      </c>
      <c r="B204" s="80">
        <v>448</v>
      </c>
      <c r="C204" s="80">
        <v>6</v>
      </c>
      <c r="D204" s="80">
        <v>27</v>
      </c>
      <c r="E204" s="80">
        <v>2009</v>
      </c>
      <c r="F204" s="80" t="s">
        <v>85</v>
      </c>
      <c r="G204" s="80" t="s">
        <v>1985</v>
      </c>
      <c r="H204" s="80" t="s">
        <v>1986</v>
      </c>
      <c r="I204" s="177"/>
      <c r="J204" s="81">
        <v>267.13283038802791</v>
      </c>
      <c r="K204" s="81">
        <v>1.8688111305893857</v>
      </c>
      <c r="L204" s="81">
        <v>8.9509841660533276</v>
      </c>
      <c r="M204" s="81">
        <v>56.60362208168155</v>
      </c>
      <c r="N204" s="81">
        <v>42.158758944407246</v>
      </c>
      <c r="O204" s="81">
        <v>54.861839860731742</v>
      </c>
      <c r="P204" s="81">
        <v>38.570130746855966</v>
      </c>
      <c r="Q204" s="81">
        <v>2.8449530216979229</v>
      </c>
      <c r="R204" s="81">
        <v>0</v>
      </c>
      <c r="S204" s="81">
        <v>5.0525372603593564</v>
      </c>
      <c r="T204" s="82"/>
      <c r="U204" s="81">
        <v>12064088</v>
      </c>
      <c r="V204" s="81">
        <v>1347</v>
      </c>
      <c r="W204" s="81">
        <v>211</v>
      </c>
      <c r="X204" s="81">
        <v>15072</v>
      </c>
      <c r="Y204" s="81">
        <v>17052</v>
      </c>
      <c r="Z204" s="81">
        <v>27734</v>
      </c>
      <c r="AA204" s="81">
        <v>7763</v>
      </c>
      <c r="AB204" s="81">
        <v>48800</v>
      </c>
      <c r="AC204" s="81">
        <v>0</v>
      </c>
      <c r="AD204" s="81">
        <v>5.0525372603593564</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110.648</v>
      </c>
      <c r="BJ204" s="81">
        <v>0</v>
      </c>
      <c r="BK204" s="81">
        <v>0</v>
      </c>
      <c r="BL204" s="81">
        <v>0</v>
      </c>
      <c r="BM204" s="82"/>
      <c r="BN204" s="81">
        <v>0</v>
      </c>
      <c r="BO204" s="81">
        <v>0</v>
      </c>
      <c r="BP204" s="81">
        <v>9</v>
      </c>
      <c r="BQ204" s="81">
        <v>0</v>
      </c>
      <c r="BR204" s="81">
        <v>0</v>
      </c>
      <c r="BS204" s="81">
        <v>0</v>
      </c>
      <c r="BT204"/>
      <c r="BU204" s="80"/>
      <c r="BV204" s="80"/>
      <c r="BW204" s="80"/>
      <c r="BX204" s="80"/>
      <c r="BY204" s="80"/>
      <c r="BZ204" s="80"/>
      <c r="CA204" s="80"/>
      <c r="CB204" s="80"/>
      <c r="CC204" s="80"/>
    </row>
    <row r="205" spans="1:81">
      <c r="A205" s="80" t="s">
        <v>1992</v>
      </c>
      <c r="B205" s="80">
        <v>449</v>
      </c>
      <c r="C205" s="80">
        <v>7</v>
      </c>
      <c r="D205" s="80">
        <v>27</v>
      </c>
      <c r="E205" s="80">
        <v>2010</v>
      </c>
      <c r="F205" s="80" t="s">
        <v>86</v>
      </c>
      <c r="G205" s="80" t="s">
        <v>1985</v>
      </c>
      <c r="H205" s="80" t="s">
        <v>1986</v>
      </c>
      <c r="I205" s="177"/>
      <c r="J205" s="81">
        <v>270.58305799142516</v>
      </c>
      <c r="K205" s="81">
        <v>2.0940118279648252</v>
      </c>
      <c r="L205" s="81">
        <v>8.4578158614866332</v>
      </c>
      <c r="M205" s="81">
        <v>59.537421924909367</v>
      </c>
      <c r="N205" s="81">
        <v>43.250552254996343</v>
      </c>
      <c r="O205" s="81">
        <v>55.374025797671251</v>
      </c>
      <c r="P205" s="81">
        <v>39.002607968432685</v>
      </c>
      <c r="Q205" s="81">
        <v>2.9692366745492866</v>
      </c>
      <c r="R205" s="81">
        <v>0</v>
      </c>
      <c r="S205" s="81">
        <v>5.0137531525144237</v>
      </c>
      <c r="T205" s="82"/>
      <c r="U205" s="81">
        <v>11280664</v>
      </c>
      <c r="V205" s="81">
        <v>1347</v>
      </c>
      <c r="W205" s="81">
        <v>211</v>
      </c>
      <c r="X205" s="81">
        <v>15072</v>
      </c>
      <c r="Y205" s="81">
        <v>17254</v>
      </c>
      <c r="Z205" s="81">
        <v>28123</v>
      </c>
      <c r="AA205" s="81">
        <v>7654</v>
      </c>
      <c r="AB205" s="81">
        <v>48803</v>
      </c>
      <c r="AC205" s="81">
        <v>0</v>
      </c>
      <c r="AD205" s="81">
        <v>5.0137531525144237</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120.92100000000001</v>
      </c>
      <c r="BJ205" s="81">
        <v>0</v>
      </c>
      <c r="BK205" s="81">
        <v>0</v>
      </c>
      <c r="BL205" s="81">
        <v>0</v>
      </c>
      <c r="BM205" s="82"/>
      <c r="BN205" s="81">
        <v>0</v>
      </c>
      <c r="BO205" s="81">
        <v>0</v>
      </c>
      <c r="BP205" s="81">
        <v>10</v>
      </c>
      <c r="BQ205" s="81">
        <v>0</v>
      </c>
      <c r="BR205" s="81">
        <v>0</v>
      </c>
      <c r="BS205" s="81">
        <v>0</v>
      </c>
      <c r="BT205"/>
      <c r="BU205" s="80">
        <v>90.84</v>
      </c>
      <c r="BV205" s="80">
        <v>0</v>
      </c>
      <c r="BW205" s="80">
        <v>3.8109999999999999</v>
      </c>
      <c r="BX205" s="80">
        <v>0</v>
      </c>
      <c r="BY205" s="80">
        <v>0</v>
      </c>
      <c r="BZ205" s="80">
        <v>0</v>
      </c>
      <c r="CA205" s="80">
        <v>20.399999999999999</v>
      </c>
      <c r="CB205" s="80">
        <v>5.87</v>
      </c>
      <c r="CC205" s="80">
        <v>0</v>
      </c>
    </row>
    <row r="206" spans="1:81">
      <c r="A206" s="80" t="s">
        <v>1993</v>
      </c>
      <c r="B206" s="80">
        <v>450</v>
      </c>
      <c r="C206" s="80">
        <v>8</v>
      </c>
      <c r="D206" s="80">
        <v>27</v>
      </c>
      <c r="E206" s="80">
        <v>2011</v>
      </c>
      <c r="F206" s="80" t="s">
        <v>87</v>
      </c>
      <c r="G206" s="80" t="s">
        <v>1985</v>
      </c>
      <c r="H206" s="80" t="s">
        <v>1986</v>
      </c>
      <c r="I206" s="177"/>
      <c r="J206" s="81">
        <v>334.45566287604282</v>
      </c>
      <c r="K206" s="81">
        <v>3.3944407755033605</v>
      </c>
      <c r="L206" s="81">
        <v>9.5113451125647988</v>
      </c>
      <c r="M206" s="81">
        <v>72.046921140975812</v>
      </c>
      <c r="N206" s="81">
        <v>53.454574031070656</v>
      </c>
      <c r="O206" s="81">
        <v>54.749689928305067</v>
      </c>
      <c r="P206" s="81">
        <v>37.865596663565789</v>
      </c>
      <c r="Q206" s="81">
        <v>3.4272282289970981</v>
      </c>
      <c r="R206" s="81">
        <v>0</v>
      </c>
      <c r="S206" s="81">
        <v>5.6967485811160703</v>
      </c>
      <c r="T206" s="82"/>
      <c r="U206" s="81">
        <v>13166470</v>
      </c>
      <c r="V206" s="81">
        <v>1347</v>
      </c>
      <c r="W206" s="81">
        <v>211</v>
      </c>
      <c r="X206" s="81">
        <v>15072</v>
      </c>
      <c r="Y206" s="81">
        <v>17477</v>
      </c>
      <c r="Z206" s="81">
        <v>28410</v>
      </c>
      <c r="AA206" s="81">
        <v>7652</v>
      </c>
      <c r="AB206" s="81">
        <v>48836</v>
      </c>
      <c r="AC206" s="81">
        <v>0</v>
      </c>
      <c r="AD206" s="81">
        <v>5.6967485811160703</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98.638999999999996</v>
      </c>
      <c r="BJ206" s="81">
        <v>0</v>
      </c>
      <c r="BK206" s="81">
        <v>0</v>
      </c>
      <c r="BL206" s="81">
        <v>0</v>
      </c>
      <c r="BM206" s="82"/>
      <c r="BN206" s="81">
        <v>0</v>
      </c>
      <c r="BO206" s="81">
        <v>0</v>
      </c>
      <c r="BP206" s="81">
        <v>8</v>
      </c>
      <c r="BQ206" s="81">
        <v>0</v>
      </c>
      <c r="BR206" s="81">
        <v>0</v>
      </c>
      <c r="BS206" s="81">
        <v>0</v>
      </c>
      <c r="BT206"/>
      <c r="BU206" s="80">
        <v>81.567999999999998</v>
      </c>
      <c r="BV206" s="80">
        <v>0</v>
      </c>
      <c r="BW206" s="80">
        <v>3.8010000000000002</v>
      </c>
      <c r="BX206" s="80">
        <v>0</v>
      </c>
      <c r="BY206" s="80">
        <v>0</v>
      </c>
      <c r="BZ206" s="80">
        <v>0</v>
      </c>
      <c r="CA206" s="80">
        <v>8.9640000000000004</v>
      </c>
      <c r="CB206" s="80">
        <v>4.306</v>
      </c>
      <c r="CC206" s="80">
        <v>0</v>
      </c>
    </row>
    <row r="207" spans="1:81">
      <c r="A207" s="80" t="s">
        <v>1994</v>
      </c>
      <c r="B207" s="80">
        <v>451</v>
      </c>
      <c r="C207" s="80">
        <v>9</v>
      </c>
      <c r="D207" s="80">
        <v>27</v>
      </c>
      <c r="E207" s="80">
        <v>2012</v>
      </c>
      <c r="F207" s="80" t="s">
        <v>88</v>
      </c>
      <c r="G207" s="80" t="s">
        <v>1985</v>
      </c>
      <c r="H207" s="80" t="s">
        <v>1986</v>
      </c>
      <c r="I207" s="177"/>
      <c r="J207" s="81">
        <v>346.34690577210694</v>
      </c>
      <c r="K207" s="81">
        <v>3.1709188180193539</v>
      </c>
      <c r="L207" s="81">
        <v>9.7353771535159481</v>
      </c>
      <c r="M207" s="81">
        <v>79.928154192269503</v>
      </c>
      <c r="N207" s="81">
        <v>63.163995525100759</v>
      </c>
      <c r="O207" s="81">
        <v>55.284395152915749</v>
      </c>
      <c r="P207" s="81">
        <v>37.344499075067638</v>
      </c>
      <c r="Q207" s="81">
        <v>3.7463994252740034</v>
      </c>
      <c r="R207" s="81">
        <v>0</v>
      </c>
      <c r="S207" s="81">
        <v>5.8585583300189121</v>
      </c>
      <c r="T207" s="82"/>
      <c r="U207" s="81">
        <v>13116478</v>
      </c>
      <c r="V207" s="81">
        <v>1347</v>
      </c>
      <c r="W207" s="81">
        <v>211</v>
      </c>
      <c r="X207" s="81">
        <v>15072</v>
      </c>
      <c r="Y207" s="81">
        <v>17867</v>
      </c>
      <c r="Z207" s="81">
        <v>28915</v>
      </c>
      <c r="AA207" s="81">
        <v>7504</v>
      </c>
      <c r="AB207" s="81">
        <v>49135</v>
      </c>
      <c r="AC207" s="81">
        <v>0</v>
      </c>
      <c r="AD207" s="81">
        <v>5.8585583300189121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134.369</v>
      </c>
      <c r="BJ207" s="81">
        <v>0</v>
      </c>
      <c r="BK207" s="81">
        <v>0</v>
      </c>
      <c r="BL207" s="81">
        <v>0</v>
      </c>
      <c r="BM207" s="82"/>
      <c r="BN207" s="81">
        <v>0</v>
      </c>
      <c r="BO207" s="81">
        <v>0</v>
      </c>
      <c r="BP207" s="81">
        <v>10</v>
      </c>
      <c r="BQ207" s="81">
        <v>0</v>
      </c>
      <c r="BR207" s="81">
        <v>0</v>
      </c>
      <c r="BS207" s="81">
        <v>0</v>
      </c>
      <c r="BT207"/>
      <c r="BU207" s="80">
        <v>113.22499999999999</v>
      </c>
      <c r="BV207" s="80">
        <v>0</v>
      </c>
      <c r="BW207" s="80">
        <v>3.944</v>
      </c>
      <c r="BX207" s="80">
        <v>0</v>
      </c>
      <c r="BY207" s="80">
        <v>0</v>
      </c>
      <c r="BZ207" s="80">
        <v>0</v>
      </c>
      <c r="CA207" s="80">
        <v>10.3</v>
      </c>
      <c r="CB207" s="80">
        <v>6.9</v>
      </c>
      <c r="CC207" s="80">
        <v>0</v>
      </c>
    </row>
    <row r="208" spans="1:81">
      <c r="A208" s="80" t="s">
        <v>1995</v>
      </c>
      <c r="B208" s="80">
        <v>452</v>
      </c>
      <c r="C208" s="80">
        <v>10</v>
      </c>
      <c r="D208" s="80">
        <v>27</v>
      </c>
      <c r="E208" s="80">
        <v>2013</v>
      </c>
      <c r="F208" s="80" t="s">
        <v>89</v>
      </c>
      <c r="G208" s="80" t="s">
        <v>1985</v>
      </c>
      <c r="H208" s="80" t="s">
        <v>1986</v>
      </c>
      <c r="I208" s="177"/>
      <c r="J208" s="81">
        <v>326.2511169264717</v>
      </c>
      <c r="K208" s="81">
        <v>2.6408222075759245</v>
      </c>
      <c r="L208" s="81">
        <v>9.3556194448809578</v>
      </c>
      <c r="M208" s="81">
        <v>79.188534004357464</v>
      </c>
      <c r="N208" s="81">
        <v>60.394101533685649</v>
      </c>
      <c r="O208" s="81">
        <v>54.019692708620596</v>
      </c>
      <c r="P208" s="81">
        <v>37.105561490453475</v>
      </c>
      <c r="Q208" s="81">
        <v>3.7958695010049333</v>
      </c>
      <c r="R208" s="81">
        <v>0</v>
      </c>
      <c r="S208" s="81">
        <v>4.3730370986066323</v>
      </c>
      <c r="T208" s="82"/>
      <c r="U208" s="81">
        <v>12410327</v>
      </c>
      <c r="V208" s="81">
        <v>1347</v>
      </c>
      <c r="W208" s="81">
        <v>211</v>
      </c>
      <c r="X208" s="81">
        <v>15072</v>
      </c>
      <c r="Y208" s="81">
        <v>17927</v>
      </c>
      <c r="Z208" s="81">
        <v>29515</v>
      </c>
      <c r="AA208" s="81">
        <v>7428</v>
      </c>
      <c r="AB208" s="81">
        <v>49070</v>
      </c>
      <c r="AC208" s="81">
        <v>0</v>
      </c>
      <c r="AD208" s="81">
        <v>4.3730370986066323</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157.73599999999999</v>
      </c>
      <c r="BJ208" s="81">
        <v>0</v>
      </c>
      <c r="BK208" s="81">
        <v>0</v>
      </c>
      <c r="BL208" s="81">
        <v>0</v>
      </c>
      <c r="BM208" s="82"/>
      <c r="BN208" s="81">
        <v>0</v>
      </c>
      <c r="BO208" s="81">
        <v>0</v>
      </c>
      <c r="BP208" s="81">
        <v>9</v>
      </c>
      <c r="BQ208" s="81">
        <v>0</v>
      </c>
      <c r="BR208" s="81">
        <v>0</v>
      </c>
      <c r="BS208" s="81">
        <v>0</v>
      </c>
      <c r="BT208"/>
      <c r="BU208" s="80">
        <v>135.386</v>
      </c>
      <c r="BV208" s="80">
        <v>0</v>
      </c>
      <c r="BW208" s="80">
        <v>3.984</v>
      </c>
      <c r="BX208" s="80">
        <v>0</v>
      </c>
      <c r="BY208" s="80">
        <v>0</v>
      </c>
      <c r="BZ208" s="80">
        <v>0</v>
      </c>
      <c r="CA208" s="80">
        <v>12.068</v>
      </c>
      <c r="CB208" s="80">
        <v>6.298</v>
      </c>
      <c r="CC208" s="80">
        <v>0</v>
      </c>
    </row>
    <row r="209" spans="1:81">
      <c r="A209" s="80" t="s">
        <v>1996</v>
      </c>
      <c r="B209" s="80">
        <v>453</v>
      </c>
      <c r="C209" s="80">
        <v>11</v>
      </c>
      <c r="D209" s="80">
        <v>27</v>
      </c>
      <c r="E209" s="80">
        <v>2014</v>
      </c>
      <c r="F209" s="80" t="s">
        <v>90</v>
      </c>
      <c r="G209" s="80" t="s">
        <v>1985</v>
      </c>
      <c r="H209" s="80" t="s">
        <v>1986</v>
      </c>
      <c r="I209" s="177"/>
      <c r="J209" s="81">
        <v>343.31730287675038</v>
      </c>
      <c r="K209" s="81">
        <v>2.9091286230101558</v>
      </c>
      <c r="L209" s="81">
        <v>16.604673771366834</v>
      </c>
      <c r="M209" s="81">
        <v>76.572380078041434</v>
      </c>
      <c r="N209" s="81">
        <v>53.705707754789721</v>
      </c>
      <c r="O209" s="81">
        <v>52.703276520545991</v>
      </c>
      <c r="P209" s="81">
        <v>37.484340429897237</v>
      </c>
      <c r="Q209" s="81">
        <v>3.6476060852967582</v>
      </c>
      <c r="R209" s="81">
        <v>0</v>
      </c>
      <c r="S209" s="81">
        <v>4.7607209747002797</v>
      </c>
      <c r="T209" s="82"/>
      <c r="U209" s="81">
        <v>13322616</v>
      </c>
      <c r="V209" s="81">
        <v>1138</v>
      </c>
      <c r="W209" s="81">
        <v>381</v>
      </c>
      <c r="X209" s="81">
        <v>14899</v>
      </c>
      <c r="Y209" s="81">
        <v>18232</v>
      </c>
      <c r="Z209" s="81">
        <v>30328</v>
      </c>
      <c r="AA209" s="81">
        <v>7465</v>
      </c>
      <c r="AB209" s="81">
        <v>49146</v>
      </c>
      <c r="AC209" s="81">
        <v>0</v>
      </c>
      <c r="AD209" s="81">
        <v>4.7607209747002797</v>
      </c>
      <c r="AE209" s="82"/>
      <c r="AF209" s="81">
        <v>171468357.19379991</v>
      </c>
      <c r="AG209" s="81">
        <v>2416924.3576715929</v>
      </c>
      <c r="AH209" s="81">
        <v>3613449.8910599081</v>
      </c>
      <c r="AI209" s="81">
        <v>94462676.438182205</v>
      </c>
      <c r="AJ209" s="81">
        <v>73049646.514367282</v>
      </c>
      <c r="AK209" s="81">
        <v>0</v>
      </c>
      <c r="AL209" s="81">
        <v>0</v>
      </c>
      <c r="AM209" s="81">
        <v>6747011.4007572057</v>
      </c>
      <c r="AN209" s="81">
        <v>0</v>
      </c>
      <c r="AO209" s="81">
        <v>0</v>
      </c>
      <c r="AP209" s="82"/>
      <c r="AQ209" s="81">
        <v>1536</v>
      </c>
      <c r="AR209" s="81">
        <v>425</v>
      </c>
      <c r="AS209" s="81">
        <v>0</v>
      </c>
      <c r="AT209" s="81">
        <v>0</v>
      </c>
      <c r="AU209" s="81">
        <v>0</v>
      </c>
      <c r="AV209" s="81">
        <v>0</v>
      </c>
      <c r="AW209" s="81" t="s">
        <v>564</v>
      </c>
      <c r="AX209" s="82"/>
      <c r="AY209" s="81">
        <v>6904.067</v>
      </c>
      <c r="AZ209" s="81">
        <v>15431.9</v>
      </c>
      <c r="BA209" s="81">
        <v>0</v>
      </c>
      <c r="BB209" s="81">
        <v>0</v>
      </c>
      <c r="BC209" s="81">
        <v>0</v>
      </c>
      <c r="BD209" s="81">
        <v>0</v>
      </c>
      <c r="BE209" s="81" t="s">
        <v>564</v>
      </c>
      <c r="BF209" s="82"/>
      <c r="BG209" s="81">
        <v>0</v>
      </c>
      <c r="BH209" s="81">
        <v>0</v>
      </c>
      <c r="BI209" s="81">
        <v>165.83600000000001</v>
      </c>
      <c r="BJ209" s="81">
        <v>0</v>
      </c>
      <c r="BK209" s="81">
        <v>0</v>
      </c>
      <c r="BL209" s="81">
        <v>0</v>
      </c>
      <c r="BM209" s="82"/>
      <c r="BN209" s="81">
        <v>0</v>
      </c>
      <c r="BO209" s="81">
        <v>0</v>
      </c>
      <c r="BP209" s="81">
        <v>9</v>
      </c>
      <c r="BQ209" s="81">
        <v>0</v>
      </c>
      <c r="BR209" s="81">
        <v>0</v>
      </c>
      <c r="BS209" s="81">
        <v>0</v>
      </c>
      <c r="BT209"/>
      <c r="BU209" s="80">
        <v>135.089</v>
      </c>
      <c r="BV209" s="80">
        <v>0</v>
      </c>
      <c r="BW209" s="80">
        <v>3.7509999999999999</v>
      </c>
      <c r="BX209" s="80">
        <v>0</v>
      </c>
      <c r="BY209" s="80">
        <v>0</v>
      </c>
      <c r="BZ209" s="80">
        <v>0</v>
      </c>
      <c r="CA209" s="80">
        <v>15.292999999999999</v>
      </c>
      <c r="CB209" s="80">
        <v>11.702999999999999</v>
      </c>
      <c r="CC209" s="80">
        <v>0</v>
      </c>
    </row>
    <row r="210" spans="1:81">
      <c r="A210" s="80" t="s">
        <v>1997</v>
      </c>
      <c r="B210" s="80">
        <v>454</v>
      </c>
      <c r="C210" s="80">
        <v>12</v>
      </c>
      <c r="D210" s="80">
        <v>27</v>
      </c>
      <c r="E210" s="80">
        <v>2015</v>
      </c>
      <c r="F210" s="80" t="s">
        <v>91</v>
      </c>
      <c r="G210" s="80" t="s">
        <v>1985</v>
      </c>
      <c r="H210" s="80" t="s">
        <v>1986</v>
      </c>
      <c r="I210" s="177"/>
      <c r="J210" s="81">
        <v>393.07826438250959</v>
      </c>
      <c r="K210" s="81">
        <v>2.612057861667286</v>
      </c>
      <c r="L210" s="81">
        <v>16.608453534269309</v>
      </c>
      <c r="M210" s="81">
        <v>73.281030554387939</v>
      </c>
      <c r="N210" s="81">
        <v>48.347369524134777</v>
      </c>
      <c r="O210" s="81">
        <v>52.281234814137768</v>
      </c>
      <c r="P210" s="81">
        <v>37.101759475914797</v>
      </c>
      <c r="Q210" s="81">
        <v>3.5703166752665583</v>
      </c>
      <c r="R210" s="81">
        <v>0</v>
      </c>
      <c r="S210" s="81">
        <v>5.1479606451661963</v>
      </c>
      <c r="T210" s="82"/>
      <c r="U210" s="81">
        <v>17412121</v>
      </c>
      <c r="V210" s="81">
        <v>1138</v>
      </c>
      <c r="W210" s="81">
        <v>381</v>
      </c>
      <c r="X210" s="81">
        <v>14899</v>
      </c>
      <c r="Y210" s="81">
        <v>18517</v>
      </c>
      <c r="Z210" s="81">
        <v>30375</v>
      </c>
      <c r="AA210" s="81">
        <v>7383</v>
      </c>
      <c r="AB210" s="81">
        <v>49139</v>
      </c>
      <c r="AC210" s="81">
        <v>0</v>
      </c>
      <c r="AD210" s="81">
        <v>5.1479606451661963</v>
      </c>
      <c r="AE210" s="82"/>
      <c r="AF210" s="81">
        <v>199791972.65723342</v>
      </c>
      <c r="AG210" s="81">
        <v>2094846.4821402237</v>
      </c>
      <c r="AH210" s="81">
        <v>3119500.9258140256</v>
      </c>
      <c r="AI210" s="81">
        <v>92098424.677894711</v>
      </c>
      <c r="AJ210" s="81">
        <v>72155337.600694224</v>
      </c>
      <c r="AK210" s="81">
        <v>0</v>
      </c>
      <c r="AL210" s="81">
        <v>0</v>
      </c>
      <c r="AM210" s="81">
        <v>6734293.8196477108</v>
      </c>
      <c r="AN210" s="81">
        <v>0</v>
      </c>
      <c r="AO210" s="81">
        <v>0</v>
      </c>
      <c r="AP210" s="82"/>
      <c r="AQ210" s="81">
        <v>1667</v>
      </c>
      <c r="AR210" s="81">
        <v>483</v>
      </c>
      <c r="AS210" s="81">
        <v>0</v>
      </c>
      <c r="AT210" s="81">
        <v>0</v>
      </c>
      <c r="AU210" s="81">
        <v>0</v>
      </c>
      <c r="AV210" s="81">
        <v>0</v>
      </c>
      <c r="AW210" s="81" t="s">
        <v>564</v>
      </c>
      <c r="AX210" s="82"/>
      <c r="AY210" s="81">
        <v>7642.2669999999998</v>
      </c>
      <c r="AZ210" s="81">
        <v>17548.5</v>
      </c>
      <c r="BA210" s="81">
        <v>0</v>
      </c>
      <c r="BB210" s="81">
        <v>0</v>
      </c>
      <c r="BC210" s="81">
        <v>0</v>
      </c>
      <c r="BD210" s="81">
        <v>0</v>
      </c>
      <c r="BE210" s="81" t="s">
        <v>564</v>
      </c>
      <c r="BF210" s="82"/>
      <c r="BG210" s="81">
        <v>0</v>
      </c>
      <c r="BH210" s="81">
        <v>0</v>
      </c>
      <c r="BI210" s="81">
        <v>161.72999999999999</v>
      </c>
      <c r="BJ210" s="81">
        <v>0</v>
      </c>
      <c r="BK210" s="81">
        <v>0</v>
      </c>
      <c r="BL210" s="81">
        <v>0</v>
      </c>
      <c r="BM210" s="82"/>
      <c r="BN210" s="81">
        <v>0</v>
      </c>
      <c r="BO210" s="81">
        <v>0</v>
      </c>
      <c r="BP210" s="81">
        <v>9</v>
      </c>
      <c r="BQ210" s="81">
        <v>0</v>
      </c>
      <c r="BR210" s="81">
        <v>0</v>
      </c>
      <c r="BS210" s="81">
        <v>0</v>
      </c>
      <c r="BT210"/>
      <c r="BU210" s="80">
        <v>131.60900000000001</v>
      </c>
      <c r="BV210" s="80">
        <v>0</v>
      </c>
      <c r="BW210" s="80">
        <v>3.7570000000000001</v>
      </c>
      <c r="BX210" s="80">
        <v>0</v>
      </c>
      <c r="BY210" s="80">
        <v>0</v>
      </c>
      <c r="BZ210" s="80">
        <v>0</v>
      </c>
      <c r="CA210" s="80">
        <v>15.843</v>
      </c>
      <c r="CB210" s="80">
        <v>10.154</v>
      </c>
      <c r="CC210" s="80">
        <v>0.36699999999999999</v>
      </c>
    </row>
    <row r="211" spans="1:81">
      <c r="A211" s="80" t="s">
        <v>1998</v>
      </c>
      <c r="B211" s="80">
        <v>455</v>
      </c>
      <c r="C211" s="80">
        <v>13</v>
      </c>
      <c r="D211" s="80">
        <v>27</v>
      </c>
      <c r="E211" s="80">
        <v>2016</v>
      </c>
      <c r="F211" s="80" t="s">
        <v>92</v>
      </c>
      <c r="G211" s="80" t="s">
        <v>1985</v>
      </c>
      <c r="H211" s="80" t="s">
        <v>1986</v>
      </c>
      <c r="I211" s="177"/>
      <c r="J211" s="81">
        <v>360.09139713224386</v>
      </c>
      <c r="K211" s="81">
        <v>2.5407972024687395</v>
      </c>
      <c r="L211" s="81">
        <v>15.679123677385071</v>
      </c>
      <c r="M211" s="81">
        <v>59.593996313701645</v>
      </c>
      <c r="N211" s="81">
        <v>48.830902768213804</v>
      </c>
      <c r="O211" s="81">
        <v>52.09693772225819</v>
      </c>
      <c r="P211" s="81">
        <v>37.431593780003773</v>
      </c>
      <c r="Q211" s="81">
        <v>3.4716348009195452</v>
      </c>
      <c r="R211" s="81">
        <v>0</v>
      </c>
      <c r="S211" s="81">
        <v>4.0675298104720783</v>
      </c>
      <c r="T211" s="82"/>
      <c r="U211" s="81">
        <v>16871540</v>
      </c>
      <c r="V211" s="81">
        <v>1138</v>
      </c>
      <c r="W211" s="81">
        <v>381</v>
      </c>
      <c r="X211" s="81">
        <v>14899</v>
      </c>
      <c r="Y211" s="81">
        <v>18808</v>
      </c>
      <c r="Z211" s="81">
        <v>30640</v>
      </c>
      <c r="AA211" s="81">
        <v>7704</v>
      </c>
      <c r="AB211" s="81">
        <v>49151</v>
      </c>
      <c r="AC211" s="81">
        <v>0</v>
      </c>
      <c r="AD211" s="81">
        <v>4.0675298104720783</v>
      </c>
      <c r="AE211" s="82"/>
      <c r="AF211" s="81">
        <v>188607586.58278021</v>
      </c>
      <c r="AG211" s="81">
        <v>2110859.970586441</v>
      </c>
      <c r="AH211" s="81">
        <v>2313691.154193236</v>
      </c>
      <c r="AI211" s="81">
        <v>95757758.357487395</v>
      </c>
      <c r="AJ211" s="81">
        <v>79173680.807247117</v>
      </c>
      <c r="AK211" s="81">
        <v>0</v>
      </c>
      <c r="AL211" s="81">
        <v>0</v>
      </c>
      <c r="AM211" s="81">
        <v>6741171.5324982097</v>
      </c>
      <c r="AN211" s="81">
        <v>0</v>
      </c>
      <c r="AO211" s="81">
        <v>0</v>
      </c>
      <c r="AP211" s="82"/>
      <c r="AQ211" s="81">
        <v>1799</v>
      </c>
      <c r="AR211" s="81">
        <v>531</v>
      </c>
      <c r="AS211" s="81">
        <v>0</v>
      </c>
      <c r="AT211" s="81">
        <v>0</v>
      </c>
      <c r="AU211" s="81">
        <v>0</v>
      </c>
      <c r="AV211" s="81">
        <v>0</v>
      </c>
      <c r="AW211" s="81" t="s">
        <v>564</v>
      </c>
      <c r="AX211" s="82"/>
      <c r="AY211" s="81">
        <v>8423.0570000000007</v>
      </c>
      <c r="AZ211" s="81">
        <v>19415.400000000001</v>
      </c>
      <c r="BA211" s="81">
        <v>0</v>
      </c>
      <c r="BB211" s="81">
        <v>0</v>
      </c>
      <c r="BC211" s="81">
        <v>0</v>
      </c>
      <c r="BD211" s="81">
        <v>0</v>
      </c>
      <c r="BE211" s="81" t="s">
        <v>564</v>
      </c>
      <c r="BF211" s="82"/>
      <c r="BG211" s="81">
        <v>0</v>
      </c>
      <c r="BH211" s="81">
        <v>0</v>
      </c>
      <c r="BI211" s="81">
        <v>151.482</v>
      </c>
      <c r="BJ211" s="81">
        <v>0</v>
      </c>
      <c r="BK211" s="81">
        <v>0</v>
      </c>
      <c r="BL211" s="81">
        <v>0</v>
      </c>
      <c r="BM211" s="82"/>
      <c r="BN211" s="81">
        <v>0</v>
      </c>
      <c r="BO211" s="81">
        <v>0</v>
      </c>
      <c r="BP211" s="81">
        <v>9</v>
      </c>
      <c r="BQ211" s="81">
        <v>0</v>
      </c>
      <c r="BR211" s="81">
        <v>0</v>
      </c>
      <c r="BS211" s="81">
        <v>0</v>
      </c>
      <c r="BT211"/>
      <c r="BU211" s="80">
        <v>118.36799999999999</v>
      </c>
      <c r="BV211" s="80">
        <v>0</v>
      </c>
      <c r="BW211" s="80">
        <v>3.262</v>
      </c>
      <c r="BX211" s="80">
        <v>0</v>
      </c>
      <c r="BY211" s="80">
        <v>0</v>
      </c>
      <c r="BZ211" s="80">
        <v>0</v>
      </c>
      <c r="CA211" s="80">
        <v>16.247</v>
      </c>
      <c r="CB211" s="80">
        <v>13.249000000000001</v>
      </c>
      <c r="CC211" s="80">
        <v>0.35599999999999998</v>
      </c>
    </row>
    <row r="212" spans="1:81">
      <c r="A212" s="80" t="s">
        <v>1999</v>
      </c>
      <c r="B212" s="80">
        <v>456</v>
      </c>
      <c r="C212" s="80">
        <v>14</v>
      </c>
      <c r="D212" s="80">
        <v>27</v>
      </c>
      <c r="E212" s="80">
        <v>2017</v>
      </c>
      <c r="F212" s="80" t="s">
        <v>71</v>
      </c>
      <c r="G212" s="80" t="s">
        <v>1985</v>
      </c>
      <c r="H212" s="80" t="s">
        <v>1986</v>
      </c>
      <c r="I212" s="177"/>
      <c r="J212" s="81">
        <v>361.10888299666402</v>
      </c>
      <c r="K212" s="81">
        <v>2.6104770632629406</v>
      </c>
      <c r="L212" s="81">
        <v>15.552504442971198</v>
      </c>
      <c r="M212" s="81">
        <v>55.485878234078626</v>
      </c>
      <c r="N212" s="81">
        <v>45.990118389924177</v>
      </c>
      <c r="O212" s="81">
        <v>52.034609465479619</v>
      </c>
      <c r="P212" s="81">
        <v>37.416563408363928</v>
      </c>
      <c r="Q212" s="81">
        <v>3.3696813057858264</v>
      </c>
      <c r="R212" s="81">
        <v>0</v>
      </c>
      <c r="S212" s="81">
        <v>1.9337157973423948</v>
      </c>
      <c r="T212" s="82"/>
      <c r="U212" s="81">
        <v>18196748</v>
      </c>
      <c r="V212" s="81">
        <v>1138</v>
      </c>
      <c r="W212" s="81">
        <v>381</v>
      </c>
      <c r="X212" s="81">
        <v>14899</v>
      </c>
      <c r="Y212" s="81">
        <v>19139</v>
      </c>
      <c r="Z212" s="81">
        <v>31111</v>
      </c>
      <c r="AA212" s="81">
        <v>7750</v>
      </c>
      <c r="AB212" s="81">
        <v>49336</v>
      </c>
      <c r="AC212" s="81">
        <v>0</v>
      </c>
      <c r="AD212" s="81">
        <v>1.9337157973423951</v>
      </c>
      <c r="AE212" s="82"/>
      <c r="AF212" s="81">
        <v>193722120.93690959</v>
      </c>
      <c r="AG212" s="81">
        <v>2136913.265236563</v>
      </c>
      <c r="AH212" s="81">
        <v>3104770.225507203</v>
      </c>
      <c r="AI212" s="81">
        <v>90983821.447218359</v>
      </c>
      <c r="AJ212" s="81">
        <v>80213073.051551908</v>
      </c>
      <c r="AK212" s="81">
        <v>0</v>
      </c>
      <c r="AL212" s="81">
        <v>0</v>
      </c>
      <c r="AM212" s="81">
        <v>6777132.4990069699</v>
      </c>
      <c r="AN212" s="81">
        <v>0</v>
      </c>
      <c r="AO212" s="81">
        <v>0</v>
      </c>
      <c r="AP212" s="82"/>
      <c r="AQ212" s="81">
        <v>1892</v>
      </c>
      <c r="AR212" s="81">
        <v>571</v>
      </c>
      <c r="AS212" s="81">
        <v>0</v>
      </c>
      <c r="AT212" s="81">
        <v>0</v>
      </c>
      <c r="AU212" s="81">
        <v>0</v>
      </c>
      <c r="AV212" s="81">
        <v>0</v>
      </c>
      <c r="AW212" s="81" t="s">
        <v>564</v>
      </c>
      <c r="AX212" s="82"/>
      <c r="AY212" s="81">
        <v>8948.9470000000001</v>
      </c>
      <c r="AZ212" s="81">
        <v>20449.399999999991</v>
      </c>
      <c r="BA212" s="81">
        <v>0</v>
      </c>
      <c r="BB212" s="81">
        <v>0</v>
      </c>
      <c r="BC212" s="81">
        <v>0</v>
      </c>
      <c r="BD212" s="81">
        <v>0</v>
      </c>
      <c r="BE212" s="81" t="s">
        <v>564</v>
      </c>
      <c r="BF212" s="82"/>
      <c r="BG212" s="81">
        <v>0</v>
      </c>
      <c r="BH212" s="81">
        <v>0</v>
      </c>
      <c r="BI212" s="81">
        <v>77.984999999999999</v>
      </c>
      <c r="BJ212" s="81">
        <v>0</v>
      </c>
      <c r="BK212" s="81">
        <v>0</v>
      </c>
      <c r="BL212" s="81">
        <v>0</v>
      </c>
      <c r="BM212" s="82"/>
      <c r="BN212" s="81">
        <v>0</v>
      </c>
      <c r="BO212" s="81">
        <v>0</v>
      </c>
      <c r="BP212" s="81">
        <v>9</v>
      </c>
      <c r="BQ212" s="81">
        <v>0</v>
      </c>
      <c r="BR212" s="81">
        <v>0</v>
      </c>
      <c r="BS212" s="81">
        <v>0</v>
      </c>
      <c r="BT212"/>
      <c r="BU212" s="80">
        <v>49.56</v>
      </c>
      <c r="BV212" s="80">
        <v>0</v>
      </c>
      <c r="BW212" s="80">
        <v>3.456</v>
      </c>
      <c r="BX212" s="80">
        <v>0</v>
      </c>
      <c r="BY212" s="80">
        <v>0</v>
      </c>
      <c r="BZ212" s="80">
        <v>0</v>
      </c>
      <c r="CA212" s="80">
        <v>15.186</v>
      </c>
      <c r="CB212" s="80">
        <v>9.3940000000000001</v>
      </c>
      <c r="CC212" s="80">
        <v>0.38900000000000001</v>
      </c>
    </row>
    <row r="213" spans="1:81">
      <c r="A213" s="80" t="s">
        <v>2000</v>
      </c>
      <c r="B213" s="80">
        <v>457</v>
      </c>
      <c r="C213" s="80">
        <v>15</v>
      </c>
      <c r="D213" s="80">
        <v>27</v>
      </c>
      <c r="E213" s="80">
        <v>2018</v>
      </c>
      <c r="F213" s="80" t="s">
        <v>93</v>
      </c>
      <c r="G213" s="80" t="s">
        <v>1985</v>
      </c>
      <c r="H213" s="80" t="s">
        <v>1986</v>
      </c>
      <c r="I213" s="177"/>
      <c r="J213" s="81">
        <v>371.73181289494903</v>
      </c>
      <c r="K213" s="81">
        <v>2.2029801992890428</v>
      </c>
      <c r="L213" s="81">
        <v>14.045664240662784</v>
      </c>
      <c r="M213" s="81">
        <v>50.624733973137268</v>
      </c>
      <c r="N213" s="81">
        <v>32.30626256239006</v>
      </c>
      <c r="O213" s="81">
        <v>51.506660550881023</v>
      </c>
      <c r="P213" s="81">
        <v>38.148263529018607</v>
      </c>
      <c r="Q213" s="81">
        <v>3.1256899861076937</v>
      </c>
      <c r="R213" s="81">
        <v>0</v>
      </c>
      <c r="S213" s="81">
        <v>5.3604646766050124</v>
      </c>
      <c r="T213" s="82"/>
      <c r="U213" s="81">
        <v>20671890</v>
      </c>
      <c r="V213" s="81">
        <v>1138</v>
      </c>
      <c r="W213" s="81">
        <v>381</v>
      </c>
      <c r="X213" s="81">
        <v>14899</v>
      </c>
      <c r="Y213" s="81">
        <v>19449</v>
      </c>
      <c r="Z213" s="81">
        <v>31385</v>
      </c>
      <c r="AA213" s="81">
        <v>7981</v>
      </c>
      <c r="AB213" s="81">
        <v>49317</v>
      </c>
      <c r="AC213" s="81">
        <v>0</v>
      </c>
      <c r="AD213" s="81">
        <v>5.3604646766050124</v>
      </c>
      <c r="AE213" s="82"/>
      <c r="AF213" s="81">
        <v>201950658.5557819</v>
      </c>
      <c r="AG213" s="81">
        <v>1933094.9412902971</v>
      </c>
      <c r="AH213" s="81">
        <v>2948725.7684803721</v>
      </c>
      <c r="AI213" s="81">
        <v>87387249.474601999</v>
      </c>
      <c r="AJ213" s="81">
        <v>68814606.392992899</v>
      </c>
      <c r="AK213" s="81">
        <v>0</v>
      </c>
      <c r="AL213" s="81">
        <v>0</v>
      </c>
      <c r="AM213" s="81">
        <v>6788539.8269663872</v>
      </c>
      <c r="AN213" s="81">
        <v>0</v>
      </c>
      <c r="AO213" s="81">
        <v>0</v>
      </c>
      <c r="AP213" s="82"/>
      <c r="AQ213" s="81">
        <v>1991</v>
      </c>
      <c r="AR213" s="81">
        <v>616</v>
      </c>
      <c r="AS213" s="81">
        <v>0</v>
      </c>
      <c r="AT213" s="81">
        <v>0</v>
      </c>
      <c r="AU213" s="81">
        <v>0</v>
      </c>
      <c r="AV213" s="81">
        <v>0</v>
      </c>
      <c r="AW213" s="81" t="s">
        <v>564</v>
      </c>
      <c r="AX213" s="82"/>
      <c r="AY213" s="81">
        <v>9527.886999999997</v>
      </c>
      <c r="AZ213" s="81">
        <v>21621.5</v>
      </c>
      <c r="BA213" s="81">
        <v>0</v>
      </c>
      <c r="BB213" s="81">
        <v>0</v>
      </c>
      <c r="BC213" s="81">
        <v>0</v>
      </c>
      <c r="BD213" s="81">
        <v>0</v>
      </c>
      <c r="BE213" s="81" t="s">
        <v>564</v>
      </c>
      <c r="BF213" s="82"/>
      <c r="BG213" s="81">
        <v>0</v>
      </c>
      <c r="BH213" s="81">
        <v>0</v>
      </c>
      <c r="BI213" s="81">
        <v>136.71299999999999</v>
      </c>
      <c r="BJ213" s="81">
        <v>0</v>
      </c>
      <c r="BK213" s="81">
        <v>0</v>
      </c>
      <c r="BL213" s="81">
        <v>0</v>
      </c>
      <c r="BM213" s="82"/>
      <c r="BN213" s="81">
        <v>0</v>
      </c>
      <c r="BO213" s="81">
        <v>0</v>
      </c>
      <c r="BP213" s="81">
        <v>8</v>
      </c>
      <c r="BQ213" s="81">
        <v>0</v>
      </c>
      <c r="BR213" s="81">
        <v>0</v>
      </c>
      <c r="BS213" s="81">
        <v>0</v>
      </c>
      <c r="BT213"/>
      <c r="BU213" s="80">
        <v>106.58499999999999</v>
      </c>
      <c r="BV213" s="80">
        <v>0</v>
      </c>
      <c r="BW213" s="80">
        <v>3.2869999999999999</v>
      </c>
      <c r="BX213" s="80">
        <v>0</v>
      </c>
      <c r="BY213" s="80">
        <v>0</v>
      </c>
      <c r="BZ213" s="80">
        <v>0</v>
      </c>
      <c r="CA213" s="80">
        <v>13.672000000000001</v>
      </c>
      <c r="CB213" s="80">
        <v>12.815</v>
      </c>
      <c r="CC213" s="80">
        <v>0.35399999999999998</v>
      </c>
    </row>
    <row r="214" spans="1:81">
      <c r="A214" s="80" t="s">
        <v>2001</v>
      </c>
      <c r="B214" s="80">
        <v>458</v>
      </c>
      <c r="C214" s="80">
        <v>16</v>
      </c>
      <c r="D214" s="80">
        <v>27</v>
      </c>
      <c r="E214" s="80">
        <v>2019</v>
      </c>
      <c r="F214" s="80" t="s">
        <v>73</v>
      </c>
      <c r="G214" s="80" t="s">
        <v>1985</v>
      </c>
      <c r="H214" s="80" t="s">
        <v>1986</v>
      </c>
      <c r="I214" s="177"/>
      <c r="J214" s="81">
        <v>346.12690726968333</v>
      </c>
      <c r="K214" s="81">
        <v>2.093228756458883</v>
      </c>
      <c r="L214" s="81">
        <v>14.283352529154199</v>
      </c>
      <c r="M214" s="81">
        <v>53.163768486538089</v>
      </c>
      <c r="N214" s="81">
        <v>32.307274577976983</v>
      </c>
      <c r="O214" s="81">
        <v>50.694131514199931</v>
      </c>
      <c r="P214" s="81">
        <v>38.801945963874573</v>
      </c>
      <c r="Q214" s="81">
        <v>3.0557575680876816</v>
      </c>
      <c r="R214" s="81">
        <v>0</v>
      </c>
      <c r="S214" s="81">
        <v>6.1346380948637282</v>
      </c>
      <c r="T214" s="82"/>
      <c r="U214" s="81">
        <v>19207708</v>
      </c>
      <c r="V214" s="81">
        <v>1138</v>
      </c>
      <c r="W214" s="81">
        <v>381</v>
      </c>
      <c r="X214" s="81">
        <v>14899</v>
      </c>
      <c r="Y214" s="81">
        <v>19817</v>
      </c>
      <c r="Z214" s="81">
        <v>31738</v>
      </c>
      <c r="AA214" s="81">
        <v>8057</v>
      </c>
      <c r="AB214" s="81">
        <v>49519</v>
      </c>
      <c r="AC214" s="81">
        <v>0</v>
      </c>
      <c r="AD214" s="81">
        <v>6.1346380948637282</v>
      </c>
      <c r="AE214" s="82"/>
      <c r="AF214" s="81">
        <v>192068833.88657489</v>
      </c>
      <c r="AG214" s="81">
        <v>1873401.3613131931</v>
      </c>
      <c r="AH214" s="81">
        <v>3133588.525714776</v>
      </c>
      <c r="AI214" s="81">
        <v>89346310.801544011</v>
      </c>
      <c r="AJ214" s="81">
        <v>64244473.311605759</v>
      </c>
      <c r="AK214" s="81">
        <v>0</v>
      </c>
      <c r="AL214" s="81">
        <v>0</v>
      </c>
      <c r="AM214" s="81">
        <v>6744115.0211675847</v>
      </c>
      <c r="AN214" s="81">
        <v>0</v>
      </c>
      <c r="AO214" s="81">
        <v>0</v>
      </c>
      <c r="AP214" s="82"/>
      <c r="AQ214" s="81">
        <v>2094</v>
      </c>
      <c r="AR214" s="81">
        <v>650</v>
      </c>
      <c r="AS214" s="81">
        <v>0</v>
      </c>
      <c r="AT214" s="81">
        <v>0</v>
      </c>
      <c r="AU214" s="81">
        <v>0</v>
      </c>
      <c r="AV214" s="81">
        <v>0</v>
      </c>
      <c r="AW214" s="81" t="s">
        <v>564</v>
      </c>
      <c r="AX214" s="82"/>
      <c r="AY214" s="81">
        <v>10122.637000000001</v>
      </c>
      <c r="AZ214" s="81">
        <v>22260.400000000009</v>
      </c>
      <c r="BA214" s="81">
        <v>0</v>
      </c>
      <c r="BB214" s="81">
        <v>0</v>
      </c>
      <c r="BC214" s="81">
        <v>0</v>
      </c>
      <c r="BD214" s="81">
        <v>0</v>
      </c>
      <c r="BE214" s="81" t="s">
        <v>564</v>
      </c>
      <c r="BF214" s="82"/>
      <c r="BG214" s="81">
        <v>0</v>
      </c>
      <c r="BH214" s="81">
        <v>0</v>
      </c>
      <c r="BI214" s="81">
        <v>98.75</v>
      </c>
      <c r="BJ214" s="81">
        <v>0</v>
      </c>
      <c r="BK214" s="81">
        <v>0</v>
      </c>
      <c r="BL214" s="81">
        <v>0</v>
      </c>
      <c r="BM214" s="82"/>
      <c r="BN214" s="81">
        <v>0</v>
      </c>
      <c r="BO214" s="81">
        <v>0</v>
      </c>
      <c r="BP214" s="81">
        <v>8</v>
      </c>
      <c r="BQ214" s="81">
        <v>0</v>
      </c>
      <c r="BR214" s="81">
        <v>0</v>
      </c>
      <c r="BS214" s="81">
        <v>0</v>
      </c>
      <c r="BT214"/>
      <c r="BU214" s="80">
        <v>70.893000000000001</v>
      </c>
      <c r="BV214" s="80">
        <v>0</v>
      </c>
      <c r="BW214" s="80">
        <v>3.09</v>
      </c>
      <c r="BX214" s="80">
        <v>0</v>
      </c>
      <c r="BY214" s="80">
        <v>0</v>
      </c>
      <c r="BZ214" s="80">
        <v>0</v>
      </c>
      <c r="CA214" s="80">
        <v>11</v>
      </c>
      <c r="CB214" s="80">
        <v>13.417</v>
      </c>
      <c r="CC214" s="80">
        <v>0.35</v>
      </c>
    </row>
    <row r="215" spans="1:81">
      <c r="A215" s="80" t="s">
        <v>2002</v>
      </c>
      <c r="B215" s="80">
        <v>459</v>
      </c>
      <c r="C215" s="80">
        <v>17</v>
      </c>
      <c r="D215" s="80">
        <v>27</v>
      </c>
      <c r="E215" s="80">
        <v>2020</v>
      </c>
      <c r="F215" s="80" t="s">
        <v>218</v>
      </c>
      <c r="G215" s="80" t="s">
        <v>1985</v>
      </c>
      <c r="H215" s="80" t="s">
        <v>1986</v>
      </c>
      <c r="I215" s="177"/>
      <c r="J215" s="81">
        <v>345.19336550474509</v>
      </c>
      <c r="K215" s="81">
        <v>2.0025658553120227</v>
      </c>
      <c r="L215" s="81">
        <v>9.7526399636437748</v>
      </c>
      <c r="M215" s="81">
        <v>51.212126083294294</v>
      </c>
      <c r="N215" s="81">
        <v>38.049742041241309</v>
      </c>
      <c r="O215" s="81">
        <v>44.958212848538416</v>
      </c>
      <c r="P215" s="81">
        <v>36.502345934466035</v>
      </c>
      <c r="Q215" s="81">
        <v>2.9205637885574736</v>
      </c>
      <c r="R215" s="81">
        <v>0</v>
      </c>
      <c r="S215" s="81">
        <v>6.0760801344114874</v>
      </c>
      <c r="T215" s="82"/>
      <c r="U215" s="81">
        <v>19486697</v>
      </c>
      <c r="V215" s="81">
        <v>1076</v>
      </c>
      <c r="W215" s="81">
        <v>344</v>
      </c>
      <c r="X215" s="81">
        <v>15113</v>
      </c>
      <c r="Y215" s="81">
        <v>20121</v>
      </c>
      <c r="Z215" s="81">
        <v>32126</v>
      </c>
      <c r="AA215" s="81">
        <v>8235</v>
      </c>
      <c r="AB215" s="81">
        <v>49532</v>
      </c>
      <c r="AC215" s="81">
        <v>0</v>
      </c>
      <c r="AD215" s="81">
        <v>6.0760801344114874</v>
      </c>
      <c r="AE215" s="82"/>
      <c r="AF215" s="81">
        <v>198143430.19814089</v>
      </c>
      <c r="AG215" s="81">
        <v>1617067.3148789401</v>
      </c>
      <c r="AH215" s="81">
        <v>2219237.201682644</v>
      </c>
      <c r="AI215" s="81">
        <v>85284930.41608645</v>
      </c>
      <c r="AJ215" s="81">
        <v>73606452.583465979</v>
      </c>
      <c r="AK215" s="81"/>
      <c r="AL215" s="81"/>
      <c r="AM215" s="81">
        <v>6464476.311997883</v>
      </c>
      <c r="AN215" s="81"/>
      <c r="AO215" s="81"/>
      <c r="AP215" s="82"/>
      <c r="AQ215" s="81">
        <v>2183</v>
      </c>
      <c r="AR215" s="81">
        <v>659</v>
      </c>
      <c r="AS215" s="81">
        <v>0</v>
      </c>
      <c r="AT215" s="81">
        <v>0</v>
      </c>
      <c r="AU215" s="81">
        <v>0</v>
      </c>
      <c r="AV215" s="81">
        <v>0</v>
      </c>
      <c r="AW215" s="81">
        <v>0</v>
      </c>
      <c r="AX215" s="82"/>
      <c r="AY215" s="81">
        <v>10640.71699999999</v>
      </c>
      <c r="AZ215" s="81">
        <v>23467.800000000028</v>
      </c>
      <c r="BA215" s="81">
        <v>0</v>
      </c>
      <c r="BB215" s="81">
        <v>0</v>
      </c>
      <c r="BC215" s="81">
        <v>0</v>
      </c>
      <c r="BD215" s="81">
        <v>0</v>
      </c>
      <c r="BE215" s="81">
        <v>0</v>
      </c>
      <c r="BF215" s="82"/>
      <c r="BG215" s="81">
        <v>0</v>
      </c>
      <c r="BH215" s="81">
        <v>0</v>
      </c>
      <c r="BI215" s="81">
        <v>88.96</v>
      </c>
      <c r="BJ215" s="81">
        <v>0</v>
      </c>
      <c r="BK215" s="81">
        <v>0</v>
      </c>
      <c r="BL215" s="81">
        <v>0</v>
      </c>
      <c r="BM215" s="82"/>
      <c r="BN215" s="81">
        <v>0</v>
      </c>
      <c r="BO215" s="81">
        <v>0</v>
      </c>
      <c r="BP215" s="81">
        <v>8</v>
      </c>
      <c r="BQ215" s="81">
        <v>0</v>
      </c>
      <c r="BR215" s="81">
        <v>0</v>
      </c>
      <c r="BS215" s="81">
        <v>0</v>
      </c>
      <c r="BT215"/>
      <c r="BU215" s="80">
        <v>64.811999999999998</v>
      </c>
      <c r="BV215" s="80">
        <v>0</v>
      </c>
      <c r="BW215" s="80">
        <v>3.101</v>
      </c>
      <c r="BX215" s="80">
        <v>0</v>
      </c>
      <c r="BY215" s="80">
        <v>0.02</v>
      </c>
      <c r="BZ215" s="80">
        <v>0</v>
      </c>
      <c r="CA215" s="80">
        <v>11.082000000000001</v>
      </c>
      <c r="CB215" s="80">
        <v>9.5869999999999997</v>
      </c>
      <c r="CC215" s="80">
        <v>0.35799999999999998</v>
      </c>
    </row>
    <row r="216" spans="1:81">
      <c r="A216" s="80" t="s">
        <v>2003</v>
      </c>
      <c r="B216" s="80">
        <v>459</v>
      </c>
      <c r="C216" s="80">
        <v>18</v>
      </c>
      <c r="D216" s="80">
        <v>27</v>
      </c>
      <c r="E216" s="80">
        <v>2021</v>
      </c>
      <c r="F216" s="80" t="s">
        <v>75</v>
      </c>
      <c r="G216" s="174" t="s">
        <v>1985</v>
      </c>
      <c r="H216" s="80" t="s">
        <v>1986</v>
      </c>
      <c r="I216" s="177"/>
      <c r="J216" s="81">
        <v>327.6086266401407</v>
      </c>
      <c r="K216" s="81">
        <v>2.1644700073137884</v>
      </c>
      <c r="L216" s="81">
        <v>8.8618436765852877</v>
      </c>
      <c r="M216" s="81">
        <v>46.877885357553339</v>
      </c>
      <c r="N216" s="81">
        <v>34.671779835281718</v>
      </c>
      <c r="O216" s="81">
        <v>43.891776745254603</v>
      </c>
      <c r="P216" s="81">
        <v>37.38502597439556</v>
      </c>
      <c r="Q216" s="81">
        <v>2.9407548988461159</v>
      </c>
      <c r="R216" s="81">
        <v>0</v>
      </c>
      <c r="S216" s="81">
        <v>5.4425951463477622</v>
      </c>
      <c r="T216" s="82"/>
      <c r="U216" s="81">
        <v>20162496</v>
      </c>
      <c r="V216" s="81">
        <v>1076</v>
      </c>
      <c r="W216" s="81">
        <v>344</v>
      </c>
      <c r="X216" s="81">
        <v>15113</v>
      </c>
      <c r="Y216" s="81">
        <v>20287</v>
      </c>
      <c r="Z216" s="81">
        <v>32295</v>
      </c>
      <c r="AA216" s="81">
        <v>8225</v>
      </c>
      <c r="AB216" s="81">
        <v>49283</v>
      </c>
      <c r="AC216" s="81">
        <v>0</v>
      </c>
      <c r="AD216" s="81">
        <v>5.4425951463477622</v>
      </c>
      <c r="AE216" s="82"/>
      <c r="AF216" s="81">
        <v>195546366.88032991</v>
      </c>
      <c r="AG216" s="81">
        <v>1803083.7384402347</v>
      </c>
      <c r="AH216" s="81">
        <v>1986227.0522954771</v>
      </c>
      <c r="AI216" s="81">
        <v>90161427.816267401</v>
      </c>
      <c r="AJ216" s="81">
        <v>77375051.534129858</v>
      </c>
      <c r="AK216" s="81">
        <v>0</v>
      </c>
      <c r="AL216" s="81">
        <v>0</v>
      </c>
      <c r="AM216" s="81">
        <v>6469078.1828319514</v>
      </c>
      <c r="AN216" s="81">
        <v>0</v>
      </c>
      <c r="AO216" s="81">
        <v>0</v>
      </c>
      <c r="AP216" s="82"/>
      <c r="AQ216" s="81">
        <v>2298</v>
      </c>
      <c r="AR216" s="81">
        <v>670</v>
      </c>
      <c r="AS216" s="81">
        <v>0</v>
      </c>
      <c r="AT216" s="81">
        <v>0</v>
      </c>
      <c r="AU216" s="81">
        <v>0</v>
      </c>
      <c r="AV216" s="81">
        <v>0</v>
      </c>
      <c r="AW216" s="81"/>
      <c r="AX216" s="82"/>
      <c r="AY216" s="81">
        <v>11362.766999999991</v>
      </c>
      <c r="AZ216" s="81">
        <v>24427.100000000031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2004</v>
      </c>
      <c r="B217" s="80">
        <v>459</v>
      </c>
      <c r="C217" s="80">
        <v>19</v>
      </c>
      <c r="D217" s="80">
        <v>27</v>
      </c>
      <c r="E217" s="80">
        <v>2022</v>
      </c>
      <c r="F217" s="80" t="s">
        <v>568</v>
      </c>
      <c r="G217" s="174" t="s">
        <v>1985</v>
      </c>
      <c r="H217" s="80" t="s">
        <v>1986</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2435</v>
      </c>
      <c r="AR217" s="81">
        <v>685</v>
      </c>
      <c r="AS217" s="81">
        <v>0</v>
      </c>
      <c r="AT217" s="81">
        <v>0</v>
      </c>
      <c r="AU217" s="81">
        <v>0</v>
      </c>
      <c r="AV217" s="81">
        <v>0</v>
      </c>
      <c r="AW217" s="81"/>
      <c r="AX217" s="82"/>
      <c r="AY217" s="81">
        <v>12220.306999999983</v>
      </c>
      <c r="AZ217" s="81">
        <v>25026.300000000028</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2005</v>
      </c>
      <c r="B218" s="80">
        <v>477</v>
      </c>
      <c r="C218" s="80">
        <v>1</v>
      </c>
      <c r="D218" s="80">
        <v>29</v>
      </c>
      <c r="E218" s="80">
        <v>1990</v>
      </c>
      <c r="F218" s="80" t="s">
        <v>562</v>
      </c>
      <c r="G218" s="80" t="s">
        <v>2006</v>
      </c>
      <c r="H218" s="80" t="s">
        <v>2007</v>
      </c>
      <c r="I218" s="177"/>
      <c r="J218" s="81">
        <v>75.511385725351303</v>
      </c>
      <c r="K218" s="81">
        <v>7.1822310628234991</v>
      </c>
      <c r="L218" s="81">
        <v>3.9875159568776981</v>
      </c>
      <c r="M218" s="81">
        <v>35.881394313788633</v>
      </c>
      <c r="N218" s="81">
        <v>50.237833213114556</v>
      </c>
      <c r="O218" s="81">
        <v>44.343499777674381</v>
      </c>
      <c r="P218" s="81">
        <v>76.590405069080447</v>
      </c>
      <c r="Q218" s="81">
        <v>3.82777106991204</v>
      </c>
      <c r="R218" s="81">
        <v>0</v>
      </c>
      <c r="S218" s="81">
        <v>3.5404777322061411</v>
      </c>
      <c r="T218" s="82"/>
      <c r="U218" s="81">
        <v>6089693</v>
      </c>
      <c r="V218" s="81">
        <v>2112</v>
      </c>
      <c r="W218" s="81">
        <v>52</v>
      </c>
      <c r="X218" s="81">
        <v>14076</v>
      </c>
      <c r="Y218" s="81">
        <v>18151</v>
      </c>
      <c r="Z218" s="81">
        <v>18239</v>
      </c>
      <c r="AA218" s="81">
        <v>18597</v>
      </c>
      <c r="AB218" s="81">
        <v>62150</v>
      </c>
      <c r="AC218" s="81">
        <v>0</v>
      </c>
      <c r="AD218" s="81">
        <v>3.5404777322061411</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2008</v>
      </c>
      <c r="B219" s="80">
        <v>478</v>
      </c>
      <c r="C219" s="80">
        <v>2</v>
      </c>
      <c r="D219" s="80">
        <v>29</v>
      </c>
      <c r="E219" s="80">
        <v>2005</v>
      </c>
      <c r="F219" s="80" t="s">
        <v>565</v>
      </c>
      <c r="G219" s="80" t="s">
        <v>2006</v>
      </c>
      <c r="H219" s="80" t="s">
        <v>2007</v>
      </c>
      <c r="I219" s="177"/>
      <c r="J219" s="81">
        <v>68.997426006112022</v>
      </c>
      <c r="K219" s="81">
        <v>4.3819316795198109</v>
      </c>
      <c r="L219" s="81">
        <v>7.7347309255083996</v>
      </c>
      <c r="M219" s="81">
        <v>55.192818268266635</v>
      </c>
      <c r="N219" s="81">
        <v>63.094561823616367</v>
      </c>
      <c r="O219" s="81">
        <v>66.490035787039886</v>
      </c>
      <c r="P219" s="81">
        <v>79.261794213635397</v>
      </c>
      <c r="Q219" s="81">
        <v>3.5030152652485098</v>
      </c>
      <c r="R219" s="81">
        <v>0</v>
      </c>
      <c r="S219" s="81">
        <v>6.990163147254032</v>
      </c>
      <c r="T219" s="82"/>
      <c r="U219" s="81">
        <v>6359861</v>
      </c>
      <c r="V219" s="81">
        <v>1763</v>
      </c>
      <c r="W219" s="81">
        <v>102</v>
      </c>
      <c r="X219" s="81">
        <v>12229</v>
      </c>
      <c r="Y219" s="81">
        <v>20804</v>
      </c>
      <c r="Z219" s="81">
        <v>31647</v>
      </c>
      <c r="AA219" s="81">
        <v>15762</v>
      </c>
      <c r="AB219" s="81">
        <v>59459</v>
      </c>
      <c r="AC219" s="81">
        <v>0</v>
      </c>
      <c r="AD219" s="81">
        <v>6.990163147254032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2009</v>
      </c>
      <c r="B220" s="80">
        <v>479</v>
      </c>
      <c r="C220" s="80">
        <v>3</v>
      </c>
      <c r="D220" s="80">
        <v>29</v>
      </c>
      <c r="E220" s="80">
        <v>2006</v>
      </c>
      <c r="F220" s="80" t="s">
        <v>566</v>
      </c>
      <c r="G220" s="80" t="s">
        <v>2006</v>
      </c>
      <c r="H220" s="80" t="s">
        <v>2007</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2010</v>
      </c>
      <c r="B221" s="80">
        <v>480</v>
      </c>
      <c r="C221" s="80">
        <v>4</v>
      </c>
      <c r="D221" s="80">
        <v>29</v>
      </c>
      <c r="E221" s="80">
        <v>2007</v>
      </c>
      <c r="F221" s="80" t="s">
        <v>567</v>
      </c>
      <c r="G221" s="80" t="s">
        <v>2006</v>
      </c>
      <c r="H221" s="80" t="s">
        <v>2007</v>
      </c>
      <c r="I221" s="177"/>
      <c r="J221" s="81">
        <v>67.830674194216016</v>
      </c>
      <c r="K221" s="81">
        <v>4.2003314669937515</v>
      </c>
      <c r="L221" s="81">
        <v>7.6066127144337647</v>
      </c>
      <c r="M221" s="81">
        <v>60.549890398568813</v>
      </c>
      <c r="N221" s="81">
        <v>63.883939134826733</v>
      </c>
      <c r="O221" s="81">
        <v>65.160808826174801</v>
      </c>
      <c r="P221" s="81">
        <v>77.006041268647792</v>
      </c>
      <c r="Q221" s="81">
        <v>3.6471124292917154</v>
      </c>
      <c r="R221" s="81">
        <v>0</v>
      </c>
      <c r="S221" s="81">
        <v>1.9408568466766492</v>
      </c>
      <c r="T221" s="82"/>
      <c r="U221" s="81">
        <v>7112533</v>
      </c>
      <c r="V221" s="81">
        <v>1723</v>
      </c>
      <c r="W221" s="81">
        <v>98</v>
      </c>
      <c r="X221" s="81">
        <v>15457</v>
      </c>
      <c r="Y221" s="81">
        <v>20976</v>
      </c>
      <c r="Z221" s="81">
        <v>32241</v>
      </c>
      <c r="AA221" s="81">
        <v>15080</v>
      </c>
      <c r="AB221" s="81">
        <v>58631</v>
      </c>
      <c r="AC221" s="81">
        <v>0</v>
      </c>
      <c r="AD221" s="81">
        <v>1.9408568466766492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2011</v>
      </c>
      <c r="B222" s="80">
        <v>481</v>
      </c>
      <c r="C222" s="80">
        <v>5</v>
      </c>
      <c r="D222" s="80">
        <v>29</v>
      </c>
      <c r="E222" s="80">
        <v>2008</v>
      </c>
      <c r="F222" s="80" t="s">
        <v>84</v>
      </c>
      <c r="G222" s="80" t="s">
        <v>2006</v>
      </c>
      <c r="H222" s="80" t="s">
        <v>2007</v>
      </c>
      <c r="I222" s="177"/>
      <c r="J222" s="81">
        <v>65.503108585639893</v>
      </c>
      <c r="K222" s="81">
        <v>3.1109257865360269</v>
      </c>
      <c r="L222" s="81">
        <v>6.8164244298855481</v>
      </c>
      <c r="M222" s="81">
        <v>63.068526589651221</v>
      </c>
      <c r="N222" s="81">
        <v>57.003284342524914</v>
      </c>
      <c r="O222" s="81">
        <v>63.523417093768465</v>
      </c>
      <c r="P222" s="81">
        <v>75.918547854069175</v>
      </c>
      <c r="Q222" s="81">
        <v>3.550452827188824</v>
      </c>
      <c r="R222" s="81">
        <v>0</v>
      </c>
      <c r="S222" s="81">
        <v>4.5891787273759732</v>
      </c>
      <c r="T222" s="82"/>
      <c r="U222" s="81">
        <v>7082755</v>
      </c>
      <c r="V222" s="81">
        <v>1723</v>
      </c>
      <c r="W222" s="81">
        <v>98</v>
      </c>
      <c r="X222" s="81">
        <v>15457</v>
      </c>
      <c r="Y222" s="81">
        <v>20995</v>
      </c>
      <c r="Z222" s="81">
        <v>32534</v>
      </c>
      <c r="AA222" s="81">
        <v>14884</v>
      </c>
      <c r="AB222" s="81">
        <v>58015</v>
      </c>
      <c r="AC222" s="81">
        <v>0</v>
      </c>
      <c r="AD222" s="81">
        <v>4.5891787273759732</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2012</v>
      </c>
      <c r="B223" s="80">
        <v>482</v>
      </c>
      <c r="C223" s="80">
        <v>6</v>
      </c>
      <c r="D223" s="80">
        <v>29</v>
      </c>
      <c r="E223" s="80">
        <v>2009</v>
      </c>
      <c r="F223" s="80" t="s">
        <v>85</v>
      </c>
      <c r="G223" s="80" t="s">
        <v>2006</v>
      </c>
      <c r="H223" s="80" t="s">
        <v>2007</v>
      </c>
      <c r="I223" s="177"/>
      <c r="J223" s="81">
        <v>64.375244071701161</v>
      </c>
      <c r="K223" s="81">
        <v>3.0763921632028604</v>
      </c>
      <c r="L223" s="81">
        <v>12.770093756592143</v>
      </c>
      <c r="M223" s="81">
        <v>60.031518775720059</v>
      </c>
      <c r="N223" s="81">
        <v>55.124765579582117</v>
      </c>
      <c r="O223" s="81">
        <v>64.974110913160558</v>
      </c>
      <c r="P223" s="81">
        <v>73.016442284657387</v>
      </c>
      <c r="Q223" s="81">
        <v>3.3524390064085874</v>
      </c>
      <c r="R223" s="81">
        <v>0</v>
      </c>
      <c r="S223" s="81">
        <v>4.5111738556627587</v>
      </c>
      <c r="T223" s="82"/>
      <c r="U223" s="81">
        <v>6290723</v>
      </c>
      <c r="V223" s="81">
        <v>1624</v>
      </c>
      <c r="W223" s="81">
        <v>264</v>
      </c>
      <c r="X223" s="81">
        <v>15697</v>
      </c>
      <c r="Y223" s="81">
        <v>21089</v>
      </c>
      <c r="Z223" s="81">
        <v>32846</v>
      </c>
      <c r="AA223" s="81">
        <v>14696</v>
      </c>
      <c r="AB223" s="81">
        <v>57505</v>
      </c>
      <c r="AC223" s="81">
        <v>0</v>
      </c>
      <c r="AD223" s="81">
        <v>4.5111738556627587</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6.94</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2013</v>
      </c>
      <c r="B224" s="80">
        <v>483</v>
      </c>
      <c r="C224" s="80">
        <v>7</v>
      </c>
      <c r="D224" s="80">
        <v>29</v>
      </c>
      <c r="E224" s="80">
        <v>2010</v>
      </c>
      <c r="F224" s="80" t="s">
        <v>86</v>
      </c>
      <c r="G224" s="80" t="s">
        <v>2006</v>
      </c>
      <c r="H224" s="80" t="s">
        <v>2007</v>
      </c>
      <c r="I224" s="177"/>
      <c r="J224" s="81">
        <v>69.344075340401588</v>
      </c>
      <c r="K224" s="81">
        <v>3.3145164188861025</v>
      </c>
      <c r="L224" s="81">
        <v>12.297170572599795</v>
      </c>
      <c r="M224" s="81">
        <v>63.41323105358822</v>
      </c>
      <c r="N224" s="81">
        <v>66.875798226904365</v>
      </c>
      <c r="O224" s="81">
        <v>65.118578429775752</v>
      </c>
      <c r="P224" s="81">
        <v>73.256008904388324</v>
      </c>
      <c r="Q224" s="81">
        <v>3.4568186410234376</v>
      </c>
      <c r="R224" s="81">
        <v>0</v>
      </c>
      <c r="S224" s="81">
        <v>3.7757007634000845</v>
      </c>
      <c r="T224" s="82"/>
      <c r="U224" s="81">
        <v>6731528</v>
      </c>
      <c r="V224" s="81">
        <v>1624</v>
      </c>
      <c r="W224" s="81">
        <v>264</v>
      </c>
      <c r="X224" s="81">
        <v>15697</v>
      </c>
      <c r="Y224" s="81">
        <v>21132</v>
      </c>
      <c r="Z224" s="81">
        <v>33072</v>
      </c>
      <c r="AA224" s="81">
        <v>14376</v>
      </c>
      <c r="AB224" s="81">
        <v>56817</v>
      </c>
      <c r="AC224" s="81">
        <v>0</v>
      </c>
      <c r="AD224" s="81">
        <v>3.7757007634000845</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7.83</v>
      </c>
      <c r="BJ224" s="81">
        <v>0</v>
      </c>
      <c r="BK224" s="81">
        <v>0</v>
      </c>
      <c r="BL224" s="81">
        <v>0</v>
      </c>
      <c r="BM224" s="82"/>
      <c r="BN224" s="81">
        <v>0</v>
      </c>
      <c r="BO224" s="81">
        <v>0</v>
      </c>
      <c r="BP224" s="81">
        <v>1</v>
      </c>
      <c r="BQ224" s="81">
        <v>0</v>
      </c>
      <c r="BR224" s="81">
        <v>0</v>
      </c>
      <c r="BS224" s="81">
        <v>0</v>
      </c>
      <c r="BT224"/>
      <c r="BU224" s="80">
        <v>7.83</v>
      </c>
      <c r="BV224" s="80">
        <v>0</v>
      </c>
      <c r="BW224" s="80">
        <v>0</v>
      </c>
      <c r="BX224" s="80">
        <v>0</v>
      </c>
      <c r="BY224" s="80">
        <v>0</v>
      </c>
      <c r="BZ224" s="80">
        <v>0</v>
      </c>
      <c r="CA224" s="80">
        <v>0</v>
      </c>
      <c r="CB224" s="80">
        <v>0</v>
      </c>
      <c r="CC224" s="80">
        <v>0</v>
      </c>
    </row>
    <row r="225" spans="1:81">
      <c r="A225" s="80" t="s">
        <v>2014</v>
      </c>
      <c r="B225" s="80">
        <v>484</v>
      </c>
      <c r="C225" s="80">
        <v>8</v>
      </c>
      <c r="D225" s="80">
        <v>29</v>
      </c>
      <c r="E225" s="80">
        <v>2011</v>
      </c>
      <c r="F225" s="80" t="s">
        <v>87</v>
      </c>
      <c r="G225" s="80" t="s">
        <v>2006</v>
      </c>
      <c r="H225" s="80" t="s">
        <v>2007</v>
      </c>
      <c r="I225" s="177"/>
      <c r="J225" s="81">
        <v>105.42259992407443</v>
      </c>
      <c r="K225" s="81">
        <v>4.3791386562866972</v>
      </c>
      <c r="L225" s="81">
        <v>10.890915027806386</v>
      </c>
      <c r="M225" s="81">
        <v>72.823597624940135</v>
      </c>
      <c r="N225" s="81">
        <v>82.314904368457533</v>
      </c>
      <c r="O225" s="81">
        <v>64.358347231456392</v>
      </c>
      <c r="P225" s="81">
        <v>70.045415678616536</v>
      </c>
      <c r="Q225" s="81">
        <v>3.9386877943368241</v>
      </c>
      <c r="R225" s="81">
        <v>0</v>
      </c>
      <c r="S225" s="81">
        <v>4.7254232000270129</v>
      </c>
      <c r="T225" s="82"/>
      <c r="U225" s="81">
        <v>8827748</v>
      </c>
      <c r="V225" s="81">
        <v>1624</v>
      </c>
      <c r="W225" s="81">
        <v>264</v>
      </c>
      <c r="X225" s="81">
        <v>15697</v>
      </c>
      <c r="Y225" s="81">
        <v>21163</v>
      </c>
      <c r="Z225" s="81">
        <v>33396</v>
      </c>
      <c r="AA225" s="81">
        <v>14155</v>
      </c>
      <c r="AB225" s="81">
        <v>56124</v>
      </c>
      <c r="AC225" s="81">
        <v>0</v>
      </c>
      <c r="AD225" s="81">
        <v>4.7254232000270129</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7.0670000000000002</v>
      </c>
      <c r="BJ225" s="81">
        <v>0</v>
      </c>
      <c r="BK225" s="81">
        <v>8.4719999999999995</v>
      </c>
      <c r="BL225" s="81">
        <v>0</v>
      </c>
      <c r="BM225" s="82"/>
      <c r="BN225" s="81">
        <v>0</v>
      </c>
      <c r="BO225" s="81">
        <v>0</v>
      </c>
      <c r="BP225" s="81">
        <v>1</v>
      </c>
      <c r="BQ225" s="81">
        <v>0</v>
      </c>
      <c r="BR225" s="81">
        <v>1</v>
      </c>
      <c r="BS225" s="81">
        <v>0</v>
      </c>
      <c r="BT225"/>
      <c r="BU225" s="80">
        <v>7.0670000000000002</v>
      </c>
      <c r="BV225" s="80">
        <v>8.4719999999999995</v>
      </c>
      <c r="BW225" s="80">
        <v>0</v>
      </c>
      <c r="BX225" s="80">
        <v>0</v>
      </c>
      <c r="BY225" s="80">
        <v>0</v>
      </c>
      <c r="BZ225" s="80">
        <v>0</v>
      </c>
      <c r="CA225" s="80">
        <v>0</v>
      </c>
      <c r="CB225" s="80">
        <v>0</v>
      </c>
      <c r="CC225" s="80">
        <v>0</v>
      </c>
    </row>
    <row r="226" spans="1:81">
      <c r="A226" s="80" t="s">
        <v>2015</v>
      </c>
      <c r="B226" s="80">
        <v>485</v>
      </c>
      <c r="C226" s="80">
        <v>9</v>
      </c>
      <c r="D226" s="80">
        <v>29</v>
      </c>
      <c r="E226" s="80">
        <v>2012</v>
      </c>
      <c r="F226" s="80" t="s">
        <v>88</v>
      </c>
      <c r="G226" s="80" t="s">
        <v>2006</v>
      </c>
      <c r="H226" s="80" t="s">
        <v>2007</v>
      </c>
      <c r="I226" s="177"/>
      <c r="J226" s="81">
        <v>47.272500985778372</v>
      </c>
      <c r="K226" s="81">
        <v>4.2337782767619032</v>
      </c>
      <c r="L226" s="81">
        <v>10.784508304171922</v>
      </c>
      <c r="M226" s="81">
        <v>82.09928845491693</v>
      </c>
      <c r="N226" s="81">
        <v>88.813799441072064</v>
      </c>
      <c r="O226" s="81">
        <v>64.798320460918816</v>
      </c>
      <c r="P226" s="81">
        <v>69.607876940694425</v>
      </c>
      <c r="Q226" s="81">
        <v>4.2555010628552496</v>
      </c>
      <c r="R226" s="81">
        <v>0</v>
      </c>
      <c r="S226" s="81">
        <v>4.2240227848245073</v>
      </c>
      <c r="T226" s="82"/>
      <c r="U226" s="81">
        <v>3544125</v>
      </c>
      <c r="V226" s="81">
        <v>1624</v>
      </c>
      <c r="W226" s="81">
        <v>264</v>
      </c>
      <c r="X226" s="81">
        <v>15697</v>
      </c>
      <c r="Y226" s="81">
        <v>21332</v>
      </c>
      <c r="Z226" s="81">
        <v>33891</v>
      </c>
      <c r="AA226" s="81">
        <v>13987</v>
      </c>
      <c r="AB226" s="81">
        <v>55812</v>
      </c>
      <c r="AC226" s="81">
        <v>0</v>
      </c>
      <c r="AD226" s="81">
        <v>4.2240227848245073</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8.76</v>
      </c>
      <c r="BJ226" s="81">
        <v>0</v>
      </c>
      <c r="BK226" s="81">
        <v>8.6280000000000001</v>
      </c>
      <c r="BL226" s="81">
        <v>0</v>
      </c>
      <c r="BM226" s="82"/>
      <c r="BN226" s="81">
        <v>0</v>
      </c>
      <c r="BO226" s="81">
        <v>0</v>
      </c>
      <c r="BP226" s="81">
        <v>1</v>
      </c>
      <c r="BQ226" s="81">
        <v>0</v>
      </c>
      <c r="BR226" s="81">
        <v>1</v>
      </c>
      <c r="BS226" s="81">
        <v>0</v>
      </c>
      <c r="BT226"/>
      <c r="BU226" s="80">
        <v>8.76</v>
      </c>
      <c r="BV226" s="80">
        <v>8.6280000000000001</v>
      </c>
      <c r="BW226" s="80">
        <v>0</v>
      </c>
      <c r="BX226" s="80">
        <v>0</v>
      </c>
      <c r="BY226" s="80">
        <v>0</v>
      </c>
      <c r="BZ226" s="80">
        <v>0</v>
      </c>
      <c r="CA226" s="80">
        <v>0</v>
      </c>
      <c r="CB226" s="80">
        <v>0</v>
      </c>
      <c r="CC226" s="80">
        <v>0</v>
      </c>
    </row>
    <row r="227" spans="1:81">
      <c r="A227" s="80" t="s">
        <v>2016</v>
      </c>
      <c r="B227" s="80">
        <v>486</v>
      </c>
      <c r="C227" s="80">
        <v>10</v>
      </c>
      <c r="D227" s="80">
        <v>29</v>
      </c>
      <c r="E227" s="80">
        <v>2013</v>
      </c>
      <c r="F227" s="80" t="s">
        <v>89</v>
      </c>
      <c r="G227" s="80" t="s">
        <v>2006</v>
      </c>
      <c r="H227" s="80" t="s">
        <v>2007</v>
      </c>
      <c r="I227" s="177"/>
      <c r="J227" s="81">
        <v>102.90847547327985</v>
      </c>
      <c r="K227" s="81">
        <v>3.6513239187214857</v>
      </c>
      <c r="L227" s="81">
        <v>10.153980671152397</v>
      </c>
      <c r="M227" s="81">
        <v>80.529835994487172</v>
      </c>
      <c r="N227" s="81">
        <v>97.638520834660511</v>
      </c>
      <c r="O227" s="81">
        <v>62.717018805566731</v>
      </c>
      <c r="P227" s="81">
        <v>69.090875198500541</v>
      </c>
      <c r="Q227" s="81">
        <v>4.2982981215271883</v>
      </c>
      <c r="R227" s="81">
        <v>0</v>
      </c>
      <c r="S227" s="81">
        <v>4.4452107882817264</v>
      </c>
      <c r="T227" s="82"/>
      <c r="U227" s="81">
        <v>7257724</v>
      </c>
      <c r="V227" s="81">
        <v>1624</v>
      </c>
      <c r="W227" s="81">
        <v>264</v>
      </c>
      <c r="X227" s="81">
        <v>15697</v>
      </c>
      <c r="Y227" s="81">
        <v>21406</v>
      </c>
      <c r="Z227" s="81">
        <v>34267</v>
      </c>
      <c r="AA227" s="81">
        <v>13831</v>
      </c>
      <c r="AB227" s="81">
        <v>55565</v>
      </c>
      <c r="AC227" s="81">
        <v>0</v>
      </c>
      <c r="AD227" s="81">
        <v>4.4452107882817264</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13.613</v>
      </c>
      <c r="BJ227" s="81">
        <v>0</v>
      </c>
      <c r="BK227" s="81">
        <v>0</v>
      </c>
      <c r="BL227" s="81">
        <v>0</v>
      </c>
      <c r="BM227" s="82"/>
      <c r="BN227" s="81">
        <v>0</v>
      </c>
      <c r="BO227" s="81">
        <v>0</v>
      </c>
      <c r="BP227" s="81">
        <v>1</v>
      </c>
      <c r="BQ227" s="81">
        <v>0</v>
      </c>
      <c r="BR227" s="81">
        <v>0</v>
      </c>
      <c r="BS227" s="81">
        <v>0</v>
      </c>
      <c r="BT227"/>
      <c r="BU227" s="80">
        <v>10.259</v>
      </c>
      <c r="BV227" s="80">
        <v>0</v>
      </c>
      <c r="BW227" s="80">
        <v>0</v>
      </c>
      <c r="BX227" s="80">
        <v>0</v>
      </c>
      <c r="BY227" s="80">
        <v>0</v>
      </c>
      <c r="BZ227" s="80">
        <v>3.3540000000000001</v>
      </c>
      <c r="CA227" s="80">
        <v>0</v>
      </c>
      <c r="CB227" s="80">
        <v>0</v>
      </c>
      <c r="CC227" s="80">
        <v>0</v>
      </c>
    </row>
    <row r="228" spans="1:81">
      <c r="A228" s="80" t="s">
        <v>2017</v>
      </c>
      <c r="B228" s="80">
        <v>487</v>
      </c>
      <c r="C228" s="80">
        <v>11</v>
      </c>
      <c r="D228" s="80">
        <v>29</v>
      </c>
      <c r="E228" s="80">
        <v>2014</v>
      </c>
      <c r="F228" s="80" t="s">
        <v>90</v>
      </c>
      <c r="G228" s="80" t="s">
        <v>2006</v>
      </c>
      <c r="H228" s="80" t="s">
        <v>2007</v>
      </c>
      <c r="I228" s="177"/>
      <c r="J228" s="81">
        <v>94.91650060819758</v>
      </c>
      <c r="K228" s="81">
        <v>3.6183127946403504</v>
      </c>
      <c r="L228" s="81">
        <v>15.739007321592963</v>
      </c>
      <c r="M228" s="81">
        <v>77.541919853074461</v>
      </c>
      <c r="N228" s="81">
        <v>77.060764833296304</v>
      </c>
      <c r="O228" s="81">
        <v>60.238274113301451</v>
      </c>
      <c r="P228" s="81">
        <v>68.476081773946234</v>
      </c>
      <c r="Q228" s="81">
        <v>4.0716979986037556</v>
      </c>
      <c r="R228" s="81">
        <v>0</v>
      </c>
      <c r="S228" s="81">
        <v>4.5676347880586672</v>
      </c>
      <c r="T228" s="82"/>
      <c r="U228" s="81">
        <v>7311542</v>
      </c>
      <c r="V228" s="81">
        <v>1452</v>
      </c>
      <c r="W228" s="81">
        <v>359</v>
      </c>
      <c r="X228" s="81">
        <v>15019</v>
      </c>
      <c r="Y228" s="81">
        <v>21465</v>
      </c>
      <c r="Z228" s="81">
        <v>34664</v>
      </c>
      <c r="AA228" s="81">
        <v>13637</v>
      </c>
      <c r="AB228" s="81">
        <v>54860</v>
      </c>
      <c r="AC228" s="81">
        <v>0</v>
      </c>
      <c r="AD228" s="81">
        <v>4.5676347880586672</v>
      </c>
      <c r="AE228" s="82"/>
      <c r="AF228" s="81">
        <v>90973326.499017149</v>
      </c>
      <c r="AG228" s="81">
        <v>2801891.9082731712</v>
      </c>
      <c r="AH228" s="81">
        <v>3993762.2693159422</v>
      </c>
      <c r="AI228" s="81">
        <v>96001144.125870839</v>
      </c>
      <c r="AJ228" s="81">
        <v>107358306.55976869</v>
      </c>
      <c r="AK228" s="81">
        <v>0</v>
      </c>
      <c r="AL228" s="81">
        <v>0</v>
      </c>
      <c r="AM228" s="81">
        <v>7531458.2152268803</v>
      </c>
      <c r="AN228" s="81">
        <v>0</v>
      </c>
      <c r="AO228" s="81">
        <v>0</v>
      </c>
      <c r="AP228" s="82"/>
      <c r="AQ228" s="81">
        <v>1664</v>
      </c>
      <c r="AR228" s="81">
        <v>386</v>
      </c>
      <c r="AS228" s="81">
        <v>0</v>
      </c>
      <c r="AT228" s="81">
        <v>1</v>
      </c>
      <c r="AU228" s="81">
        <v>0</v>
      </c>
      <c r="AV228" s="81">
        <v>0</v>
      </c>
      <c r="AW228" s="81" t="s">
        <v>564</v>
      </c>
      <c r="AX228" s="82"/>
      <c r="AY228" s="81">
        <v>7506.9719999999998</v>
      </c>
      <c r="AZ228" s="81">
        <v>18097.829999999998</v>
      </c>
      <c r="BA228" s="81">
        <v>0</v>
      </c>
      <c r="BB228" s="81">
        <v>560</v>
      </c>
      <c r="BC228" s="81">
        <v>0</v>
      </c>
      <c r="BD228" s="81">
        <v>0</v>
      </c>
      <c r="BE228" s="81" t="s">
        <v>564</v>
      </c>
      <c r="BF228" s="82"/>
      <c r="BG228" s="81">
        <v>0</v>
      </c>
      <c r="BH228" s="81">
        <v>0</v>
      </c>
      <c r="BI228" s="81">
        <v>10.462999999999999</v>
      </c>
      <c r="BJ228" s="81">
        <v>0</v>
      </c>
      <c r="BK228" s="81">
        <v>0</v>
      </c>
      <c r="BL228" s="81">
        <v>0</v>
      </c>
      <c r="BM228" s="82"/>
      <c r="BN228" s="81">
        <v>0</v>
      </c>
      <c r="BO228" s="81">
        <v>0</v>
      </c>
      <c r="BP228" s="81">
        <v>1</v>
      </c>
      <c r="BQ228" s="81">
        <v>0</v>
      </c>
      <c r="BR228" s="81">
        <v>0</v>
      </c>
      <c r="BS228" s="81">
        <v>0</v>
      </c>
      <c r="BT228"/>
      <c r="BU228" s="80">
        <v>10.462999999999999</v>
      </c>
      <c r="BV228" s="80">
        <v>0</v>
      </c>
      <c r="BW228" s="80">
        <v>0</v>
      </c>
      <c r="BX228" s="80">
        <v>0</v>
      </c>
      <c r="BY228" s="80">
        <v>0</v>
      </c>
      <c r="BZ228" s="80">
        <v>0</v>
      </c>
      <c r="CA228" s="80">
        <v>0</v>
      </c>
      <c r="CB228" s="80">
        <v>0</v>
      </c>
      <c r="CC228" s="80">
        <v>0</v>
      </c>
    </row>
    <row r="229" spans="1:81">
      <c r="A229" s="80" t="s">
        <v>2018</v>
      </c>
      <c r="B229" s="80">
        <v>488</v>
      </c>
      <c r="C229" s="80">
        <v>12</v>
      </c>
      <c r="D229" s="80">
        <v>29</v>
      </c>
      <c r="E229" s="80">
        <v>2015</v>
      </c>
      <c r="F229" s="80" t="s">
        <v>91</v>
      </c>
      <c r="G229" s="80" t="s">
        <v>2006</v>
      </c>
      <c r="H229" s="80" t="s">
        <v>2007</v>
      </c>
      <c r="I229" s="177"/>
      <c r="J229" s="81">
        <v>83.186834140837064</v>
      </c>
      <c r="K229" s="81">
        <v>3.4104972713114283</v>
      </c>
      <c r="L229" s="81">
        <v>15.532582397093414</v>
      </c>
      <c r="M229" s="81">
        <v>69.301627970542214</v>
      </c>
      <c r="N229" s="81">
        <v>69.51425667408931</v>
      </c>
      <c r="O229" s="81">
        <v>58.637600251787504</v>
      </c>
      <c r="P229" s="81">
        <v>66.861561672361702</v>
      </c>
      <c r="Q229" s="81">
        <v>3.93207834575542</v>
      </c>
      <c r="R229" s="81">
        <v>0</v>
      </c>
      <c r="S229" s="81">
        <v>4.996567017638621</v>
      </c>
      <c r="T229" s="82"/>
      <c r="U229" s="81">
        <v>8014005</v>
      </c>
      <c r="V229" s="81">
        <v>1452</v>
      </c>
      <c r="W229" s="81">
        <v>359</v>
      </c>
      <c r="X229" s="81">
        <v>15019</v>
      </c>
      <c r="Y229" s="81">
        <v>21509</v>
      </c>
      <c r="Z229" s="81">
        <v>34068</v>
      </c>
      <c r="AA229" s="81">
        <v>13305</v>
      </c>
      <c r="AB229" s="81">
        <v>54118</v>
      </c>
      <c r="AC229" s="81">
        <v>0</v>
      </c>
      <c r="AD229" s="81">
        <v>4.996567017638621</v>
      </c>
      <c r="AE229" s="82"/>
      <c r="AF229" s="81">
        <v>83704766.521561667</v>
      </c>
      <c r="AG229" s="81">
        <v>2577792.720598775</v>
      </c>
      <c r="AH229" s="81">
        <v>3234851.6287094173</v>
      </c>
      <c r="AI229" s="81">
        <v>92019379.215137571</v>
      </c>
      <c r="AJ229" s="81">
        <v>106198884.68291673</v>
      </c>
      <c r="AK229" s="81">
        <v>0</v>
      </c>
      <c r="AL229" s="81">
        <v>0</v>
      </c>
      <c r="AM229" s="81">
        <v>7416644.8835282531</v>
      </c>
      <c r="AN229" s="81">
        <v>0</v>
      </c>
      <c r="AO229" s="81">
        <v>0</v>
      </c>
      <c r="AP229" s="82"/>
      <c r="AQ229" s="81">
        <v>1769</v>
      </c>
      <c r="AR229" s="81">
        <v>472</v>
      </c>
      <c r="AS229" s="81">
        <v>0</v>
      </c>
      <c r="AT229" s="81">
        <v>1</v>
      </c>
      <c r="AU229" s="81">
        <v>0</v>
      </c>
      <c r="AV229" s="81">
        <v>0</v>
      </c>
      <c r="AW229" s="81" t="s">
        <v>564</v>
      </c>
      <c r="AX229" s="82"/>
      <c r="AY229" s="81">
        <v>8186.5019999999995</v>
      </c>
      <c r="AZ229" s="81">
        <v>27944.629999999997</v>
      </c>
      <c r="BA229" s="81">
        <v>0</v>
      </c>
      <c r="BB229" s="81">
        <v>560</v>
      </c>
      <c r="BC229" s="81">
        <v>0</v>
      </c>
      <c r="BD229" s="81">
        <v>0</v>
      </c>
      <c r="BE229" s="81" t="s">
        <v>564</v>
      </c>
      <c r="BF229" s="82"/>
      <c r="BG229" s="81">
        <v>0</v>
      </c>
      <c r="BH229" s="81">
        <v>0</v>
      </c>
      <c r="BI229" s="81">
        <v>9.5090000000000003</v>
      </c>
      <c r="BJ229" s="81">
        <v>0</v>
      </c>
      <c r="BK229" s="81">
        <v>0</v>
      </c>
      <c r="BL229" s="81">
        <v>0</v>
      </c>
      <c r="BM229" s="82"/>
      <c r="BN229" s="81">
        <v>0</v>
      </c>
      <c r="BO229" s="81">
        <v>0</v>
      </c>
      <c r="BP229" s="81">
        <v>1</v>
      </c>
      <c r="BQ229" s="81">
        <v>0</v>
      </c>
      <c r="BR229" s="81">
        <v>0</v>
      </c>
      <c r="BS229" s="81">
        <v>0</v>
      </c>
      <c r="BT229"/>
      <c r="BU229" s="80">
        <v>9.5090000000000003</v>
      </c>
      <c r="BV229" s="80">
        <v>0</v>
      </c>
      <c r="BW229" s="80">
        <v>0</v>
      </c>
      <c r="BX229" s="80">
        <v>0</v>
      </c>
      <c r="BY229" s="80">
        <v>0</v>
      </c>
      <c r="BZ229" s="80">
        <v>0</v>
      </c>
      <c r="CA229" s="80">
        <v>0</v>
      </c>
      <c r="CB229" s="80">
        <v>0</v>
      </c>
      <c r="CC229" s="80">
        <v>0</v>
      </c>
    </row>
    <row r="230" spans="1:81">
      <c r="A230" s="80" t="s">
        <v>2019</v>
      </c>
      <c r="B230" s="80">
        <v>489</v>
      </c>
      <c r="C230" s="80">
        <v>13</v>
      </c>
      <c r="D230" s="80">
        <v>29</v>
      </c>
      <c r="E230" s="80">
        <v>2016</v>
      </c>
      <c r="F230" s="80" t="s">
        <v>92</v>
      </c>
      <c r="G230" s="80" t="s">
        <v>2006</v>
      </c>
      <c r="H230" s="80" t="s">
        <v>2007</v>
      </c>
      <c r="I230" s="177"/>
      <c r="J230" s="81">
        <v>77.147509927723647</v>
      </c>
      <c r="K230" s="81">
        <v>3.2770161473952646</v>
      </c>
      <c r="L230" s="81">
        <v>15.174874517490998</v>
      </c>
      <c r="M230" s="81">
        <v>55.573371830568576</v>
      </c>
      <c r="N230" s="81">
        <v>69.00300835637222</v>
      </c>
      <c r="O230" s="81">
        <v>58.219688137984413</v>
      </c>
      <c r="P230" s="81">
        <v>65.719072880105273</v>
      </c>
      <c r="Q230" s="81">
        <v>3.7890551340833145</v>
      </c>
      <c r="R230" s="81">
        <v>0</v>
      </c>
      <c r="S230" s="81">
        <v>4.8624631124230886</v>
      </c>
      <c r="T230" s="82"/>
      <c r="U230" s="81">
        <v>7902484</v>
      </c>
      <c r="V230" s="81">
        <v>1452</v>
      </c>
      <c r="W230" s="81">
        <v>359</v>
      </c>
      <c r="X230" s="81">
        <v>15019</v>
      </c>
      <c r="Y230" s="81">
        <v>21640</v>
      </c>
      <c r="Z230" s="81">
        <v>34241</v>
      </c>
      <c r="AA230" s="81">
        <v>13526</v>
      </c>
      <c r="AB230" s="81">
        <v>53645</v>
      </c>
      <c r="AC230" s="81">
        <v>0</v>
      </c>
      <c r="AD230" s="81">
        <v>4.8624631124230886</v>
      </c>
      <c r="AE230" s="82"/>
      <c r="AF230" s="81">
        <v>83855930.090272188</v>
      </c>
      <c r="AG230" s="81">
        <v>2448797.6301264418</v>
      </c>
      <c r="AH230" s="81">
        <v>2701064.8810270368</v>
      </c>
      <c r="AI230" s="81">
        <v>87618283.929045051</v>
      </c>
      <c r="AJ230" s="81">
        <v>116014953.80603319</v>
      </c>
      <c r="AK230" s="81">
        <v>0</v>
      </c>
      <c r="AL230" s="81">
        <v>0</v>
      </c>
      <c r="AM230" s="81">
        <v>7357533.8621974429</v>
      </c>
      <c r="AN230" s="81">
        <v>0</v>
      </c>
      <c r="AO230" s="81">
        <v>0</v>
      </c>
      <c r="AP230" s="82"/>
      <c r="AQ230" s="81">
        <v>1855</v>
      </c>
      <c r="AR230" s="81">
        <v>529</v>
      </c>
      <c r="AS230" s="81">
        <v>0</v>
      </c>
      <c r="AT230" s="81">
        <v>1</v>
      </c>
      <c r="AU230" s="81">
        <v>0</v>
      </c>
      <c r="AV230" s="81">
        <v>0</v>
      </c>
      <c r="AW230" s="81" t="s">
        <v>564</v>
      </c>
      <c r="AX230" s="82"/>
      <c r="AY230" s="81">
        <v>8777.7219999999998</v>
      </c>
      <c r="AZ230" s="81">
        <v>31562.23</v>
      </c>
      <c r="BA230" s="81">
        <v>0</v>
      </c>
      <c r="BB230" s="81">
        <v>560</v>
      </c>
      <c r="BC230" s="81">
        <v>0</v>
      </c>
      <c r="BD230" s="81">
        <v>0</v>
      </c>
      <c r="BE230" s="81" t="s">
        <v>564</v>
      </c>
      <c r="BF230" s="82"/>
      <c r="BG230" s="81">
        <v>0</v>
      </c>
      <c r="BH230" s="81">
        <v>0</v>
      </c>
      <c r="BI230" s="81">
        <v>8.1310000000000002</v>
      </c>
      <c r="BJ230" s="81">
        <v>0</v>
      </c>
      <c r="BK230" s="81">
        <v>10.15</v>
      </c>
      <c r="BL230" s="81">
        <v>0</v>
      </c>
      <c r="BM230" s="82"/>
      <c r="BN230" s="81">
        <v>0</v>
      </c>
      <c r="BO230" s="81">
        <v>0</v>
      </c>
      <c r="BP230" s="81">
        <v>1</v>
      </c>
      <c r="BQ230" s="81">
        <v>0</v>
      </c>
      <c r="BR230" s="81">
        <v>1</v>
      </c>
      <c r="BS230" s="81">
        <v>0</v>
      </c>
      <c r="BT230"/>
      <c r="BU230" s="80">
        <v>8.1310000000000002</v>
      </c>
      <c r="BV230" s="80">
        <v>10.15</v>
      </c>
      <c r="BW230" s="80">
        <v>0</v>
      </c>
      <c r="BX230" s="80">
        <v>0</v>
      </c>
      <c r="BY230" s="80">
        <v>0</v>
      </c>
      <c r="BZ230" s="80">
        <v>0</v>
      </c>
      <c r="CA230" s="80">
        <v>0</v>
      </c>
      <c r="CB230" s="80">
        <v>0</v>
      </c>
      <c r="CC230" s="80">
        <v>0</v>
      </c>
    </row>
    <row r="231" spans="1:81">
      <c r="A231" s="80" t="s">
        <v>2020</v>
      </c>
      <c r="B231" s="80">
        <v>490</v>
      </c>
      <c r="C231" s="80">
        <v>14</v>
      </c>
      <c r="D231" s="80">
        <v>29</v>
      </c>
      <c r="E231" s="80">
        <v>2017</v>
      </c>
      <c r="F231" s="80" t="s">
        <v>71</v>
      </c>
      <c r="G231" s="80" t="s">
        <v>2006</v>
      </c>
      <c r="H231" s="80" t="s">
        <v>2007</v>
      </c>
      <c r="I231" s="177"/>
      <c r="J231" s="81">
        <v>72.041546829668178</v>
      </c>
      <c r="K231" s="81">
        <v>3.1543400234947727</v>
      </c>
      <c r="L231" s="81">
        <v>14.011480228881297</v>
      </c>
      <c r="M231" s="81">
        <v>50.576115990390079</v>
      </c>
      <c r="N231" s="81">
        <v>65.508247682988582</v>
      </c>
      <c r="O231" s="81">
        <v>57.298114849037347</v>
      </c>
      <c r="P231" s="81">
        <v>65.080680612225265</v>
      </c>
      <c r="Q231" s="81">
        <v>3.6217107369993355</v>
      </c>
      <c r="R231" s="81">
        <v>0</v>
      </c>
      <c r="S231" s="81">
        <v>5.9011466117990512</v>
      </c>
      <c r="T231" s="82"/>
      <c r="U231" s="81">
        <v>7998298</v>
      </c>
      <c r="V231" s="81">
        <v>1452</v>
      </c>
      <c r="W231" s="81">
        <v>359</v>
      </c>
      <c r="X231" s="81">
        <v>15019</v>
      </c>
      <c r="Y231" s="81">
        <v>21811</v>
      </c>
      <c r="Z231" s="81">
        <v>34258</v>
      </c>
      <c r="AA231" s="81">
        <v>13480</v>
      </c>
      <c r="AB231" s="81">
        <v>53026</v>
      </c>
      <c r="AC231" s="81">
        <v>0</v>
      </c>
      <c r="AD231" s="81">
        <v>5.9011466117990512</v>
      </c>
      <c r="AE231" s="82"/>
      <c r="AF231" s="81">
        <v>88488681.691802174</v>
      </c>
      <c r="AG231" s="81">
        <v>2404989.3333415962</v>
      </c>
      <c r="AH231" s="81">
        <v>3261886.5864151842</v>
      </c>
      <c r="AI231" s="81">
        <v>84408787.039581046</v>
      </c>
      <c r="AJ231" s="81">
        <v>117636626.9832643</v>
      </c>
      <c r="AK231" s="81">
        <v>0</v>
      </c>
      <c r="AL231" s="81">
        <v>0</v>
      </c>
      <c r="AM231" s="81">
        <v>7284016.2942343038</v>
      </c>
      <c r="AN231" s="81">
        <v>0</v>
      </c>
      <c r="AO231" s="81">
        <v>0</v>
      </c>
      <c r="AP231" s="82"/>
      <c r="AQ231" s="81">
        <v>1950</v>
      </c>
      <c r="AR231" s="81">
        <v>587</v>
      </c>
      <c r="AS231" s="81">
        <v>0</v>
      </c>
      <c r="AT231" s="81">
        <v>1</v>
      </c>
      <c r="AU231" s="81">
        <v>0</v>
      </c>
      <c r="AV231" s="81">
        <v>0</v>
      </c>
      <c r="AW231" s="81" t="s">
        <v>564</v>
      </c>
      <c r="AX231" s="82"/>
      <c r="AY231" s="81">
        <v>9395.2619999999988</v>
      </c>
      <c r="AZ231" s="81">
        <v>34188.730000000003</v>
      </c>
      <c r="BA231" s="81">
        <v>0</v>
      </c>
      <c r="BB231" s="81">
        <v>560</v>
      </c>
      <c r="BC231" s="81">
        <v>0</v>
      </c>
      <c r="BD231" s="81">
        <v>0</v>
      </c>
      <c r="BE231" s="81" t="s">
        <v>564</v>
      </c>
      <c r="BF231" s="82"/>
      <c r="BG231" s="81">
        <v>0</v>
      </c>
      <c r="BH231" s="81">
        <v>0</v>
      </c>
      <c r="BI231" s="81">
        <v>12.801</v>
      </c>
      <c r="BJ231" s="81">
        <v>0</v>
      </c>
      <c r="BK231" s="81">
        <v>0</v>
      </c>
      <c r="BL231" s="81">
        <v>0</v>
      </c>
      <c r="BM231" s="82"/>
      <c r="BN231" s="81">
        <v>0</v>
      </c>
      <c r="BO231" s="81">
        <v>0</v>
      </c>
      <c r="BP231" s="81">
        <v>2</v>
      </c>
      <c r="BQ231" s="81">
        <v>0</v>
      </c>
      <c r="BR231" s="81">
        <v>0</v>
      </c>
      <c r="BS231" s="81">
        <v>0</v>
      </c>
      <c r="BT231"/>
      <c r="BU231" s="80">
        <v>12.801</v>
      </c>
      <c r="BV231" s="80">
        <v>0</v>
      </c>
      <c r="BW231" s="80">
        <v>0</v>
      </c>
      <c r="BX231" s="80">
        <v>0</v>
      </c>
      <c r="BY231" s="80">
        <v>0</v>
      </c>
      <c r="BZ231" s="80">
        <v>0</v>
      </c>
      <c r="CA231" s="80">
        <v>0</v>
      </c>
      <c r="CB231" s="80">
        <v>0</v>
      </c>
      <c r="CC231" s="80">
        <v>0</v>
      </c>
    </row>
    <row r="232" spans="1:81">
      <c r="A232" s="80" t="s">
        <v>2021</v>
      </c>
      <c r="B232" s="80">
        <v>491</v>
      </c>
      <c r="C232" s="80">
        <v>15</v>
      </c>
      <c r="D232" s="80">
        <v>29</v>
      </c>
      <c r="E232" s="80">
        <v>2018</v>
      </c>
      <c r="F232" s="80" t="s">
        <v>93</v>
      </c>
      <c r="G232" s="80" t="s">
        <v>2006</v>
      </c>
      <c r="H232" s="80" t="s">
        <v>2007</v>
      </c>
      <c r="I232" s="177"/>
      <c r="J232" s="81">
        <v>60.664844816867728</v>
      </c>
      <c r="K232" s="81">
        <v>2.7622075885267279</v>
      </c>
      <c r="L232" s="81">
        <v>12.28355685182753</v>
      </c>
      <c r="M232" s="81">
        <v>45.852349517796803</v>
      </c>
      <c r="N232" s="81">
        <v>49.171591416292891</v>
      </c>
      <c r="O232" s="81">
        <v>55.988568786167185</v>
      </c>
      <c r="P232" s="81">
        <v>63.792347457496838</v>
      </c>
      <c r="Q232" s="81">
        <v>3.3112019716164882</v>
      </c>
      <c r="R232" s="81">
        <v>0</v>
      </c>
      <c r="S232" s="81">
        <v>6.1372980407860478</v>
      </c>
      <c r="T232" s="82"/>
      <c r="U232" s="81">
        <v>7440994</v>
      </c>
      <c r="V232" s="81">
        <v>1452</v>
      </c>
      <c r="W232" s="81">
        <v>359</v>
      </c>
      <c r="X232" s="81">
        <v>15019</v>
      </c>
      <c r="Y232" s="81">
        <v>21818</v>
      </c>
      <c r="Z232" s="81">
        <v>34116</v>
      </c>
      <c r="AA232" s="81">
        <v>13346</v>
      </c>
      <c r="AB232" s="81">
        <v>52244</v>
      </c>
      <c r="AC232" s="81">
        <v>0</v>
      </c>
      <c r="AD232" s="81">
        <v>6.1372980407860478</v>
      </c>
      <c r="AE232" s="82"/>
      <c r="AF232" s="81">
        <v>87651040.993982598</v>
      </c>
      <c r="AG232" s="81">
        <v>2141642.697808315</v>
      </c>
      <c r="AH232" s="81">
        <v>2968132.4704791592</v>
      </c>
      <c r="AI232" s="81">
        <v>82878716.554454744</v>
      </c>
      <c r="AJ232" s="81">
        <v>105568522.6609244</v>
      </c>
      <c r="AK232" s="81">
        <v>0</v>
      </c>
      <c r="AL232" s="81">
        <v>0</v>
      </c>
      <c r="AM232" s="81">
        <v>7191444.6280193832</v>
      </c>
      <c r="AN232" s="81">
        <v>0</v>
      </c>
      <c r="AO232" s="81">
        <v>0</v>
      </c>
      <c r="AP232" s="82"/>
      <c r="AQ232" s="81">
        <v>2031</v>
      </c>
      <c r="AR232" s="81">
        <v>634</v>
      </c>
      <c r="AS232" s="81">
        <v>0</v>
      </c>
      <c r="AT232" s="81">
        <v>1</v>
      </c>
      <c r="AU232" s="81">
        <v>0</v>
      </c>
      <c r="AV232" s="81">
        <v>0</v>
      </c>
      <c r="AW232" s="81" t="s">
        <v>564</v>
      </c>
      <c r="AX232" s="82"/>
      <c r="AY232" s="81">
        <v>9880.9420000000046</v>
      </c>
      <c r="AZ232" s="81">
        <v>40670.03</v>
      </c>
      <c r="BA232" s="81">
        <v>0</v>
      </c>
      <c r="BB232" s="81">
        <v>560</v>
      </c>
      <c r="BC232" s="81">
        <v>0</v>
      </c>
      <c r="BD232" s="81">
        <v>0</v>
      </c>
      <c r="BE232" s="81" t="s">
        <v>564</v>
      </c>
      <c r="BF232" s="82"/>
      <c r="BG232" s="81">
        <v>0</v>
      </c>
      <c r="BH232" s="81">
        <v>0</v>
      </c>
      <c r="BI232" s="81">
        <v>13.161</v>
      </c>
      <c r="BJ232" s="81">
        <v>0</v>
      </c>
      <c r="BK232" s="81">
        <v>0</v>
      </c>
      <c r="BL232" s="81">
        <v>0</v>
      </c>
      <c r="BM232" s="82"/>
      <c r="BN232" s="81">
        <v>0</v>
      </c>
      <c r="BO232" s="81">
        <v>0</v>
      </c>
      <c r="BP232" s="81">
        <v>2</v>
      </c>
      <c r="BQ232" s="81">
        <v>0</v>
      </c>
      <c r="BR232" s="81">
        <v>0</v>
      </c>
      <c r="BS232" s="81">
        <v>0</v>
      </c>
      <c r="BT232"/>
      <c r="BU232" s="80">
        <v>13.161</v>
      </c>
      <c r="BV232" s="80">
        <v>0</v>
      </c>
      <c r="BW232" s="80">
        <v>0</v>
      </c>
      <c r="BX232" s="80">
        <v>0</v>
      </c>
      <c r="BY232" s="80">
        <v>0</v>
      </c>
      <c r="BZ232" s="80">
        <v>0</v>
      </c>
      <c r="CA232" s="80">
        <v>0</v>
      </c>
      <c r="CB232" s="80">
        <v>0</v>
      </c>
      <c r="CC232" s="80">
        <v>0</v>
      </c>
    </row>
    <row r="233" spans="1:81">
      <c r="A233" s="80" t="s">
        <v>2022</v>
      </c>
      <c r="B233" s="80">
        <v>492</v>
      </c>
      <c r="C233" s="80">
        <v>16</v>
      </c>
      <c r="D233" s="80">
        <v>29</v>
      </c>
      <c r="E233" s="80">
        <v>2019</v>
      </c>
      <c r="F233" s="80" t="s">
        <v>73</v>
      </c>
      <c r="G233" s="80" t="s">
        <v>2006</v>
      </c>
      <c r="H233" s="80" t="s">
        <v>2007</v>
      </c>
      <c r="I233" s="177"/>
      <c r="J233" s="81">
        <v>60.810231862390516</v>
      </c>
      <c r="K233" s="81">
        <v>2.5979713464171552</v>
      </c>
      <c r="L233" s="81">
        <v>12.519589946770196</v>
      </c>
      <c r="M233" s="81">
        <v>51.235447456989036</v>
      </c>
      <c r="N233" s="81">
        <v>46.86731492194469</v>
      </c>
      <c r="O233" s="81">
        <v>54.398198909165892</v>
      </c>
      <c r="P233" s="81">
        <v>62.703405293489752</v>
      </c>
      <c r="Q233" s="81">
        <v>3.1841118511229283</v>
      </c>
      <c r="R233" s="81">
        <v>0</v>
      </c>
      <c r="S233" s="81">
        <v>5.6456524763769744</v>
      </c>
      <c r="T233" s="82"/>
      <c r="U233" s="81">
        <v>7321058</v>
      </c>
      <c r="V233" s="81">
        <v>1452</v>
      </c>
      <c r="W233" s="81">
        <v>359</v>
      </c>
      <c r="X233" s="81">
        <v>15019</v>
      </c>
      <c r="Y233" s="81">
        <v>21918</v>
      </c>
      <c r="Z233" s="81">
        <v>34057</v>
      </c>
      <c r="AA233" s="81">
        <v>13020</v>
      </c>
      <c r="AB233" s="81">
        <v>51599</v>
      </c>
      <c r="AC233" s="81">
        <v>0</v>
      </c>
      <c r="AD233" s="81">
        <v>5.6456524763769744</v>
      </c>
      <c r="AE233" s="82"/>
      <c r="AF233" s="81">
        <v>85794704.722713441</v>
      </c>
      <c r="AG233" s="81">
        <v>2075144.908461926</v>
      </c>
      <c r="AH233" s="81">
        <v>3300159.6077709082</v>
      </c>
      <c r="AI233" s="81">
        <v>83541054.743506089</v>
      </c>
      <c r="AJ233" s="81">
        <v>95899285.298081353</v>
      </c>
      <c r="AK233" s="81">
        <v>0</v>
      </c>
      <c r="AL233" s="81">
        <v>0</v>
      </c>
      <c r="AM233" s="81">
        <v>7027395.3629359677</v>
      </c>
      <c r="AN233" s="81">
        <v>0</v>
      </c>
      <c r="AO233" s="81">
        <v>0</v>
      </c>
      <c r="AP233" s="82"/>
      <c r="AQ233" s="81">
        <v>2109</v>
      </c>
      <c r="AR233" s="81">
        <v>670</v>
      </c>
      <c r="AS233" s="81">
        <v>0</v>
      </c>
      <c r="AT233" s="81">
        <v>1</v>
      </c>
      <c r="AU233" s="81">
        <v>0</v>
      </c>
      <c r="AV233" s="81">
        <v>0</v>
      </c>
      <c r="AW233" s="81" t="s">
        <v>564</v>
      </c>
      <c r="AX233" s="82"/>
      <c r="AY233" s="81">
        <v>10320.102000000001</v>
      </c>
      <c r="AZ233" s="81">
        <v>42253.029999999977</v>
      </c>
      <c r="BA233" s="81">
        <v>0</v>
      </c>
      <c r="BB233" s="81">
        <v>560</v>
      </c>
      <c r="BC233" s="81">
        <v>0</v>
      </c>
      <c r="BD233" s="81">
        <v>0</v>
      </c>
      <c r="BE233" s="81" t="s">
        <v>564</v>
      </c>
      <c r="BF233" s="82"/>
      <c r="BG233" s="81">
        <v>0</v>
      </c>
      <c r="BH233" s="81">
        <v>0</v>
      </c>
      <c r="BI233" s="81">
        <v>9.7010000000000005</v>
      </c>
      <c r="BJ233" s="81">
        <v>0</v>
      </c>
      <c r="BK233" s="81">
        <v>0</v>
      </c>
      <c r="BL233" s="81">
        <v>0</v>
      </c>
      <c r="BM233" s="82"/>
      <c r="BN233" s="81">
        <v>0</v>
      </c>
      <c r="BO233" s="81">
        <v>0</v>
      </c>
      <c r="BP233" s="81">
        <v>2</v>
      </c>
      <c r="BQ233" s="81">
        <v>0</v>
      </c>
      <c r="BR233" s="81">
        <v>0</v>
      </c>
      <c r="BS233" s="81">
        <v>0</v>
      </c>
      <c r="BT233"/>
      <c r="BU233" s="80">
        <v>9.7010000000000005</v>
      </c>
      <c r="BV233" s="80">
        <v>0</v>
      </c>
      <c r="BW233" s="80">
        <v>0</v>
      </c>
      <c r="BX233" s="80">
        <v>0</v>
      </c>
      <c r="BY233" s="80">
        <v>0</v>
      </c>
      <c r="BZ233" s="80">
        <v>0</v>
      </c>
      <c r="CA233" s="80">
        <v>0</v>
      </c>
      <c r="CB233" s="80">
        <v>0</v>
      </c>
      <c r="CC233" s="80">
        <v>0</v>
      </c>
    </row>
    <row r="234" spans="1:81">
      <c r="A234" s="80" t="s">
        <v>2023</v>
      </c>
      <c r="B234" s="80">
        <v>493</v>
      </c>
      <c r="C234" s="80">
        <v>17</v>
      </c>
      <c r="D234" s="80">
        <v>29</v>
      </c>
      <c r="E234" s="80">
        <v>2020</v>
      </c>
      <c r="F234" s="80" t="s">
        <v>218</v>
      </c>
      <c r="G234" s="80" t="s">
        <v>2006</v>
      </c>
      <c r="H234" s="80" t="s">
        <v>2007</v>
      </c>
      <c r="I234" s="177"/>
      <c r="J234" s="81">
        <v>55.654841188804731</v>
      </c>
      <c r="K234" s="81">
        <v>2.6032396553521631</v>
      </c>
      <c r="L234" s="81">
        <v>14.462685309118443</v>
      </c>
      <c r="M234" s="81">
        <v>46.962326154452654</v>
      </c>
      <c r="N234" s="81">
        <v>49.198255169387608</v>
      </c>
      <c r="O234" s="81">
        <v>47.552763263192908</v>
      </c>
      <c r="P234" s="81">
        <v>58.461377113500014</v>
      </c>
      <c r="Q234" s="81">
        <v>2.9953290894516607</v>
      </c>
      <c r="R234" s="81">
        <v>0</v>
      </c>
      <c r="S234" s="81">
        <v>5.691621699095001</v>
      </c>
      <c r="T234" s="82"/>
      <c r="U234" s="81">
        <v>6704023</v>
      </c>
      <c r="V234" s="81">
        <v>1335</v>
      </c>
      <c r="W234" s="81">
        <v>466</v>
      </c>
      <c r="X234" s="81">
        <v>14550</v>
      </c>
      <c r="Y234" s="81">
        <v>21909</v>
      </c>
      <c r="Z234" s="81">
        <v>33980</v>
      </c>
      <c r="AA234" s="81">
        <v>13189</v>
      </c>
      <c r="AB234" s="81">
        <v>50800</v>
      </c>
      <c r="AC234" s="81">
        <v>0</v>
      </c>
      <c r="AD234" s="81">
        <v>5.691621699095001</v>
      </c>
      <c r="AE234" s="82"/>
      <c r="AF234" s="81">
        <v>77329945.218402371</v>
      </c>
      <c r="AG234" s="81">
        <v>1914368.0469537545</v>
      </c>
      <c r="AH234" s="81">
        <v>4435785.7167397998</v>
      </c>
      <c r="AI234" s="81">
        <v>74643002.850104243</v>
      </c>
      <c r="AJ234" s="81">
        <v>101837352.46512181</v>
      </c>
      <c r="AK234" s="81"/>
      <c r="AL234" s="81"/>
      <c r="AM234" s="81">
        <v>6629964.3997717118</v>
      </c>
      <c r="AN234" s="81"/>
      <c r="AO234" s="81"/>
      <c r="AP234" s="82"/>
      <c r="AQ234" s="81">
        <v>2200</v>
      </c>
      <c r="AR234" s="81">
        <v>747</v>
      </c>
      <c r="AS234" s="81">
        <v>0</v>
      </c>
      <c r="AT234" s="81">
        <v>1</v>
      </c>
      <c r="AU234" s="81">
        <v>0</v>
      </c>
      <c r="AV234" s="81">
        <v>0</v>
      </c>
      <c r="AW234" s="81">
        <v>0</v>
      </c>
      <c r="AX234" s="82"/>
      <c r="AY234" s="81">
        <v>10840.602000000001</v>
      </c>
      <c r="AZ234" s="81">
        <v>46389.33000000006</v>
      </c>
      <c r="BA234" s="81">
        <v>0</v>
      </c>
      <c r="BB234" s="81">
        <v>560</v>
      </c>
      <c r="BC234" s="81">
        <v>0</v>
      </c>
      <c r="BD234" s="81">
        <v>0</v>
      </c>
      <c r="BE234" s="81">
        <v>0</v>
      </c>
      <c r="BF234" s="82"/>
      <c r="BG234" s="81">
        <v>0</v>
      </c>
      <c r="BH234" s="81">
        <v>0</v>
      </c>
      <c r="BI234" s="81">
        <v>9.2430000000000003</v>
      </c>
      <c r="BJ234" s="81">
        <v>0</v>
      </c>
      <c r="BK234" s="81">
        <v>0</v>
      </c>
      <c r="BL234" s="81">
        <v>0</v>
      </c>
      <c r="BM234" s="82"/>
      <c r="BN234" s="81">
        <v>0</v>
      </c>
      <c r="BO234" s="81">
        <v>0</v>
      </c>
      <c r="BP234" s="81">
        <v>2</v>
      </c>
      <c r="BQ234" s="81">
        <v>0</v>
      </c>
      <c r="BR234" s="81">
        <v>0</v>
      </c>
      <c r="BS234" s="81">
        <v>0</v>
      </c>
      <c r="BT234"/>
      <c r="BU234" s="80">
        <v>9.2430000000000003</v>
      </c>
      <c r="BV234" s="80">
        <v>0</v>
      </c>
      <c r="BW234" s="80">
        <v>0</v>
      </c>
      <c r="BX234" s="80">
        <v>0</v>
      </c>
      <c r="BY234" s="80">
        <v>0</v>
      </c>
      <c r="BZ234" s="80">
        <v>0</v>
      </c>
      <c r="CA234" s="80">
        <v>0</v>
      </c>
      <c r="CB234" s="80">
        <v>0</v>
      </c>
      <c r="CC234" s="80">
        <v>0</v>
      </c>
    </row>
    <row r="235" spans="1:81">
      <c r="A235" s="80" t="s">
        <v>2024</v>
      </c>
      <c r="B235" s="80">
        <v>493</v>
      </c>
      <c r="C235" s="80">
        <v>18</v>
      </c>
      <c r="D235" s="80">
        <v>29</v>
      </c>
      <c r="E235" s="80">
        <v>2021</v>
      </c>
      <c r="F235" s="80" t="s">
        <v>75</v>
      </c>
      <c r="G235" s="174" t="s">
        <v>2006</v>
      </c>
      <c r="H235" s="80" t="s">
        <v>2007</v>
      </c>
      <c r="I235" s="177"/>
      <c r="J235" s="81">
        <v>46.532300504628445</v>
      </c>
      <c r="K235" s="81">
        <v>2.6649884899402232</v>
      </c>
      <c r="L235" s="81">
        <v>12.921256635408771</v>
      </c>
      <c r="M235" s="81">
        <v>43.095405991472475</v>
      </c>
      <c r="N235" s="81">
        <v>37.04308743664339</v>
      </c>
      <c r="O235" s="81">
        <v>45.821683014901957</v>
      </c>
      <c r="P235" s="81">
        <v>60.09330436565152</v>
      </c>
      <c r="Q235" s="81">
        <v>2.9865820555190825</v>
      </c>
      <c r="R235" s="81">
        <v>0</v>
      </c>
      <c r="S235" s="81">
        <v>5.302961752759999</v>
      </c>
      <c r="T235" s="82"/>
      <c r="U235" s="81">
        <v>7162584</v>
      </c>
      <c r="V235" s="81">
        <v>1335</v>
      </c>
      <c r="W235" s="81">
        <v>466</v>
      </c>
      <c r="X235" s="81">
        <v>14550</v>
      </c>
      <c r="Y235" s="81">
        <v>21858</v>
      </c>
      <c r="Z235" s="81">
        <v>33715</v>
      </c>
      <c r="AA235" s="81">
        <v>13221</v>
      </c>
      <c r="AB235" s="81">
        <v>50051</v>
      </c>
      <c r="AC235" s="81">
        <v>0</v>
      </c>
      <c r="AD235" s="81">
        <v>5.302961752759999</v>
      </c>
      <c r="AE235" s="82"/>
      <c r="AF235" s="81">
        <v>72020389.775417298</v>
      </c>
      <c r="AG235" s="81">
        <v>2049190.2197324876</v>
      </c>
      <c r="AH235" s="81">
        <v>4103813.8285032762</v>
      </c>
      <c r="AI235" s="81">
        <v>82060154.50497146</v>
      </c>
      <c r="AJ235" s="81">
        <v>91310380.426452458</v>
      </c>
      <c r="AK235" s="81">
        <v>0</v>
      </c>
      <c r="AL235" s="81">
        <v>0</v>
      </c>
      <c r="AM235" s="81">
        <v>6569888.8486683443</v>
      </c>
      <c r="AN235" s="81">
        <v>0</v>
      </c>
      <c r="AO235" s="81">
        <v>0</v>
      </c>
      <c r="AP235" s="82"/>
      <c r="AQ235" s="81">
        <v>2310</v>
      </c>
      <c r="AR235" s="81">
        <v>767</v>
      </c>
      <c r="AS235" s="81">
        <v>0</v>
      </c>
      <c r="AT235" s="81">
        <v>1</v>
      </c>
      <c r="AU235" s="81">
        <v>0</v>
      </c>
      <c r="AV235" s="81">
        <v>0</v>
      </c>
      <c r="AW235" s="81"/>
      <c r="AX235" s="82"/>
      <c r="AY235" s="81">
        <v>11606.731999999991</v>
      </c>
      <c r="AZ235" s="81">
        <v>47340.030000000042</v>
      </c>
      <c r="BA235" s="81">
        <v>0</v>
      </c>
      <c r="BB235" s="81">
        <v>560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2025</v>
      </c>
      <c r="B236" s="80">
        <v>493</v>
      </c>
      <c r="C236" s="80">
        <v>19</v>
      </c>
      <c r="D236" s="80">
        <v>29</v>
      </c>
      <c r="E236" s="80">
        <v>2022</v>
      </c>
      <c r="F236" s="80" t="s">
        <v>568</v>
      </c>
      <c r="G236" s="174" t="s">
        <v>2006</v>
      </c>
      <c r="H236" s="80" t="s">
        <v>2007</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2424</v>
      </c>
      <c r="AR236" s="81">
        <v>775</v>
      </c>
      <c r="AS236" s="81">
        <v>0</v>
      </c>
      <c r="AT236" s="81">
        <v>1</v>
      </c>
      <c r="AU236" s="81">
        <v>0</v>
      </c>
      <c r="AV236" s="81">
        <v>0</v>
      </c>
      <c r="AW236" s="81"/>
      <c r="AX236" s="82"/>
      <c r="AY236" s="81">
        <v>12359.851999999981</v>
      </c>
      <c r="AZ236" s="81">
        <v>49180.930000000037</v>
      </c>
      <c r="BA236" s="81">
        <v>0</v>
      </c>
      <c r="BB236" s="81">
        <v>560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2026</v>
      </c>
      <c r="B237" s="80">
        <v>307</v>
      </c>
      <c r="C237" s="80">
        <v>1</v>
      </c>
      <c r="D237" s="80">
        <v>19</v>
      </c>
      <c r="E237" s="80">
        <v>1990</v>
      </c>
      <c r="F237" s="80" t="s">
        <v>562</v>
      </c>
      <c r="G237" s="80" t="s">
        <v>2027</v>
      </c>
      <c r="H237" s="80" t="s">
        <v>2028</v>
      </c>
      <c r="I237" s="177"/>
      <c r="J237" s="81">
        <v>99.456707492765986</v>
      </c>
      <c r="K237" s="81">
        <v>13.438500008907317</v>
      </c>
      <c r="L237" s="81">
        <v>27.985540472669999</v>
      </c>
      <c r="M237" s="81">
        <v>50.907756878040573</v>
      </c>
      <c r="N237" s="81">
        <v>92.679973442135505</v>
      </c>
      <c r="O237" s="81">
        <v>45.128792306222486</v>
      </c>
      <c r="P237" s="81">
        <v>68.267062129648735</v>
      </c>
      <c r="Q237" s="81">
        <v>4.2814373885117512</v>
      </c>
      <c r="R237" s="81">
        <v>0.97600025000033053</v>
      </c>
      <c r="S237" s="81">
        <v>4.6128858046172727</v>
      </c>
      <c r="T237" s="82"/>
      <c r="U237" s="81">
        <v>7450724</v>
      </c>
      <c r="V237" s="81">
        <v>3267</v>
      </c>
      <c r="W237" s="81">
        <v>517</v>
      </c>
      <c r="X237" s="81">
        <v>20228</v>
      </c>
      <c r="Y237" s="81">
        <v>21454</v>
      </c>
      <c r="Z237" s="81">
        <v>18562</v>
      </c>
      <c r="AA237" s="81">
        <v>16576</v>
      </c>
      <c r="AB237" s="81">
        <v>69516</v>
      </c>
      <c r="AC237" s="81">
        <v>169045</v>
      </c>
      <c r="AD237" s="81">
        <v>4.6128858046172727</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2029</v>
      </c>
      <c r="B238" s="80">
        <v>308</v>
      </c>
      <c r="C238" s="80">
        <v>2</v>
      </c>
      <c r="D238" s="80">
        <v>19</v>
      </c>
      <c r="E238" s="80">
        <v>2005</v>
      </c>
      <c r="F238" s="80" t="s">
        <v>565</v>
      </c>
      <c r="G238" s="80" t="s">
        <v>2027</v>
      </c>
      <c r="H238" s="80" t="s">
        <v>2028</v>
      </c>
      <c r="I238" s="177"/>
      <c r="J238" s="81">
        <v>90.499658489611505</v>
      </c>
      <c r="K238" s="81">
        <v>11.924994030784195</v>
      </c>
      <c r="L238" s="81">
        <v>13.349814904181509</v>
      </c>
      <c r="M238" s="81">
        <v>100.71444420574433</v>
      </c>
      <c r="N238" s="81">
        <v>141.5102185538459</v>
      </c>
      <c r="O238" s="81">
        <v>66.145473399797041</v>
      </c>
      <c r="P238" s="81">
        <v>65.473198874605544</v>
      </c>
      <c r="Q238" s="81">
        <v>3.7696636631447871</v>
      </c>
      <c r="R238" s="81">
        <v>1.1334999724096317</v>
      </c>
      <c r="S238" s="81">
        <v>8.3730994440934019</v>
      </c>
      <c r="T238" s="82"/>
      <c r="U238" s="81">
        <v>5155507</v>
      </c>
      <c r="V238" s="81">
        <v>2983</v>
      </c>
      <c r="W238" s="81">
        <v>141</v>
      </c>
      <c r="X238" s="81">
        <v>16480</v>
      </c>
      <c r="Y238" s="81">
        <v>24485</v>
      </c>
      <c r="Z238" s="81">
        <v>31483</v>
      </c>
      <c r="AA238" s="81">
        <v>13020</v>
      </c>
      <c r="AB238" s="81">
        <v>63985</v>
      </c>
      <c r="AC238" s="81">
        <v>200436</v>
      </c>
      <c r="AD238" s="81">
        <v>8.3730994440934019</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2030</v>
      </c>
      <c r="B239" s="80">
        <v>309</v>
      </c>
      <c r="C239" s="80">
        <v>3</v>
      </c>
      <c r="D239" s="80">
        <v>19</v>
      </c>
      <c r="E239" s="80">
        <v>2006</v>
      </c>
      <c r="F239" s="80" t="s">
        <v>566</v>
      </c>
      <c r="G239" s="80" t="s">
        <v>2027</v>
      </c>
      <c r="H239" s="80" t="s">
        <v>2028</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2031</v>
      </c>
      <c r="B240" s="80">
        <v>310</v>
      </c>
      <c r="C240" s="80">
        <v>4</v>
      </c>
      <c r="D240" s="80">
        <v>19</v>
      </c>
      <c r="E240" s="80">
        <v>2007</v>
      </c>
      <c r="F240" s="80" t="s">
        <v>567</v>
      </c>
      <c r="G240" s="80" t="s">
        <v>2027</v>
      </c>
      <c r="H240" s="80" t="s">
        <v>2028</v>
      </c>
      <c r="I240" s="177"/>
      <c r="J240" s="81">
        <v>110.86191211322765</v>
      </c>
      <c r="K240" s="81">
        <v>8.34195838495293</v>
      </c>
      <c r="L240" s="81">
        <v>21.518950227616031</v>
      </c>
      <c r="M240" s="81">
        <v>93.774090724121592</v>
      </c>
      <c r="N240" s="81">
        <v>143.26831673705107</v>
      </c>
      <c r="O240" s="81">
        <v>63.097312476448543</v>
      </c>
      <c r="P240" s="81">
        <v>64.209148734216001</v>
      </c>
      <c r="Q240" s="81">
        <v>3.8787620120496822</v>
      </c>
      <c r="R240" s="81">
        <v>1.1986444547034143</v>
      </c>
      <c r="S240" s="81">
        <v>8.0138051872220508</v>
      </c>
      <c r="T240" s="82"/>
      <c r="U240" s="81">
        <v>8767667</v>
      </c>
      <c r="V240" s="81">
        <v>2786</v>
      </c>
      <c r="W240" s="81">
        <v>249</v>
      </c>
      <c r="X240" s="81">
        <v>19617</v>
      </c>
      <c r="Y240" s="81">
        <v>24608</v>
      </c>
      <c r="Z240" s="81">
        <v>31220</v>
      </c>
      <c r="AA240" s="81">
        <v>12574</v>
      </c>
      <c r="AB240" s="81">
        <v>62355</v>
      </c>
      <c r="AC240" s="81">
        <v>218037</v>
      </c>
      <c r="AD240" s="81">
        <v>8.0138051872220508</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2032</v>
      </c>
      <c r="B241" s="80">
        <v>311</v>
      </c>
      <c r="C241" s="80">
        <v>5</v>
      </c>
      <c r="D241" s="80">
        <v>19</v>
      </c>
      <c r="E241" s="80">
        <v>2008</v>
      </c>
      <c r="F241" s="80" t="s">
        <v>84</v>
      </c>
      <c r="G241" s="80" t="s">
        <v>2027</v>
      </c>
      <c r="H241" s="80" t="s">
        <v>2028</v>
      </c>
      <c r="I241" s="177"/>
      <c r="J241" s="81">
        <v>130.30878587298901</v>
      </c>
      <c r="K241" s="81">
        <v>6.3104462423391663</v>
      </c>
      <c r="L241" s="81">
        <v>19.389916507110655</v>
      </c>
      <c r="M241" s="81">
        <v>98.025769428347729</v>
      </c>
      <c r="N241" s="81">
        <v>117.33243744852518</v>
      </c>
      <c r="O241" s="81">
        <v>60.774263246469459</v>
      </c>
      <c r="P241" s="81">
        <v>62.493553366571867</v>
      </c>
      <c r="Q241" s="81">
        <v>3.7585902065781056</v>
      </c>
      <c r="R241" s="81">
        <v>1.3479965439906174</v>
      </c>
      <c r="S241" s="81">
        <v>7.3638275037482721</v>
      </c>
      <c r="T241" s="82"/>
      <c r="U241" s="81">
        <v>10630242</v>
      </c>
      <c r="V241" s="81">
        <v>2786</v>
      </c>
      <c r="W241" s="81">
        <v>249</v>
      </c>
      <c r="X241" s="81">
        <v>19617</v>
      </c>
      <c r="Y241" s="81">
        <v>24568</v>
      </c>
      <c r="Z241" s="81">
        <v>31126</v>
      </c>
      <c r="AA241" s="81">
        <v>12252</v>
      </c>
      <c r="AB241" s="81">
        <v>61416</v>
      </c>
      <c r="AC241" s="81">
        <v>254618</v>
      </c>
      <c r="AD241" s="81">
        <v>7.3638275037482721</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2033</v>
      </c>
      <c r="B242" s="80">
        <v>312</v>
      </c>
      <c r="C242" s="80">
        <v>6</v>
      </c>
      <c r="D242" s="80">
        <v>19</v>
      </c>
      <c r="E242" s="80">
        <v>2009</v>
      </c>
      <c r="F242" s="80" t="s">
        <v>85</v>
      </c>
      <c r="G242" s="80" t="s">
        <v>2027</v>
      </c>
      <c r="H242" s="80" t="s">
        <v>2028</v>
      </c>
      <c r="I242" s="177"/>
      <c r="J242" s="81">
        <v>157.65272483075344</v>
      </c>
      <c r="K242" s="81">
        <v>6.2556341535456008</v>
      </c>
      <c r="L242" s="81">
        <v>20.269804696955017</v>
      </c>
      <c r="M242" s="81">
        <v>106.4319399154186</v>
      </c>
      <c r="N242" s="81">
        <v>116.13854510883124</v>
      </c>
      <c r="O242" s="81">
        <v>61.312566758613265</v>
      </c>
      <c r="P242" s="81">
        <v>59.551924144250371</v>
      </c>
      <c r="Q242" s="81">
        <v>3.5315894292708356</v>
      </c>
      <c r="R242" s="81">
        <v>1.6256799081344397</v>
      </c>
      <c r="S242" s="81">
        <v>6.6032567604322887</v>
      </c>
      <c r="T242" s="82"/>
      <c r="U242" s="81">
        <v>9462974</v>
      </c>
      <c r="V242" s="81">
        <v>2400</v>
      </c>
      <c r="W242" s="81">
        <v>432</v>
      </c>
      <c r="X242" s="81">
        <v>20414</v>
      </c>
      <c r="Y242" s="81">
        <v>24542</v>
      </c>
      <c r="Z242" s="81">
        <v>30995</v>
      </c>
      <c r="AA242" s="81">
        <v>11986</v>
      </c>
      <c r="AB242" s="81">
        <v>60578</v>
      </c>
      <c r="AC242" s="81">
        <v>299570</v>
      </c>
      <c r="AD242" s="81">
        <v>6.6032567604322887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16.87</v>
      </c>
      <c r="BJ242" s="81">
        <v>406.4</v>
      </c>
      <c r="BK242" s="81">
        <v>5.69</v>
      </c>
      <c r="BL242" s="81">
        <v>0</v>
      </c>
      <c r="BM242" s="82"/>
      <c r="BN242" s="81">
        <v>0</v>
      </c>
      <c r="BO242" s="81">
        <v>0</v>
      </c>
      <c r="BP242" s="81">
        <v>2</v>
      </c>
      <c r="BQ242" s="81">
        <v>1</v>
      </c>
      <c r="BR242" s="81">
        <v>1</v>
      </c>
      <c r="BS242" s="81">
        <v>0</v>
      </c>
      <c r="BT242"/>
      <c r="BU242" s="80"/>
      <c r="BV242" s="80"/>
      <c r="BW242" s="80"/>
      <c r="BX242" s="80"/>
      <c r="BY242" s="80"/>
      <c r="BZ242" s="80"/>
      <c r="CA242" s="80"/>
      <c r="CB242" s="80"/>
      <c r="CC242" s="80"/>
    </row>
    <row r="243" spans="1:81">
      <c r="A243" s="80" t="s">
        <v>2034</v>
      </c>
      <c r="B243" s="80">
        <v>313</v>
      </c>
      <c r="C243" s="80">
        <v>7</v>
      </c>
      <c r="D243" s="80">
        <v>19</v>
      </c>
      <c r="E243" s="80">
        <v>2010</v>
      </c>
      <c r="F243" s="80" t="s">
        <v>86</v>
      </c>
      <c r="G243" s="80" t="s">
        <v>2027</v>
      </c>
      <c r="H243" s="80" t="s">
        <v>2028</v>
      </c>
      <c r="I243" s="177"/>
      <c r="J243" s="81">
        <v>121.7149211020939</v>
      </c>
      <c r="K243" s="81">
        <v>6.200837737866844</v>
      </c>
      <c r="L243" s="81">
        <v>19.526872943094823</v>
      </c>
      <c r="M243" s="81">
        <v>99.963825329713515</v>
      </c>
      <c r="N243" s="81">
        <v>135.91717487486784</v>
      </c>
      <c r="O243" s="81">
        <v>61.017163369627504</v>
      </c>
      <c r="P243" s="81">
        <v>59.956190927172578</v>
      </c>
      <c r="Q243" s="81">
        <v>3.6495637957264715</v>
      </c>
      <c r="R243" s="81">
        <v>1.5064202048261723</v>
      </c>
      <c r="S243" s="81">
        <v>6.7430447589810587</v>
      </c>
      <c r="T243" s="82"/>
      <c r="U243" s="81">
        <v>8545704</v>
      </c>
      <c r="V243" s="81">
        <v>2400</v>
      </c>
      <c r="W243" s="81">
        <v>432</v>
      </c>
      <c r="X243" s="81">
        <v>20414</v>
      </c>
      <c r="Y243" s="81">
        <v>24551</v>
      </c>
      <c r="Z243" s="81">
        <v>30989</v>
      </c>
      <c r="AA243" s="81">
        <v>11766</v>
      </c>
      <c r="AB243" s="81">
        <v>59985</v>
      </c>
      <c r="AC243" s="81">
        <v>263064</v>
      </c>
      <c r="AD243" s="81">
        <v>6.7430447589810587</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16.09</v>
      </c>
      <c r="BJ243" s="81">
        <v>52.5</v>
      </c>
      <c r="BK243" s="81">
        <v>5.5979999999999999</v>
      </c>
      <c r="BL243" s="81">
        <v>0</v>
      </c>
      <c r="BM243" s="82"/>
      <c r="BN243" s="81">
        <v>0</v>
      </c>
      <c r="BO243" s="81">
        <v>0</v>
      </c>
      <c r="BP243" s="81">
        <v>2</v>
      </c>
      <c r="BQ243" s="81">
        <v>1</v>
      </c>
      <c r="BR243" s="81">
        <v>1</v>
      </c>
      <c r="BS243" s="81">
        <v>0</v>
      </c>
      <c r="BT243"/>
      <c r="BU243" s="80">
        <v>60.088000000000001</v>
      </c>
      <c r="BV243" s="80">
        <v>0</v>
      </c>
      <c r="BW243" s="80">
        <v>0</v>
      </c>
      <c r="BX243" s="80">
        <v>0</v>
      </c>
      <c r="BY243" s="80">
        <v>14.1</v>
      </c>
      <c r="BZ243" s="80">
        <v>0</v>
      </c>
      <c r="CA243" s="80">
        <v>0</v>
      </c>
      <c r="CB243" s="80">
        <v>0</v>
      </c>
      <c r="CC243" s="80">
        <v>0</v>
      </c>
    </row>
    <row r="244" spans="1:81">
      <c r="A244" s="80" t="s">
        <v>2035</v>
      </c>
      <c r="B244" s="80">
        <v>314</v>
      </c>
      <c r="C244" s="80">
        <v>8</v>
      </c>
      <c r="D244" s="80">
        <v>19</v>
      </c>
      <c r="E244" s="80">
        <v>2011</v>
      </c>
      <c r="F244" s="80" t="s">
        <v>87</v>
      </c>
      <c r="G244" s="80" t="s">
        <v>2027</v>
      </c>
      <c r="H244" s="80" t="s">
        <v>2028</v>
      </c>
      <c r="I244" s="177"/>
      <c r="J244" s="81">
        <v>133.79872135168401</v>
      </c>
      <c r="K244" s="81">
        <v>8.4232218132663803</v>
      </c>
      <c r="L244" s="81">
        <v>16.666555727857428</v>
      </c>
      <c r="M244" s="81">
        <v>115.43735738960322</v>
      </c>
      <c r="N244" s="81">
        <v>126.61251942288189</v>
      </c>
      <c r="O244" s="81">
        <v>59.686990371681262</v>
      </c>
      <c r="P244" s="81">
        <v>57.00623020965471</v>
      </c>
      <c r="Q244" s="81">
        <v>4.1548370069117908</v>
      </c>
      <c r="R244" s="81">
        <v>2.3817918483574618</v>
      </c>
      <c r="S244" s="81">
        <v>5.8853133022136834</v>
      </c>
      <c r="T244" s="82"/>
      <c r="U244" s="81">
        <v>7251375</v>
      </c>
      <c r="V244" s="81">
        <v>2400</v>
      </c>
      <c r="W244" s="81">
        <v>432</v>
      </c>
      <c r="X244" s="81">
        <v>20414</v>
      </c>
      <c r="Y244" s="81">
        <v>24524</v>
      </c>
      <c r="Z244" s="81">
        <v>30972</v>
      </c>
      <c r="AA244" s="81">
        <v>11520</v>
      </c>
      <c r="AB244" s="81">
        <v>59204</v>
      </c>
      <c r="AC244" s="81">
        <v>415241</v>
      </c>
      <c r="AD244" s="81">
        <v>5.8853133022136834</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17.462</v>
      </c>
      <c r="BJ244" s="81">
        <v>430.3</v>
      </c>
      <c r="BK244" s="81">
        <v>4.5049999999999999</v>
      </c>
      <c r="BL244" s="81">
        <v>0</v>
      </c>
      <c r="BM244" s="82"/>
      <c r="BN244" s="81">
        <v>0</v>
      </c>
      <c r="BO244" s="81">
        <v>0</v>
      </c>
      <c r="BP244" s="81">
        <v>3</v>
      </c>
      <c r="BQ244" s="81">
        <v>1</v>
      </c>
      <c r="BR244" s="81">
        <v>1</v>
      </c>
      <c r="BS244" s="81">
        <v>0</v>
      </c>
      <c r="BT244"/>
      <c r="BU244" s="80">
        <v>436.96699999999998</v>
      </c>
      <c r="BV244" s="80">
        <v>0</v>
      </c>
      <c r="BW244" s="80">
        <v>0</v>
      </c>
      <c r="BX244" s="80">
        <v>0</v>
      </c>
      <c r="BY244" s="80">
        <v>15.3</v>
      </c>
      <c r="BZ244" s="80">
        <v>0</v>
      </c>
      <c r="CA244" s="80">
        <v>0</v>
      </c>
      <c r="CB244" s="80">
        <v>0</v>
      </c>
      <c r="CC244" s="80">
        <v>0</v>
      </c>
    </row>
    <row r="245" spans="1:81">
      <c r="A245" s="80" t="s">
        <v>2036</v>
      </c>
      <c r="B245" s="80">
        <v>315</v>
      </c>
      <c r="C245" s="80">
        <v>9</v>
      </c>
      <c r="D245" s="80">
        <v>19</v>
      </c>
      <c r="E245" s="80">
        <v>2012</v>
      </c>
      <c r="F245" s="80" t="s">
        <v>88</v>
      </c>
      <c r="G245" s="80" t="s">
        <v>2027</v>
      </c>
      <c r="H245" s="80" t="s">
        <v>2028</v>
      </c>
      <c r="I245" s="177"/>
      <c r="J245" s="81">
        <v>120.05745128796097</v>
      </c>
      <c r="K245" s="81">
        <v>7.8307820080380468</v>
      </c>
      <c r="L245" s="81">
        <v>16.457391713462332</v>
      </c>
      <c r="M245" s="81">
        <v>114.85563781559372</v>
      </c>
      <c r="N245" s="81">
        <v>136.13865397867158</v>
      </c>
      <c r="O245" s="81">
        <v>59.8979606208039</v>
      </c>
      <c r="P245" s="81">
        <v>56.419854212958661</v>
      </c>
      <c r="Q245" s="81">
        <v>4.4625118380586466</v>
      </c>
      <c r="R245" s="81">
        <v>2.1743012796163415</v>
      </c>
      <c r="S245" s="81">
        <v>6.9720453028447098</v>
      </c>
      <c r="T245" s="82"/>
      <c r="U245" s="81">
        <v>7557010</v>
      </c>
      <c r="V245" s="81">
        <v>2400</v>
      </c>
      <c r="W245" s="81">
        <v>432</v>
      </c>
      <c r="X245" s="81">
        <v>20414</v>
      </c>
      <c r="Y245" s="81">
        <v>24679</v>
      </c>
      <c r="Z245" s="81">
        <v>31328</v>
      </c>
      <c r="AA245" s="81">
        <v>11337</v>
      </c>
      <c r="AB245" s="81">
        <v>58527</v>
      </c>
      <c r="AC245" s="81">
        <v>369249</v>
      </c>
      <c r="AD245" s="81">
        <v>6.9720453028447098</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16.952000000000002</v>
      </c>
      <c r="BJ245" s="81">
        <v>420.6</v>
      </c>
      <c r="BK245" s="81">
        <v>5.1029999999999998</v>
      </c>
      <c r="BL245" s="81">
        <v>0</v>
      </c>
      <c r="BM245" s="82"/>
      <c r="BN245" s="81">
        <v>0</v>
      </c>
      <c r="BO245" s="81">
        <v>0</v>
      </c>
      <c r="BP245" s="81">
        <v>3</v>
      </c>
      <c r="BQ245" s="81">
        <v>1</v>
      </c>
      <c r="BR245" s="81">
        <v>1</v>
      </c>
      <c r="BS245" s="81">
        <v>0</v>
      </c>
      <c r="BT245"/>
      <c r="BU245" s="80">
        <v>428.05500000000001</v>
      </c>
      <c r="BV245" s="80">
        <v>0</v>
      </c>
      <c r="BW245" s="80">
        <v>0</v>
      </c>
      <c r="BX245" s="80">
        <v>0</v>
      </c>
      <c r="BY245" s="80">
        <v>14.6</v>
      </c>
      <c r="BZ245" s="80">
        <v>0</v>
      </c>
      <c r="CA245" s="80">
        <v>0</v>
      </c>
      <c r="CB245" s="80">
        <v>0</v>
      </c>
      <c r="CC245" s="80">
        <v>0</v>
      </c>
    </row>
    <row r="246" spans="1:81">
      <c r="A246" s="80" t="s">
        <v>2037</v>
      </c>
      <c r="B246" s="80">
        <v>316</v>
      </c>
      <c r="C246" s="80">
        <v>10</v>
      </c>
      <c r="D246" s="80">
        <v>19</v>
      </c>
      <c r="E246" s="80">
        <v>2013</v>
      </c>
      <c r="F246" s="80" t="s">
        <v>89</v>
      </c>
      <c r="G246" s="80" t="s">
        <v>2027</v>
      </c>
      <c r="H246" s="80" t="s">
        <v>2028</v>
      </c>
      <c r="I246" s="177"/>
      <c r="J246" s="81">
        <v>125.75509340237407</v>
      </c>
      <c r="K246" s="81">
        <v>7.106145964299265</v>
      </c>
      <c r="L246" s="81">
        <v>13.033605864428052</v>
      </c>
      <c r="M246" s="81">
        <v>113.32974063918974</v>
      </c>
      <c r="N246" s="81">
        <v>155.27242979323461</v>
      </c>
      <c r="O246" s="81">
        <v>57.958380789560849</v>
      </c>
      <c r="P246" s="81">
        <v>55.97804551184997</v>
      </c>
      <c r="Q246" s="81">
        <v>4.4874340687445731</v>
      </c>
      <c r="R246" s="81">
        <v>2.0711301913411426</v>
      </c>
      <c r="S246" s="81">
        <v>7.6162984954129778</v>
      </c>
      <c r="T246" s="82"/>
      <c r="U246" s="81">
        <v>7532999</v>
      </c>
      <c r="V246" s="81">
        <v>2400</v>
      </c>
      <c r="W246" s="81">
        <v>432</v>
      </c>
      <c r="X246" s="81">
        <v>20414</v>
      </c>
      <c r="Y246" s="81">
        <v>24678</v>
      </c>
      <c r="Z246" s="81">
        <v>31667</v>
      </c>
      <c r="AA246" s="81">
        <v>11206</v>
      </c>
      <c r="AB246" s="81">
        <v>58010</v>
      </c>
      <c r="AC246" s="81">
        <v>343335</v>
      </c>
      <c r="AD246" s="81">
        <v>7.6162984954129778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18.012</v>
      </c>
      <c r="BJ246" s="81">
        <v>421.7</v>
      </c>
      <c r="BK246" s="81">
        <v>10.071</v>
      </c>
      <c r="BL246" s="81">
        <v>0</v>
      </c>
      <c r="BM246" s="82"/>
      <c r="BN246" s="81">
        <v>0</v>
      </c>
      <c r="BO246" s="81">
        <v>0</v>
      </c>
      <c r="BP246" s="81">
        <v>3</v>
      </c>
      <c r="BQ246" s="81">
        <v>1</v>
      </c>
      <c r="BR246" s="81">
        <v>2</v>
      </c>
      <c r="BS246" s="81">
        <v>0</v>
      </c>
      <c r="BT246"/>
      <c r="BU246" s="80">
        <v>430.39699999999999</v>
      </c>
      <c r="BV246" s="80">
        <v>0</v>
      </c>
      <c r="BW246" s="80">
        <v>0</v>
      </c>
      <c r="BX246" s="80">
        <v>0</v>
      </c>
      <c r="BY246" s="80">
        <v>19.385999999999999</v>
      </c>
      <c r="BZ246" s="80">
        <v>0</v>
      </c>
      <c r="CA246" s="80">
        <v>0</v>
      </c>
      <c r="CB246" s="80">
        <v>0</v>
      </c>
      <c r="CC246" s="80">
        <v>0</v>
      </c>
    </row>
    <row r="247" spans="1:81">
      <c r="A247" s="80" t="s">
        <v>2038</v>
      </c>
      <c r="B247" s="80">
        <v>317</v>
      </c>
      <c r="C247" s="80">
        <v>11</v>
      </c>
      <c r="D247" s="80">
        <v>19</v>
      </c>
      <c r="E247" s="80">
        <v>2014</v>
      </c>
      <c r="F247" s="80" t="s">
        <v>90</v>
      </c>
      <c r="G247" s="80" t="s">
        <v>2027</v>
      </c>
      <c r="H247" s="80" t="s">
        <v>2028</v>
      </c>
      <c r="I247" s="177"/>
      <c r="J247" s="81">
        <v>96.691059529304852</v>
      </c>
      <c r="K247" s="81">
        <v>7.2633890756334356</v>
      </c>
      <c r="L247" s="81">
        <v>22.737749038411515</v>
      </c>
      <c r="M247" s="81">
        <v>105.49537792066214</v>
      </c>
      <c r="N247" s="81">
        <v>125.81134010952518</v>
      </c>
      <c r="O247" s="81">
        <v>55.341220788489437</v>
      </c>
      <c r="P247" s="81">
        <v>55.837356407295019</v>
      </c>
      <c r="Q247" s="81">
        <v>4.2298603834930111</v>
      </c>
      <c r="R247" s="81">
        <v>2.274863446181806</v>
      </c>
      <c r="S247" s="81">
        <v>7.6400566401540715</v>
      </c>
      <c r="T247" s="82"/>
      <c r="U247" s="81">
        <v>7624185</v>
      </c>
      <c r="V247" s="81">
        <v>2297</v>
      </c>
      <c r="W247" s="81">
        <v>466</v>
      </c>
      <c r="X247" s="81">
        <v>19457</v>
      </c>
      <c r="Y247" s="81">
        <v>24686</v>
      </c>
      <c r="Z247" s="81">
        <v>31846</v>
      </c>
      <c r="AA247" s="81">
        <v>11120</v>
      </c>
      <c r="AB247" s="81">
        <v>56991</v>
      </c>
      <c r="AC247" s="81">
        <v>378294</v>
      </c>
      <c r="AD247" s="81">
        <v>7.6400566401540715</v>
      </c>
      <c r="AE247" s="82"/>
      <c r="AF247" s="81">
        <v>99094661.315127879</v>
      </c>
      <c r="AG247" s="81">
        <v>5354554.3503056262</v>
      </c>
      <c r="AH247" s="81">
        <v>6031803.0170070082</v>
      </c>
      <c r="AI247" s="81">
        <v>123226004.71829787</v>
      </c>
      <c r="AJ247" s="81">
        <v>120755411.88528238</v>
      </c>
      <c r="AK247" s="81">
        <v>0</v>
      </c>
      <c r="AL247" s="81">
        <v>0</v>
      </c>
      <c r="AM247" s="81">
        <v>7824012.6712357858</v>
      </c>
      <c r="AN247" s="81">
        <v>0</v>
      </c>
      <c r="AO247" s="81">
        <v>0</v>
      </c>
      <c r="AP247" s="82"/>
      <c r="AQ247" s="81">
        <v>258</v>
      </c>
      <c r="AR247" s="81">
        <v>30</v>
      </c>
      <c r="AS247" s="81">
        <v>2</v>
      </c>
      <c r="AT247" s="81">
        <v>0</v>
      </c>
      <c r="AU247" s="81">
        <v>0</v>
      </c>
      <c r="AV247" s="81">
        <v>2</v>
      </c>
      <c r="AW247" s="81" t="s">
        <v>564</v>
      </c>
      <c r="AX247" s="82"/>
      <c r="AY247" s="81">
        <v>1133.8000000000002</v>
      </c>
      <c r="AZ247" s="81">
        <v>1808</v>
      </c>
      <c r="BA247" s="81">
        <v>15600</v>
      </c>
      <c r="BB247" s="81">
        <v>0</v>
      </c>
      <c r="BC247" s="81">
        <v>0</v>
      </c>
      <c r="BD247" s="81">
        <v>3990</v>
      </c>
      <c r="BE247" s="81" t="s">
        <v>564</v>
      </c>
      <c r="BF247" s="82"/>
      <c r="BG247" s="81">
        <v>0</v>
      </c>
      <c r="BH247" s="81">
        <v>0</v>
      </c>
      <c r="BI247" s="81">
        <v>14.659000000000001</v>
      </c>
      <c r="BJ247" s="81">
        <v>387.70400000000001</v>
      </c>
      <c r="BK247" s="81">
        <v>5.4740000000000002</v>
      </c>
      <c r="BL247" s="81">
        <v>0</v>
      </c>
      <c r="BM247" s="82"/>
      <c r="BN247" s="81">
        <v>0</v>
      </c>
      <c r="BO247" s="81">
        <v>0</v>
      </c>
      <c r="BP247" s="81">
        <v>2</v>
      </c>
      <c r="BQ247" s="81">
        <v>1</v>
      </c>
      <c r="BR247" s="81">
        <v>1</v>
      </c>
      <c r="BS247" s="81">
        <v>0</v>
      </c>
      <c r="BT247"/>
      <c r="BU247" s="80">
        <v>394.23700000000002</v>
      </c>
      <c r="BV247" s="80">
        <v>0</v>
      </c>
      <c r="BW247" s="80">
        <v>0</v>
      </c>
      <c r="BX247" s="80">
        <v>0</v>
      </c>
      <c r="BY247" s="80">
        <v>13.6</v>
      </c>
      <c r="BZ247" s="80">
        <v>0</v>
      </c>
      <c r="CA247" s="80">
        <v>0</v>
      </c>
      <c r="CB247" s="80">
        <v>0</v>
      </c>
      <c r="CC247" s="80">
        <v>0</v>
      </c>
    </row>
    <row r="248" spans="1:81">
      <c r="A248" s="80" t="s">
        <v>2039</v>
      </c>
      <c r="B248" s="80">
        <v>318</v>
      </c>
      <c r="C248" s="80">
        <v>12</v>
      </c>
      <c r="D248" s="80">
        <v>19</v>
      </c>
      <c r="E248" s="80">
        <v>2015</v>
      </c>
      <c r="F248" s="80" t="s">
        <v>91</v>
      </c>
      <c r="G248" s="80" t="s">
        <v>2027</v>
      </c>
      <c r="H248" s="80" t="s">
        <v>2028</v>
      </c>
      <c r="I248" s="177"/>
      <c r="J248" s="81">
        <v>105.69319312269131</v>
      </c>
      <c r="K248" s="81">
        <v>6.8502208791939214</v>
      </c>
      <c r="L248" s="81">
        <v>24.34281262779372</v>
      </c>
      <c r="M248" s="81">
        <v>100.18850687153476</v>
      </c>
      <c r="N248" s="81">
        <v>121.6258990011017</v>
      </c>
      <c r="O248" s="81">
        <v>54.794176471047756</v>
      </c>
      <c r="P248" s="81">
        <v>54.981762214002956</v>
      </c>
      <c r="Q248" s="81">
        <v>4.0823340466132159</v>
      </c>
      <c r="R248" s="81">
        <v>1.8795957213648207</v>
      </c>
      <c r="S248" s="81">
        <v>8.8994663250848713</v>
      </c>
      <c r="T248" s="82"/>
      <c r="U248" s="81">
        <v>8202286</v>
      </c>
      <c r="V248" s="81">
        <v>2297</v>
      </c>
      <c r="W248" s="81">
        <v>466</v>
      </c>
      <c r="X248" s="81">
        <v>19457</v>
      </c>
      <c r="Y248" s="81">
        <v>24656</v>
      </c>
      <c r="Z248" s="81">
        <v>31835</v>
      </c>
      <c r="AA248" s="81">
        <v>10941</v>
      </c>
      <c r="AB248" s="81">
        <v>56186</v>
      </c>
      <c r="AC248" s="81">
        <v>321980</v>
      </c>
      <c r="AD248" s="81">
        <v>8.8994663250848713</v>
      </c>
      <c r="AE248" s="82"/>
      <c r="AF248" s="81">
        <v>115065757.94155426</v>
      </c>
      <c r="AG248" s="81">
        <v>4817424.2404106045</v>
      </c>
      <c r="AH248" s="81">
        <v>6151539.0847633854</v>
      </c>
      <c r="AI248" s="81">
        <v>124336002.50032316</v>
      </c>
      <c r="AJ248" s="81">
        <v>130905358.57370858</v>
      </c>
      <c r="AK248" s="81">
        <v>0</v>
      </c>
      <c r="AL248" s="81">
        <v>0</v>
      </c>
      <c r="AM248" s="81">
        <v>7700055.6085945228</v>
      </c>
      <c r="AN248" s="81">
        <v>0</v>
      </c>
      <c r="AO248" s="81">
        <v>0</v>
      </c>
      <c r="AP248" s="82"/>
      <c r="AQ248" s="81">
        <v>272</v>
      </c>
      <c r="AR248" s="81">
        <v>63</v>
      </c>
      <c r="AS248" s="81">
        <v>4</v>
      </c>
      <c r="AT248" s="81">
        <v>0</v>
      </c>
      <c r="AU248" s="81">
        <v>0</v>
      </c>
      <c r="AV248" s="81">
        <v>2</v>
      </c>
      <c r="AW248" s="81" t="s">
        <v>564</v>
      </c>
      <c r="AX248" s="82"/>
      <c r="AY248" s="81">
        <v>1199.5999999999999</v>
      </c>
      <c r="AZ248" s="81">
        <v>2875.3999999999996</v>
      </c>
      <c r="BA248" s="81">
        <v>19580</v>
      </c>
      <c r="BB248" s="81">
        <v>0</v>
      </c>
      <c r="BC248" s="81">
        <v>0</v>
      </c>
      <c r="BD248" s="81">
        <v>3990</v>
      </c>
      <c r="BE248" s="81" t="s">
        <v>564</v>
      </c>
      <c r="BF248" s="82"/>
      <c r="BG248" s="81">
        <v>0</v>
      </c>
      <c r="BH248" s="81">
        <v>0</v>
      </c>
      <c r="BI248" s="81">
        <v>14.257999999999999</v>
      </c>
      <c r="BJ248" s="81">
        <v>416.37599999999998</v>
      </c>
      <c r="BK248" s="81">
        <v>11.901</v>
      </c>
      <c r="BL248" s="81">
        <v>0</v>
      </c>
      <c r="BM248" s="82"/>
      <c r="BN248" s="81">
        <v>0</v>
      </c>
      <c r="BO248" s="81">
        <v>0</v>
      </c>
      <c r="BP248" s="81">
        <v>2</v>
      </c>
      <c r="BQ248" s="81">
        <v>1</v>
      </c>
      <c r="BR248" s="81">
        <v>2</v>
      </c>
      <c r="BS248" s="81">
        <v>0</v>
      </c>
      <c r="BT248"/>
      <c r="BU248" s="80">
        <v>424.23899999999998</v>
      </c>
      <c r="BV248" s="80">
        <v>0</v>
      </c>
      <c r="BW248" s="80">
        <v>0</v>
      </c>
      <c r="BX248" s="80">
        <v>0</v>
      </c>
      <c r="BY248" s="80">
        <v>18.295999999999999</v>
      </c>
      <c r="BZ248" s="80">
        <v>0</v>
      </c>
      <c r="CA248" s="80">
        <v>0</v>
      </c>
      <c r="CB248" s="80">
        <v>0</v>
      </c>
      <c r="CC248" s="80">
        <v>0</v>
      </c>
    </row>
    <row r="249" spans="1:81">
      <c r="A249" s="80" t="s">
        <v>2040</v>
      </c>
      <c r="B249" s="80">
        <v>319</v>
      </c>
      <c r="C249" s="80">
        <v>13</v>
      </c>
      <c r="D249" s="80">
        <v>19</v>
      </c>
      <c r="E249" s="80">
        <v>2016</v>
      </c>
      <c r="F249" s="80" t="s">
        <v>92</v>
      </c>
      <c r="G249" s="80" t="s">
        <v>2027</v>
      </c>
      <c r="H249" s="80" t="s">
        <v>2028</v>
      </c>
      <c r="I249" s="177"/>
      <c r="J249" s="81">
        <v>123.24622789100307</v>
      </c>
      <c r="K249" s="81">
        <v>7.2814713980880441</v>
      </c>
      <c r="L249" s="81">
        <v>23.066409149786676</v>
      </c>
      <c r="M249" s="81">
        <v>87.086015544898331</v>
      </c>
      <c r="N249" s="81">
        <v>123.40712412703706</v>
      </c>
      <c r="O249" s="81">
        <v>53.970659176890315</v>
      </c>
      <c r="P249" s="81">
        <v>54.466272880820654</v>
      </c>
      <c r="Q249" s="81">
        <v>3.9022782747289577</v>
      </c>
      <c r="R249" s="81">
        <v>2.0889570096358558</v>
      </c>
      <c r="S249" s="81">
        <v>11.092555113515729</v>
      </c>
      <c r="T249" s="82"/>
      <c r="U249" s="81">
        <v>7544445</v>
      </c>
      <c r="V249" s="81">
        <v>2297</v>
      </c>
      <c r="W249" s="81">
        <v>466</v>
      </c>
      <c r="X249" s="81">
        <v>19457</v>
      </c>
      <c r="Y249" s="81">
        <v>24586</v>
      </c>
      <c r="Z249" s="81">
        <v>31742</v>
      </c>
      <c r="AA249" s="81">
        <v>11210</v>
      </c>
      <c r="AB249" s="81">
        <v>55248</v>
      </c>
      <c r="AC249" s="81">
        <v>356773.29463915993</v>
      </c>
      <c r="AD249" s="81">
        <v>11.092555113515729</v>
      </c>
      <c r="AE249" s="82"/>
      <c r="AF249" s="81">
        <v>154446312.57491061</v>
      </c>
      <c r="AG249" s="81">
        <v>5066216.1637033084</v>
      </c>
      <c r="AH249" s="81">
        <v>4152076.3163382001</v>
      </c>
      <c r="AI249" s="81">
        <v>120296676.6977973</v>
      </c>
      <c r="AJ249" s="81">
        <v>137112732.1053403</v>
      </c>
      <c r="AK249" s="81">
        <v>0</v>
      </c>
      <c r="AL249" s="81">
        <v>0</v>
      </c>
      <c r="AM249" s="81">
        <v>7577388.9611088494</v>
      </c>
      <c r="AN249" s="81">
        <v>0</v>
      </c>
      <c r="AO249" s="81">
        <v>0</v>
      </c>
      <c r="AP249" s="82"/>
      <c r="AQ249" s="81">
        <v>304</v>
      </c>
      <c r="AR249" s="81">
        <v>77</v>
      </c>
      <c r="AS249" s="81">
        <v>8</v>
      </c>
      <c r="AT249" s="81">
        <v>0</v>
      </c>
      <c r="AU249" s="81">
        <v>0</v>
      </c>
      <c r="AV249" s="81">
        <v>2</v>
      </c>
      <c r="AW249" s="81" t="s">
        <v>564</v>
      </c>
      <c r="AX249" s="82"/>
      <c r="AY249" s="81">
        <v>1387.4</v>
      </c>
      <c r="AZ249" s="81">
        <v>4295.0999999999995</v>
      </c>
      <c r="BA249" s="81">
        <v>58702.7</v>
      </c>
      <c r="BB249" s="81">
        <v>0</v>
      </c>
      <c r="BC249" s="81">
        <v>0</v>
      </c>
      <c r="BD249" s="81">
        <v>3990</v>
      </c>
      <c r="BE249" s="81" t="s">
        <v>564</v>
      </c>
      <c r="BF249" s="82"/>
      <c r="BG249" s="81">
        <v>0</v>
      </c>
      <c r="BH249" s="81">
        <v>0</v>
      </c>
      <c r="BI249" s="81">
        <v>13.734</v>
      </c>
      <c r="BJ249" s="81">
        <v>402.24200000000002</v>
      </c>
      <c r="BK249" s="81">
        <v>8.5440000000000005</v>
      </c>
      <c r="BL249" s="81">
        <v>0</v>
      </c>
      <c r="BM249" s="82"/>
      <c r="BN249" s="81">
        <v>0</v>
      </c>
      <c r="BO249" s="81">
        <v>0</v>
      </c>
      <c r="BP249" s="81">
        <v>2</v>
      </c>
      <c r="BQ249" s="81">
        <v>1</v>
      </c>
      <c r="BR249" s="81">
        <v>2</v>
      </c>
      <c r="BS249" s="81">
        <v>0</v>
      </c>
      <c r="BT249"/>
      <c r="BU249" s="80">
        <v>405.96300000000002</v>
      </c>
      <c r="BV249" s="80">
        <v>0</v>
      </c>
      <c r="BW249" s="80">
        <v>0</v>
      </c>
      <c r="BX249" s="80">
        <v>8.9999999999999993E-3</v>
      </c>
      <c r="BY249" s="80">
        <v>18.547999999999998</v>
      </c>
      <c r="BZ249" s="80">
        <v>0</v>
      </c>
      <c r="CA249" s="80">
        <v>0</v>
      </c>
      <c r="CB249" s="80">
        <v>0</v>
      </c>
      <c r="CC249" s="80">
        <v>0</v>
      </c>
    </row>
    <row r="250" spans="1:81">
      <c r="A250" s="80" t="s">
        <v>2041</v>
      </c>
      <c r="B250" s="80">
        <v>320</v>
      </c>
      <c r="C250" s="80">
        <v>14</v>
      </c>
      <c r="D250" s="80">
        <v>19</v>
      </c>
      <c r="E250" s="80">
        <v>2017</v>
      </c>
      <c r="F250" s="80" t="s">
        <v>71</v>
      </c>
      <c r="G250" s="80" t="s">
        <v>2027</v>
      </c>
      <c r="H250" s="80" t="s">
        <v>2028</v>
      </c>
      <c r="I250" s="177"/>
      <c r="J250" s="81">
        <v>99.82772830308636</v>
      </c>
      <c r="K250" s="81">
        <v>7.0650622669243859</v>
      </c>
      <c r="L250" s="81">
        <v>22.278921027341053</v>
      </c>
      <c r="M250" s="81">
        <v>78.336954984892444</v>
      </c>
      <c r="N250" s="81">
        <v>132.43041511731724</v>
      </c>
      <c r="O250" s="81">
        <v>53.155215950062924</v>
      </c>
      <c r="P250" s="81">
        <v>54.150216153317402</v>
      </c>
      <c r="Q250" s="81">
        <v>3.7070182599222825</v>
      </c>
      <c r="R250" s="81">
        <v>2.3361773008100961</v>
      </c>
      <c r="S250" s="81">
        <v>11.470264364855113</v>
      </c>
      <c r="T250" s="82"/>
      <c r="U250" s="81">
        <v>7570181</v>
      </c>
      <c r="V250" s="81">
        <v>2297</v>
      </c>
      <c r="W250" s="81">
        <v>466</v>
      </c>
      <c r="X250" s="81">
        <v>19457</v>
      </c>
      <c r="Y250" s="81">
        <v>24540</v>
      </c>
      <c r="Z250" s="81">
        <v>31781</v>
      </c>
      <c r="AA250" s="81">
        <v>11216</v>
      </c>
      <c r="AB250" s="81">
        <v>54275</v>
      </c>
      <c r="AC250" s="81">
        <v>406912.99999999988</v>
      </c>
      <c r="AD250" s="81">
        <v>11.47026436485511</v>
      </c>
      <c r="AE250" s="82"/>
      <c r="AF250" s="81">
        <v>127757006.66800369</v>
      </c>
      <c r="AG250" s="81">
        <v>4850638.1001561498</v>
      </c>
      <c r="AH250" s="81">
        <v>4817865.8845833903</v>
      </c>
      <c r="AI250" s="81">
        <v>114641416.4414088</v>
      </c>
      <c r="AJ250" s="81">
        <v>136882319.26491711</v>
      </c>
      <c r="AK250" s="81">
        <v>0</v>
      </c>
      <c r="AL250" s="81">
        <v>0</v>
      </c>
      <c r="AM250" s="81">
        <v>7455587.5300714141</v>
      </c>
      <c r="AN250" s="81">
        <v>0</v>
      </c>
      <c r="AO250" s="81">
        <v>0</v>
      </c>
      <c r="AP250" s="82"/>
      <c r="AQ250" s="81">
        <v>322</v>
      </c>
      <c r="AR250" s="81">
        <v>86</v>
      </c>
      <c r="AS250" s="81">
        <v>12</v>
      </c>
      <c r="AT250" s="81">
        <v>0</v>
      </c>
      <c r="AU250" s="81">
        <v>0</v>
      </c>
      <c r="AV250" s="81">
        <v>2</v>
      </c>
      <c r="AW250" s="81" t="s">
        <v>564</v>
      </c>
      <c r="AX250" s="82"/>
      <c r="AY250" s="81">
        <v>1487.9</v>
      </c>
      <c r="AZ250" s="81">
        <v>18489.900000000001</v>
      </c>
      <c r="BA250" s="81">
        <v>58769.3</v>
      </c>
      <c r="BB250" s="81">
        <v>0</v>
      </c>
      <c r="BC250" s="81">
        <v>0</v>
      </c>
      <c r="BD250" s="81">
        <v>3990</v>
      </c>
      <c r="BE250" s="81" t="s">
        <v>564</v>
      </c>
      <c r="BF250" s="82"/>
      <c r="BG250" s="81">
        <v>0</v>
      </c>
      <c r="BH250" s="81">
        <v>0</v>
      </c>
      <c r="BI250" s="81">
        <v>13.222</v>
      </c>
      <c r="BJ250" s="81">
        <v>386.09100000000001</v>
      </c>
      <c r="BK250" s="81">
        <v>9.1020000000000003</v>
      </c>
      <c r="BL250" s="81">
        <v>0</v>
      </c>
      <c r="BM250" s="82"/>
      <c r="BN250" s="81">
        <v>0</v>
      </c>
      <c r="BO250" s="81">
        <v>0</v>
      </c>
      <c r="BP250" s="81">
        <v>2</v>
      </c>
      <c r="BQ250" s="81">
        <v>1</v>
      </c>
      <c r="BR250" s="81">
        <v>2</v>
      </c>
      <c r="BS250" s="81">
        <v>0</v>
      </c>
      <c r="BT250"/>
      <c r="BU250" s="80">
        <v>391.54</v>
      </c>
      <c r="BV250" s="80">
        <v>0</v>
      </c>
      <c r="BW250" s="80">
        <v>0</v>
      </c>
      <c r="BX250" s="80">
        <v>8.9999999999999993E-3</v>
      </c>
      <c r="BY250" s="80">
        <v>16.866</v>
      </c>
      <c r="BZ250" s="80">
        <v>0</v>
      </c>
      <c r="CA250" s="80">
        <v>0</v>
      </c>
      <c r="CB250" s="80">
        <v>0</v>
      </c>
      <c r="CC250" s="80">
        <v>0</v>
      </c>
    </row>
    <row r="251" spans="1:81">
      <c r="A251" s="80" t="s">
        <v>2042</v>
      </c>
      <c r="B251" s="80">
        <v>321</v>
      </c>
      <c r="C251" s="80">
        <v>15</v>
      </c>
      <c r="D251" s="80">
        <v>19</v>
      </c>
      <c r="E251" s="80">
        <v>2018</v>
      </c>
      <c r="F251" s="80" t="s">
        <v>93</v>
      </c>
      <c r="G251" s="80" t="s">
        <v>2027</v>
      </c>
      <c r="H251" s="80" t="s">
        <v>2028</v>
      </c>
      <c r="I251" s="177"/>
      <c r="J251" s="81">
        <v>57.249727905935863</v>
      </c>
      <c r="K251" s="81">
        <v>6.6807715590595063</v>
      </c>
      <c r="L251" s="81">
        <v>20.418223972485535</v>
      </c>
      <c r="M251" s="81">
        <v>82.08016405458352</v>
      </c>
      <c r="N251" s="81">
        <v>112.36136013181576</v>
      </c>
      <c r="O251" s="81">
        <v>51.920223668893513</v>
      </c>
      <c r="P251" s="81">
        <v>53.061505254433726</v>
      </c>
      <c r="Q251" s="81">
        <v>3.375658988788488</v>
      </c>
      <c r="R251" s="81">
        <v>2.1356932557314958</v>
      </c>
      <c r="S251" s="81">
        <v>8.7348731620922102</v>
      </c>
      <c r="T251" s="82"/>
      <c r="U251" s="81">
        <v>3912379</v>
      </c>
      <c r="V251" s="81">
        <v>2297</v>
      </c>
      <c r="W251" s="81">
        <v>466</v>
      </c>
      <c r="X251" s="81">
        <v>19457</v>
      </c>
      <c r="Y251" s="81">
        <v>24434</v>
      </c>
      <c r="Z251" s="81">
        <v>31637</v>
      </c>
      <c r="AA251" s="81">
        <v>11101</v>
      </c>
      <c r="AB251" s="81">
        <v>53261</v>
      </c>
      <c r="AC251" s="81">
        <v>370535</v>
      </c>
      <c r="AD251" s="81">
        <v>8.7348731620922102</v>
      </c>
      <c r="AE251" s="82"/>
      <c r="AF251" s="81">
        <v>72094384.255647391</v>
      </c>
      <c r="AG251" s="81">
        <v>4538592.3196268845</v>
      </c>
      <c r="AH251" s="81">
        <v>4642835.1476766281</v>
      </c>
      <c r="AI251" s="81">
        <v>115776264.6556153</v>
      </c>
      <c r="AJ251" s="81">
        <v>123228171.7666982</v>
      </c>
      <c r="AK251" s="81">
        <v>0</v>
      </c>
      <c r="AL251" s="81">
        <v>0</v>
      </c>
      <c r="AM251" s="81">
        <v>7331435.8076131307</v>
      </c>
      <c r="AN251" s="81">
        <v>0</v>
      </c>
      <c r="AO251" s="81">
        <v>0</v>
      </c>
      <c r="AP251" s="82"/>
      <c r="AQ251" s="81">
        <v>349</v>
      </c>
      <c r="AR251" s="81">
        <v>98</v>
      </c>
      <c r="AS251" s="81">
        <v>14</v>
      </c>
      <c r="AT251" s="81">
        <v>0</v>
      </c>
      <c r="AU251" s="81">
        <v>0</v>
      </c>
      <c r="AV251" s="81">
        <v>2</v>
      </c>
      <c r="AW251" s="81" t="s">
        <v>564</v>
      </c>
      <c r="AX251" s="82"/>
      <c r="AY251" s="81">
        <v>1654.1</v>
      </c>
      <c r="AZ251" s="81">
        <v>20002.7</v>
      </c>
      <c r="BA251" s="81">
        <v>58799</v>
      </c>
      <c r="BB251" s="81">
        <v>0</v>
      </c>
      <c r="BC251" s="81">
        <v>0</v>
      </c>
      <c r="BD251" s="81">
        <v>3990</v>
      </c>
      <c r="BE251" s="81" t="s">
        <v>564</v>
      </c>
      <c r="BF251" s="82"/>
      <c r="BG251" s="81">
        <v>0</v>
      </c>
      <c r="BH251" s="81">
        <v>0</v>
      </c>
      <c r="BI251" s="81">
        <v>12.417999999999999</v>
      </c>
      <c r="BJ251" s="81">
        <v>387.86799999999999</v>
      </c>
      <c r="BK251" s="81">
        <v>8.620000000000001</v>
      </c>
      <c r="BL251" s="81">
        <v>0</v>
      </c>
      <c r="BM251" s="82"/>
      <c r="BN251" s="81">
        <v>0</v>
      </c>
      <c r="BO251" s="81">
        <v>0</v>
      </c>
      <c r="BP251" s="81">
        <v>2</v>
      </c>
      <c r="BQ251" s="81">
        <v>1</v>
      </c>
      <c r="BR251" s="81">
        <v>2</v>
      </c>
      <c r="BS251" s="81">
        <v>0</v>
      </c>
      <c r="BT251"/>
      <c r="BU251" s="80">
        <v>391.66699999999997</v>
      </c>
      <c r="BV251" s="80">
        <v>0</v>
      </c>
      <c r="BW251" s="80">
        <v>0</v>
      </c>
      <c r="BX251" s="80">
        <v>8.9999999999999993E-3</v>
      </c>
      <c r="BY251" s="80">
        <v>17.23</v>
      </c>
      <c r="BZ251" s="80">
        <v>0</v>
      </c>
      <c r="CA251" s="80">
        <v>0</v>
      </c>
      <c r="CB251" s="80">
        <v>0</v>
      </c>
      <c r="CC251" s="80">
        <v>0</v>
      </c>
    </row>
    <row r="252" spans="1:81">
      <c r="A252" s="80" t="s">
        <v>2043</v>
      </c>
      <c r="B252" s="80">
        <v>322</v>
      </c>
      <c r="C252" s="80">
        <v>16</v>
      </c>
      <c r="D252" s="80">
        <v>19</v>
      </c>
      <c r="E252" s="80">
        <v>2019</v>
      </c>
      <c r="F252" s="80" t="s">
        <v>73</v>
      </c>
      <c r="G252" s="80" t="s">
        <v>2027</v>
      </c>
      <c r="H252" s="80" t="s">
        <v>2028</v>
      </c>
      <c r="I252" s="177"/>
      <c r="J252" s="81">
        <v>53.398959444893023</v>
      </c>
      <c r="K252" s="81">
        <v>6.2608764667843726</v>
      </c>
      <c r="L252" s="81">
        <v>20.607296973252296</v>
      </c>
      <c r="M252" s="81">
        <v>77.570402245815941</v>
      </c>
      <c r="N252" s="81">
        <v>105.11146026592677</v>
      </c>
      <c r="O252" s="81">
        <v>50.253285200698159</v>
      </c>
      <c r="P252" s="81">
        <v>50.408336651840031</v>
      </c>
      <c r="Q252" s="81">
        <v>3.2263206634287496</v>
      </c>
      <c r="R252" s="81">
        <v>1.9321301158034994</v>
      </c>
      <c r="S252" s="81">
        <v>8.2477125916332881</v>
      </c>
      <c r="T252" s="82"/>
      <c r="U252" s="81">
        <v>3848799</v>
      </c>
      <c r="V252" s="81">
        <v>2297</v>
      </c>
      <c r="W252" s="81">
        <v>466</v>
      </c>
      <c r="X252" s="81">
        <v>19457</v>
      </c>
      <c r="Y252" s="81">
        <v>24284</v>
      </c>
      <c r="Z252" s="81">
        <v>31462</v>
      </c>
      <c r="AA252" s="81">
        <v>10467</v>
      </c>
      <c r="AB252" s="81">
        <v>52283</v>
      </c>
      <c r="AC252" s="81">
        <v>340708</v>
      </c>
      <c r="AD252" s="81">
        <v>8.2477125916332881</v>
      </c>
      <c r="AE252" s="82"/>
      <c r="AF252" s="81">
        <v>71803310.975131229</v>
      </c>
      <c r="AG252" s="81">
        <v>4366712.0456959698</v>
      </c>
      <c r="AH252" s="81">
        <v>4834471.4303889796</v>
      </c>
      <c r="AI252" s="81">
        <v>112032762.71909539</v>
      </c>
      <c r="AJ252" s="81">
        <v>116589717.41698305</v>
      </c>
      <c r="AK252" s="81">
        <v>0</v>
      </c>
      <c r="AL252" s="81">
        <v>0</v>
      </c>
      <c r="AM252" s="81">
        <v>7120551.0137867248</v>
      </c>
      <c r="AN252" s="81">
        <v>0</v>
      </c>
      <c r="AO252" s="81">
        <v>0</v>
      </c>
      <c r="AP252" s="82"/>
      <c r="AQ252" s="81">
        <v>369</v>
      </c>
      <c r="AR252" s="81">
        <v>118</v>
      </c>
      <c r="AS252" s="81">
        <v>14</v>
      </c>
      <c r="AT252" s="81">
        <v>0</v>
      </c>
      <c r="AU252" s="81">
        <v>0</v>
      </c>
      <c r="AV252" s="81">
        <v>2</v>
      </c>
      <c r="AW252" s="81" t="s">
        <v>564</v>
      </c>
      <c r="AX252" s="82"/>
      <c r="AY252" s="81">
        <v>1763.6999999999989</v>
      </c>
      <c r="AZ252" s="81">
        <v>20897.099999999999</v>
      </c>
      <c r="BA252" s="81">
        <v>58799.3</v>
      </c>
      <c r="BB252" s="81">
        <v>0</v>
      </c>
      <c r="BC252" s="81">
        <v>0</v>
      </c>
      <c r="BD252" s="81">
        <v>3990</v>
      </c>
      <c r="BE252" s="81" t="s">
        <v>564</v>
      </c>
      <c r="BF252" s="82"/>
      <c r="BG252" s="81">
        <v>0</v>
      </c>
      <c r="BH252" s="81">
        <v>0</v>
      </c>
      <c r="BI252" s="81">
        <v>12.465999999999999</v>
      </c>
      <c r="BJ252" s="81">
        <v>441.21100000000001</v>
      </c>
      <c r="BK252" s="81">
        <v>8.1529999999999987</v>
      </c>
      <c r="BL252" s="81">
        <v>0</v>
      </c>
      <c r="BM252" s="82"/>
      <c r="BN252" s="81">
        <v>0</v>
      </c>
      <c r="BO252" s="81">
        <v>0</v>
      </c>
      <c r="BP252" s="81">
        <v>2</v>
      </c>
      <c r="BQ252" s="81">
        <v>1</v>
      </c>
      <c r="BR252" s="81">
        <v>2</v>
      </c>
      <c r="BS252" s="81">
        <v>0</v>
      </c>
      <c r="BT252"/>
      <c r="BU252" s="80">
        <v>443.29599999999999</v>
      </c>
      <c r="BV252" s="80">
        <v>0</v>
      </c>
      <c r="BW252" s="80">
        <v>0</v>
      </c>
      <c r="BX252" s="80">
        <v>0</v>
      </c>
      <c r="BY252" s="80">
        <v>18.533999999999999</v>
      </c>
      <c r="BZ252" s="80">
        <v>0</v>
      </c>
      <c r="CA252" s="80">
        <v>0</v>
      </c>
      <c r="CB252" s="80">
        <v>0</v>
      </c>
      <c r="CC252" s="80">
        <v>0</v>
      </c>
    </row>
    <row r="253" spans="1:81">
      <c r="A253" s="80" t="s">
        <v>2044</v>
      </c>
      <c r="B253" s="80">
        <v>323</v>
      </c>
      <c r="C253" s="80">
        <v>17</v>
      </c>
      <c r="D253" s="80">
        <v>19</v>
      </c>
      <c r="E253" s="80">
        <v>2020</v>
      </c>
      <c r="F253" s="80" t="s">
        <v>218</v>
      </c>
      <c r="G253" s="80" t="s">
        <v>2027</v>
      </c>
      <c r="H253" s="80" t="s">
        <v>2028</v>
      </c>
      <c r="I253" s="177"/>
      <c r="J253" s="81">
        <v>48.957104966604767</v>
      </c>
      <c r="K253" s="81">
        <v>6.654988649933844</v>
      </c>
      <c r="L253" s="81">
        <v>17.060731972486433</v>
      </c>
      <c r="M253" s="81">
        <v>71.93460615257149</v>
      </c>
      <c r="N253" s="81">
        <v>98.771315769712814</v>
      </c>
      <c r="O253" s="81">
        <v>43.956218190020287</v>
      </c>
      <c r="P253" s="81">
        <v>48.519086654361296</v>
      </c>
      <c r="Q253" s="81">
        <v>3.0312376606224491</v>
      </c>
      <c r="R253" s="81">
        <v>1.7108117136641112</v>
      </c>
      <c r="S253" s="81">
        <v>5.7351739014215557</v>
      </c>
      <c r="T253" s="82"/>
      <c r="U253" s="81">
        <v>3715830</v>
      </c>
      <c r="V253" s="81">
        <v>2102</v>
      </c>
      <c r="W253" s="81">
        <v>462</v>
      </c>
      <c r="X253" s="81">
        <v>19240</v>
      </c>
      <c r="Y253" s="81">
        <v>24257</v>
      </c>
      <c r="Z253" s="81">
        <v>31410</v>
      </c>
      <c r="AA253" s="81">
        <v>10946</v>
      </c>
      <c r="AB253" s="81">
        <v>51409</v>
      </c>
      <c r="AC253" s="81">
        <v>303255</v>
      </c>
      <c r="AD253" s="81">
        <v>5.7351739014215557</v>
      </c>
      <c r="AE253" s="82"/>
      <c r="AF253" s="81">
        <v>65407020.12323413</v>
      </c>
      <c r="AG253" s="81">
        <v>4733650.5382580245</v>
      </c>
      <c r="AH253" s="81">
        <v>4136515.5002108268</v>
      </c>
      <c r="AI253" s="81">
        <v>110635554.89774197</v>
      </c>
      <c r="AJ253" s="81">
        <v>112449228.48288193</v>
      </c>
      <c r="AK253" s="81"/>
      <c r="AL253" s="81"/>
      <c r="AM253" s="81">
        <v>6709445.6659028335</v>
      </c>
      <c r="AN253" s="81"/>
      <c r="AO253" s="81"/>
      <c r="AP253" s="82"/>
      <c r="AQ253" s="81">
        <v>392</v>
      </c>
      <c r="AR253" s="81">
        <v>134</v>
      </c>
      <c r="AS253" s="81">
        <v>15</v>
      </c>
      <c r="AT253" s="81">
        <v>0</v>
      </c>
      <c r="AU253" s="81">
        <v>0</v>
      </c>
      <c r="AV253" s="81">
        <v>2</v>
      </c>
      <c r="AW253" s="81">
        <v>15</v>
      </c>
      <c r="AX253" s="82"/>
      <c r="AY253" s="81">
        <v>1882.5</v>
      </c>
      <c r="AZ253" s="81">
        <v>21608.799999999988</v>
      </c>
      <c r="BA253" s="81">
        <v>62776.1</v>
      </c>
      <c r="BB253" s="81">
        <v>0</v>
      </c>
      <c r="BC253" s="81">
        <v>0</v>
      </c>
      <c r="BD253" s="81">
        <v>3990</v>
      </c>
      <c r="BE253" s="81">
        <v>62776.1</v>
      </c>
      <c r="BF253" s="82"/>
      <c r="BG253" s="81">
        <v>0</v>
      </c>
      <c r="BH253" s="81">
        <v>0</v>
      </c>
      <c r="BI253" s="81">
        <v>12.391</v>
      </c>
      <c r="BJ253" s="81">
        <v>538.65200000000004</v>
      </c>
      <c r="BK253" s="81">
        <v>4.3979999999999997</v>
      </c>
      <c r="BL253" s="81">
        <v>0</v>
      </c>
      <c r="BM253" s="82"/>
      <c r="BN253" s="81">
        <v>0</v>
      </c>
      <c r="BO253" s="81">
        <v>0</v>
      </c>
      <c r="BP253" s="81">
        <v>2</v>
      </c>
      <c r="BQ253" s="81">
        <v>1</v>
      </c>
      <c r="BR253" s="81">
        <v>1</v>
      </c>
      <c r="BS253" s="81">
        <v>0</v>
      </c>
      <c r="BT253"/>
      <c r="BU253" s="80">
        <v>555.44100000000003</v>
      </c>
      <c r="BV253" s="80">
        <v>0</v>
      </c>
      <c r="BW253" s="80">
        <v>0</v>
      </c>
      <c r="BX253" s="80">
        <v>0</v>
      </c>
      <c r="BY253" s="80">
        <v>0</v>
      </c>
      <c r="BZ253" s="80">
        <v>0</v>
      </c>
      <c r="CA253" s="80">
        <v>0</v>
      </c>
      <c r="CB253" s="80">
        <v>0</v>
      </c>
      <c r="CC253" s="80">
        <v>0</v>
      </c>
    </row>
    <row r="254" spans="1:81">
      <c r="A254" s="80" t="s">
        <v>2045</v>
      </c>
      <c r="B254" s="80">
        <v>323</v>
      </c>
      <c r="C254" s="80">
        <v>18</v>
      </c>
      <c r="D254" s="80">
        <v>19</v>
      </c>
      <c r="E254" s="80">
        <v>2021</v>
      </c>
      <c r="F254" s="80" t="s">
        <v>75</v>
      </c>
      <c r="G254" s="174" t="s">
        <v>2027</v>
      </c>
      <c r="H254" s="80" t="s">
        <v>2028</v>
      </c>
      <c r="I254" s="177"/>
      <c r="J254" s="81">
        <v>47.576279735777597</v>
      </c>
      <c r="K254" s="81">
        <v>6.5110405427500906</v>
      </c>
      <c r="L254" s="81">
        <v>17.841449120911399</v>
      </c>
      <c r="M254" s="81">
        <v>83.112003426512274</v>
      </c>
      <c r="N254" s="81">
        <v>104.17322876869487</v>
      </c>
      <c r="O254" s="81">
        <v>42.448424309785935</v>
      </c>
      <c r="P254" s="81">
        <v>49.475502459731999</v>
      </c>
      <c r="Q254" s="81">
        <v>3.0072281443326849</v>
      </c>
      <c r="R254" s="81">
        <v>1.8143909011103421</v>
      </c>
      <c r="S254" s="81">
        <v>6.7711009276284644</v>
      </c>
      <c r="T254" s="82"/>
      <c r="U254" s="81">
        <v>3748290</v>
      </c>
      <c r="V254" s="81">
        <v>2102</v>
      </c>
      <c r="W254" s="81">
        <v>462</v>
      </c>
      <c r="X254" s="81">
        <v>19240</v>
      </c>
      <c r="Y254" s="81">
        <v>24163</v>
      </c>
      <c r="Z254" s="81">
        <v>31233</v>
      </c>
      <c r="AA254" s="81">
        <v>10885</v>
      </c>
      <c r="AB254" s="81">
        <v>50397</v>
      </c>
      <c r="AC254" s="81">
        <v>311729.99999999994</v>
      </c>
      <c r="AD254" s="81">
        <v>6.7711009276284644</v>
      </c>
      <c r="AE254" s="82"/>
      <c r="AF254" s="81">
        <v>64672059.096072629</v>
      </c>
      <c r="AG254" s="81">
        <v>4444561.7107306123</v>
      </c>
      <c r="AH254" s="81">
        <v>3792588.4414136098</v>
      </c>
      <c r="AI254" s="81">
        <v>125240657.55699083</v>
      </c>
      <c r="AJ254" s="81">
        <v>122254122.10510711</v>
      </c>
      <c r="AK254" s="81">
        <v>0</v>
      </c>
      <c r="AL254" s="81">
        <v>0</v>
      </c>
      <c r="AM254" s="81">
        <v>6615306.1538498439</v>
      </c>
      <c r="AN254" s="81">
        <v>0</v>
      </c>
      <c r="AO254" s="81">
        <v>0</v>
      </c>
      <c r="AP254" s="82"/>
      <c r="AQ254" s="81">
        <v>433</v>
      </c>
      <c r="AR254" s="81">
        <v>141</v>
      </c>
      <c r="AS254" s="81">
        <v>17</v>
      </c>
      <c r="AT254" s="81">
        <v>0</v>
      </c>
      <c r="AU254" s="81">
        <v>0</v>
      </c>
      <c r="AV254" s="81">
        <v>2</v>
      </c>
      <c r="AW254" s="81"/>
      <c r="AX254" s="82"/>
      <c r="AY254" s="81">
        <v>2122.099999999999</v>
      </c>
      <c r="AZ254" s="81">
        <v>21949.799999999988</v>
      </c>
      <c r="BA254" s="81">
        <v>77195.3</v>
      </c>
      <c r="BB254" s="81">
        <v>0</v>
      </c>
      <c r="BC254" s="81">
        <v>0</v>
      </c>
      <c r="BD254" s="81">
        <v>3990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2046</v>
      </c>
      <c r="B255" s="80">
        <v>323</v>
      </c>
      <c r="C255" s="80">
        <v>19</v>
      </c>
      <c r="D255" s="80">
        <v>19</v>
      </c>
      <c r="E255" s="80">
        <v>2022</v>
      </c>
      <c r="F255" s="80" t="s">
        <v>568</v>
      </c>
      <c r="G255" s="174" t="s">
        <v>2027</v>
      </c>
      <c r="H255" s="80" t="s">
        <v>2028</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462</v>
      </c>
      <c r="AR255" s="81">
        <v>143</v>
      </c>
      <c r="AS255" s="81">
        <v>21</v>
      </c>
      <c r="AT255" s="81">
        <v>0</v>
      </c>
      <c r="AU255" s="81">
        <v>0</v>
      </c>
      <c r="AV255" s="81">
        <v>2</v>
      </c>
      <c r="AW255" s="81"/>
      <c r="AX255" s="82"/>
      <c r="AY255" s="81">
        <v>2298.1000000000004</v>
      </c>
      <c r="AZ255" s="81">
        <v>22049.19999999999</v>
      </c>
      <c r="BA255" s="81">
        <v>146873.29999999999</v>
      </c>
      <c r="BB255" s="81">
        <v>0</v>
      </c>
      <c r="BC255" s="81">
        <v>0</v>
      </c>
      <c r="BD255" s="81">
        <v>3990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2047</v>
      </c>
      <c r="B256" s="80">
        <v>375</v>
      </c>
      <c r="C256" s="80">
        <v>1</v>
      </c>
      <c r="D256" s="80">
        <v>23</v>
      </c>
      <c r="E256" s="80">
        <v>1990</v>
      </c>
      <c r="F256" s="80" t="s">
        <v>562</v>
      </c>
      <c r="G256" s="80" t="s">
        <v>2048</v>
      </c>
      <c r="H256" s="80" t="s">
        <v>2049</v>
      </c>
      <c r="I256" s="177"/>
      <c r="J256" s="81">
        <v>87.312662280499922</v>
      </c>
      <c r="K256" s="81">
        <v>10.13300562824211</v>
      </c>
      <c r="L256" s="81">
        <v>31.384058636814675</v>
      </c>
      <c r="M256" s="81">
        <v>66.011901915685428</v>
      </c>
      <c r="N256" s="81">
        <v>66.18796228601822</v>
      </c>
      <c r="O256" s="81">
        <v>44.032300261717246</v>
      </c>
      <c r="P256" s="81">
        <v>66.660875219021136</v>
      </c>
      <c r="Q256" s="81">
        <v>4.2306878573515343</v>
      </c>
      <c r="R256" s="81">
        <v>2.9572383214523903</v>
      </c>
      <c r="S256" s="81">
        <v>4.9338562137609605</v>
      </c>
      <c r="T256" s="82"/>
      <c r="U256" s="81">
        <v>10969058</v>
      </c>
      <c r="V256" s="81">
        <v>3596</v>
      </c>
      <c r="W256" s="81">
        <v>272</v>
      </c>
      <c r="X256" s="81">
        <v>24746</v>
      </c>
      <c r="Y256" s="81">
        <v>19910</v>
      </c>
      <c r="Z256" s="81">
        <v>18111</v>
      </c>
      <c r="AA256" s="81">
        <v>16186</v>
      </c>
      <c r="AB256" s="81">
        <v>68692</v>
      </c>
      <c r="AC256" s="81">
        <v>512199</v>
      </c>
      <c r="AD256" s="81">
        <v>4.9338562137609605</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2050</v>
      </c>
      <c r="B257" s="80">
        <v>376</v>
      </c>
      <c r="C257" s="80">
        <v>2</v>
      </c>
      <c r="D257" s="80">
        <v>23</v>
      </c>
      <c r="E257" s="80">
        <v>2005</v>
      </c>
      <c r="F257" s="80" t="s">
        <v>565</v>
      </c>
      <c r="G257" s="80" t="s">
        <v>2048</v>
      </c>
      <c r="H257" s="80" t="s">
        <v>2049</v>
      </c>
      <c r="I257" s="177"/>
      <c r="J257" s="81">
        <v>52.111070793928121</v>
      </c>
      <c r="K257" s="81">
        <v>7.0383622735685876</v>
      </c>
      <c r="L257" s="81">
        <v>30.976455575625227</v>
      </c>
      <c r="M257" s="81">
        <v>98.645508886166965</v>
      </c>
      <c r="N257" s="81">
        <v>95.576490674477284</v>
      </c>
      <c r="O257" s="81">
        <v>68.853649723919219</v>
      </c>
      <c r="P257" s="81">
        <v>63.60253604961683</v>
      </c>
      <c r="Q257" s="81">
        <v>3.6695084982257256</v>
      </c>
      <c r="R257" s="81">
        <v>4.4783134150116251</v>
      </c>
      <c r="S257" s="81">
        <v>7.9954027884944603</v>
      </c>
      <c r="T257" s="82"/>
      <c r="U257" s="81">
        <v>7201216</v>
      </c>
      <c r="V257" s="81">
        <v>3044</v>
      </c>
      <c r="W257" s="81">
        <v>220</v>
      </c>
      <c r="X257" s="81">
        <v>19731</v>
      </c>
      <c r="Y257" s="81">
        <v>21757</v>
      </c>
      <c r="Z257" s="81">
        <v>32772</v>
      </c>
      <c r="AA257" s="81">
        <v>12648</v>
      </c>
      <c r="AB257" s="81">
        <v>62285</v>
      </c>
      <c r="AC257" s="81">
        <v>791897</v>
      </c>
      <c r="AD257" s="81">
        <v>7.9954027884944603</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2051</v>
      </c>
      <c r="B258" s="80">
        <v>377</v>
      </c>
      <c r="C258" s="80">
        <v>3</v>
      </c>
      <c r="D258" s="80">
        <v>23</v>
      </c>
      <c r="E258" s="80">
        <v>2006</v>
      </c>
      <c r="F258" s="80" t="s">
        <v>566</v>
      </c>
      <c r="G258" s="80" t="s">
        <v>2048</v>
      </c>
      <c r="H258" s="80" t="s">
        <v>2049</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2052</v>
      </c>
      <c r="B259" s="80">
        <v>378</v>
      </c>
      <c r="C259" s="80">
        <v>4</v>
      </c>
      <c r="D259" s="80">
        <v>23</v>
      </c>
      <c r="E259" s="80">
        <v>2007</v>
      </c>
      <c r="F259" s="80" t="s">
        <v>567</v>
      </c>
      <c r="G259" s="80" t="s">
        <v>2048</v>
      </c>
      <c r="H259" s="80" t="s">
        <v>2049</v>
      </c>
      <c r="I259" s="177"/>
      <c r="J259" s="81">
        <v>66.352755209041447</v>
      </c>
      <c r="K259" s="81">
        <v>7.7548836684579445</v>
      </c>
      <c r="L259" s="81">
        <v>28.39445667211368</v>
      </c>
      <c r="M259" s="81">
        <v>131.05592571256591</v>
      </c>
      <c r="N259" s="81">
        <v>131.64035551446898</v>
      </c>
      <c r="O259" s="81">
        <v>66.102620088635561</v>
      </c>
      <c r="P259" s="81">
        <v>62.365701725066018</v>
      </c>
      <c r="Q259" s="81">
        <v>3.7894985450094882</v>
      </c>
      <c r="R259" s="81">
        <v>3.7794322805948086</v>
      </c>
      <c r="S259" s="81">
        <v>7.7481353960729908</v>
      </c>
      <c r="T259" s="82"/>
      <c r="U259" s="81">
        <v>7372099</v>
      </c>
      <c r="V259" s="81">
        <v>2681</v>
      </c>
      <c r="W259" s="81">
        <v>235</v>
      </c>
      <c r="X259" s="81">
        <v>22811</v>
      </c>
      <c r="Y259" s="81">
        <v>21902</v>
      </c>
      <c r="Z259" s="81">
        <v>32707</v>
      </c>
      <c r="AA259" s="81">
        <v>12213</v>
      </c>
      <c r="AB259" s="81">
        <v>60920</v>
      </c>
      <c r="AC259" s="81">
        <v>687490</v>
      </c>
      <c r="AD259" s="81">
        <v>7.7481353960729908</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2053</v>
      </c>
      <c r="B260" s="80">
        <v>379</v>
      </c>
      <c r="C260" s="80">
        <v>5</v>
      </c>
      <c r="D260" s="80">
        <v>23</v>
      </c>
      <c r="E260" s="80">
        <v>2008</v>
      </c>
      <c r="F260" s="80" t="s">
        <v>84</v>
      </c>
      <c r="G260" s="80" t="s">
        <v>2048</v>
      </c>
      <c r="H260" s="80" t="s">
        <v>2049</v>
      </c>
      <c r="I260" s="177"/>
      <c r="J260" s="81">
        <v>50.485712549716183</v>
      </c>
      <c r="K260" s="81">
        <v>5.3606768954579129</v>
      </c>
      <c r="L260" s="81">
        <v>22.897918425651184</v>
      </c>
      <c r="M260" s="81">
        <v>123.65308659008922</v>
      </c>
      <c r="N260" s="81">
        <v>106.31633432035815</v>
      </c>
      <c r="O260" s="81">
        <v>63.947114810291112</v>
      </c>
      <c r="P260" s="81">
        <v>60.708314737915302</v>
      </c>
      <c r="Q260" s="81">
        <v>3.6775628939314111</v>
      </c>
      <c r="R260" s="81">
        <v>3.2050296356907362</v>
      </c>
      <c r="S260" s="81">
        <v>7.4986340729767287</v>
      </c>
      <c r="T260" s="82"/>
      <c r="U260" s="81">
        <v>7027682</v>
      </c>
      <c r="V260" s="81">
        <v>2681</v>
      </c>
      <c r="W260" s="81">
        <v>235</v>
      </c>
      <c r="X260" s="81">
        <v>22811</v>
      </c>
      <c r="Y260" s="81">
        <v>21918</v>
      </c>
      <c r="Z260" s="81">
        <v>32751</v>
      </c>
      <c r="AA260" s="81">
        <v>11902</v>
      </c>
      <c r="AB260" s="81">
        <v>60092</v>
      </c>
      <c r="AC260" s="81">
        <v>605386</v>
      </c>
      <c r="AD260" s="81">
        <v>7.4986340729767287</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2054</v>
      </c>
      <c r="B261" s="80">
        <v>380</v>
      </c>
      <c r="C261" s="80">
        <v>6</v>
      </c>
      <c r="D261" s="80">
        <v>23</v>
      </c>
      <c r="E261" s="80">
        <v>2009</v>
      </c>
      <c r="F261" s="80" t="s">
        <v>85</v>
      </c>
      <c r="G261" s="80" t="s">
        <v>2048</v>
      </c>
      <c r="H261" s="80" t="s">
        <v>2049</v>
      </c>
      <c r="I261" s="177"/>
      <c r="J261" s="81">
        <v>41.474792244180065</v>
      </c>
      <c r="K261" s="81">
        <v>4.0655032209307409</v>
      </c>
      <c r="L261" s="81">
        <v>24.894187723585258</v>
      </c>
      <c r="M261" s="81">
        <v>95.536592740057642</v>
      </c>
      <c r="N261" s="81">
        <v>80.331533549154344</v>
      </c>
      <c r="O261" s="81">
        <v>64.964220194212558</v>
      </c>
      <c r="P261" s="81">
        <v>57.798058866182593</v>
      </c>
      <c r="Q261" s="81">
        <v>3.4623311466934354</v>
      </c>
      <c r="R261" s="81">
        <v>3.4098523468860122</v>
      </c>
      <c r="S261" s="81">
        <v>8.1658150226682658</v>
      </c>
      <c r="T261" s="82"/>
      <c r="U261" s="81">
        <v>5842078</v>
      </c>
      <c r="V261" s="81">
        <v>2425</v>
      </c>
      <c r="W261" s="81">
        <v>382</v>
      </c>
      <c r="X261" s="81">
        <v>23958</v>
      </c>
      <c r="Y261" s="81">
        <v>21948</v>
      </c>
      <c r="Z261" s="81">
        <v>32841</v>
      </c>
      <c r="AA261" s="81">
        <v>11633</v>
      </c>
      <c r="AB261" s="81">
        <v>59390</v>
      </c>
      <c r="AC261" s="81">
        <v>628346</v>
      </c>
      <c r="AD261" s="81">
        <v>8.1658150226682658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26.989000000000001</v>
      </c>
      <c r="BJ261" s="81">
        <v>317</v>
      </c>
      <c r="BK261" s="81">
        <v>29.696000000000002</v>
      </c>
      <c r="BL261" s="81">
        <v>0</v>
      </c>
      <c r="BM261" s="82"/>
      <c r="BN261" s="81">
        <v>0</v>
      </c>
      <c r="BO261" s="81">
        <v>0</v>
      </c>
      <c r="BP261" s="81">
        <v>6</v>
      </c>
      <c r="BQ261" s="81">
        <v>1</v>
      </c>
      <c r="BR261" s="81">
        <v>5</v>
      </c>
      <c r="BS261" s="81">
        <v>0</v>
      </c>
      <c r="BT261"/>
      <c r="BU261" s="80"/>
      <c r="BV261" s="80"/>
      <c r="BW261" s="80"/>
      <c r="BX261" s="80"/>
      <c r="BY261" s="80"/>
      <c r="BZ261" s="80"/>
      <c r="CA261" s="80"/>
      <c r="CB261" s="80"/>
      <c r="CC261" s="80"/>
    </row>
    <row r="262" spans="1:81">
      <c r="A262" s="80" t="s">
        <v>2055</v>
      </c>
      <c r="B262" s="80">
        <v>381</v>
      </c>
      <c r="C262" s="80">
        <v>7</v>
      </c>
      <c r="D262" s="80">
        <v>23</v>
      </c>
      <c r="E262" s="80">
        <v>2010</v>
      </c>
      <c r="F262" s="80" t="s">
        <v>86</v>
      </c>
      <c r="G262" s="80" t="s">
        <v>2048</v>
      </c>
      <c r="H262" s="80" t="s">
        <v>2049</v>
      </c>
      <c r="I262" s="177"/>
      <c r="J262" s="81">
        <v>37.814053961889194</v>
      </c>
      <c r="K262" s="81">
        <v>4.6173692368735093</v>
      </c>
      <c r="L262" s="81">
        <v>22.375611289286265</v>
      </c>
      <c r="M262" s="81">
        <v>104.91446591973192</v>
      </c>
      <c r="N262" s="81">
        <v>99.282729935071274</v>
      </c>
      <c r="O262" s="81">
        <v>64.583011988892252</v>
      </c>
      <c r="P262" s="81">
        <v>58.152307569343321</v>
      </c>
      <c r="Q262" s="81">
        <v>3.5680364891285974</v>
      </c>
      <c r="R262" s="81">
        <v>3.2348086758517183</v>
      </c>
      <c r="S262" s="81">
        <v>6.8365074565740498</v>
      </c>
      <c r="T262" s="82"/>
      <c r="U262" s="81">
        <v>5547127</v>
      </c>
      <c r="V262" s="81">
        <v>2425</v>
      </c>
      <c r="W262" s="81">
        <v>382</v>
      </c>
      <c r="X262" s="81">
        <v>23958</v>
      </c>
      <c r="Y262" s="81">
        <v>21892</v>
      </c>
      <c r="Z262" s="81">
        <v>32800</v>
      </c>
      <c r="AA262" s="81">
        <v>11412</v>
      </c>
      <c r="AB262" s="81">
        <v>58645</v>
      </c>
      <c r="AC262" s="81">
        <v>564890</v>
      </c>
      <c r="AD262" s="81">
        <v>6.8365074565740498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26.699000000000002</v>
      </c>
      <c r="BJ262" s="81">
        <v>310</v>
      </c>
      <c r="BK262" s="81">
        <v>25.224</v>
      </c>
      <c r="BL262" s="81">
        <v>0</v>
      </c>
      <c r="BM262" s="82"/>
      <c r="BN262" s="81">
        <v>0</v>
      </c>
      <c r="BO262" s="81">
        <v>0</v>
      </c>
      <c r="BP262" s="81">
        <v>7</v>
      </c>
      <c r="BQ262" s="81">
        <v>1</v>
      </c>
      <c r="BR262" s="81">
        <v>5</v>
      </c>
      <c r="BS262" s="81">
        <v>0</v>
      </c>
      <c r="BT262"/>
      <c r="BU262" s="80">
        <v>350.923</v>
      </c>
      <c r="BV262" s="80">
        <v>0</v>
      </c>
      <c r="BW262" s="80">
        <v>0</v>
      </c>
      <c r="BX262" s="80">
        <v>0</v>
      </c>
      <c r="BY262" s="80">
        <v>11</v>
      </c>
      <c r="BZ262" s="80">
        <v>0</v>
      </c>
      <c r="CA262" s="80">
        <v>0</v>
      </c>
      <c r="CB262" s="80">
        <v>0</v>
      </c>
      <c r="CC262" s="80">
        <v>0</v>
      </c>
    </row>
    <row r="263" spans="1:81">
      <c r="A263" s="80" t="s">
        <v>2056</v>
      </c>
      <c r="B263" s="80">
        <v>382</v>
      </c>
      <c r="C263" s="80">
        <v>8</v>
      </c>
      <c r="D263" s="80">
        <v>23</v>
      </c>
      <c r="E263" s="80">
        <v>2011</v>
      </c>
      <c r="F263" s="80" t="s">
        <v>87</v>
      </c>
      <c r="G263" s="80" t="s">
        <v>2048</v>
      </c>
      <c r="H263" s="80" t="s">
        <v>2049</v>
      </c>
      <c r="I263" s="177"/>
      <c r="J263" s="81">
        <v>45.925072518052126</v>
      </c>
      <c r="K263" s="81">
        <v>6.7546834905115984</v>
      </c>
      <c r="L263" s="81">
        <v>26.686056554023764</v>
      </c>
      <c r="M263" s="81">
        <v>142.23046492023991</v>
      </c>
      <c r="N263" s="81">
        <v>137.3359459745499</v>
      </c>
      <c r="O263" s="81">
        <v>63.566297862905415</v>
      </c>
      <c r="P263" s="81">
        <v>55.917569563289774</v>
      </c>
      <c r="Q263" s="81">
        <v>4.0598857456735011</v>
      </c>
      <c r="R263" s="81">
        <v>3.2792865290865896</v>
      </c>
      <c r="S263" s="81">
        <v>3.2245568012571324</v>
      </c>
      <c r="T263" s="82"/>
      <c r="U263" s="81">
        <v>5799416</v>
      </c>
      <c r="V263" s="81">
        <v>2425</v>
      </c>
      <c r="W263" s="81">
        <v>382</v>
      </c>
      <c r="X263" s="81">
        <v>23958</v>
      </c>
      <c r="Y263" s="81">
        <v>21858</v>
      </c>
      <c r="Z263" s="81">
        <v>32985</v>
      </c>
      <c r="AA263" s="81">
        <v>11300</v>
      </c>
      <c r="AB263" s="81">
        <v>57851</v>
      </c>
      <c r="AC263" s="81">
        <v>571710</v>
      </c>
      <c r="AD263" s="81">
        <v>3.2245568012571324</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26.213000000000001</v>
      </c>
      <c r="BJ263" s="81">
        <v>377</v>
      </c>
      <c r="BK263" s="81">
        <v>25.609000000000002</v>
      </c>
      <c r="BL263" s="81">
        <v>0</v>
      </c>
      <c r="BM263" s="82"/>
      <c r="BN263" s="81">
        <v>0</v>
      </c>
      <c r="BO263" s="81">
        <v>0</v>
      </c>
      <c r="BP263" s="81">
        <v>6</v>
      </c>
      <c r="BQ263" s="81">
        <v>1</v>
      </c>
      <c r="BR263" s="81">
        <v>5</v>
      </c>
      <c r="BS263" s="81">
        <v>0</v>
      </c>
      <c r="BT263"/>
      <c r="BU263" s="80">
        <v>414.822</v>
      </c>
      <c r="BV263" s="80">
        <v>0</v>
      </c>
      <c r="BW263" s="80">
        <v>0</v>
      </c>
      <c r="BX263" s="80">
        <v>0</v>
      </c>
      <c r="BY263" s="80">
        <v>14</v>
      </c>
      <c r="BZ263" s="80">
        <v>0</v>
      </c>
      <c r="CA263" s="80">
        <v>0</v>
      </c>
      <c r="CB263" s="80">
        <v>0</v>
      </c>
      <c r="CC263" s="80">
        <v>0</v>
      </c>
    </row>
    <row r="264" spans="1:81">
      <c r="A264" s="80" t="s">
        <v>2057</v>
      </c>
      <c r="B264" s="80">
        <v>383</v>
      </c>
      <c r="C264" s="80">
        <v>9</v>
      </c>
      <c r="D264" s="80">
        <v>23</v>
      </c>
      <c r="E264" s="80">
        <v>2012</v>
      </c>
      <c r="F264" s="80" t="s">
        <v>88</v>
      </c>
      <c r="G264" s="80" t="s">
        <v>2048</v>
      </c>
      <c r="H264" s="80" t="s">
        <v>2049</v>
      </c>
      <c r="I264" s="177"/>
      <c r="J264" s="81">
        <v>44.036291730360411</v>
      </c>
      <c r="K264" s="81">
        <v>6.1168949935627834</v>
      </c>
      <c r="L264" s="81">
        <v>25.670006511857601</v>
      </c>
      <c r="M264" s="81">
        <v>142.56926634336645</v>
      </c>
      <c r="N264" s="81">
        <v>145.15340797759157</v>
      </c>
      <c r="O264" s="81">
        <v>63.347140937451307</v>
      </c>
      <c r="P264" s="81">
        <v>55.016449530233572</v>
      </c>
      <c r="Q264" s="81">
        <v>4.3866460106820799</v>
      </c>
      <c r="R264" s="81">
        <v>4.1092197310591656</v>
      </c>
      <c r="S264" s="81">
        <v>6.4599116427160022</v>
      </c>
      <c r="T264" s="82"/>
      <c r="U264" s="81">
        <v>5652540</v>
      </c>
      <c r="V264" s="81">
        <v>2425</v>
      </c>
      <c r="W264" s="81">
        <v>382</v>
      </c>
      <c r="X264" s="81">
        <v>23958</v>
      </c>
      <c r="Y264" s="81">
        <v>22197</v>
      </c>
      <c r="Z264" s="81">
        <v>33132</v>
      </c>
      <c r="AA264" s="81">
        <v>11055</v>
      </c>
      <c r="AB264" s="81">
        <v>57532</v>
      </c>
      <c r="AC264" s="81">
        <v>697845</v>
      </c>
      <c r="AD264" s="81">
        <v>6.4599116427160022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31.981000000000002</v>
      </c>
      <c r="BJ264" s="81">
        <v>414</v>
      </c>
      <c r="BK264" s="81">
        <v>31.846</v>
      </c>
      <c r="BL264" s="81">
        <v>0</v>
      </c>
      <c r="BM264" s="82"/>
      <c r="BN264" s="81">
        <v>0</v>
      </c>
      <c r="BO264" s="81">
        <v>0</v>
      </c>
      <c r="BP264" s="81">
        <v>6</v>
      </c>
      <c r="BQ264" s="81">
        <v>1</v>
      </c>
      <c r="BR264" s="81">
        <v>5</v>
      </c>
      <c r="BS264" s="81">
        <v>0</v>
      </c>
      <c r="BT264"/>
      <c r="BU264" s="80">
        <v>462.827</v>
      </c>
      <c r="BV264" s="80">
        <v>0</v>
      </c>
      <c r="BW264" s="80">
        <v>0</v>
      </c>
      <c r="BX264" s="80">
        <v>0</v>
      </c>
      <c r="BY264" s="80">
        <v>15</v>
      </c>
      <c r="BZ264" s="80">
        <v>0</v>
      </c>
      <c r="CA264" s="80">
        <v>0</v>
      </c>
      <c r="CB264" s="80">
        <v>0</v>
      </c>
      <c r="CC264" s="80">
        <v>0</v>
      </c>
    </row>
    <row r="265" spans="1:81">
      <c r="A265" s="80" t="s">
        <v>2058</v>
      </c>
      <c r="B265" s="80">
        <v>384</v>
      </c>
      <c r="C265" s="80">
        <v>10</v>
      </c>
      <c r="D265" s="80">
        <v>23</v>
      </c>
      <c r="E265" s="80">
        <v>2013</v>
      </c>
      <c r="F265" s="80" t="s">
        <v>89</v>
      </c>
      <c r="G265" s="80" t="s">
        <v>2048</v>
      </c>
      <c r="H265" s="80" t="s">
        <v>2049</v>
      </c>
      <c r="I265" s="177"/>
      <c r="J265" s="81">
        <v>42.609325860429536</v>
      </c>
      <c r="K265" s="81">
        <v>4.7152425969476743</v>
      </c>
      <c r="L265" s="81">
        <v>23.350500587157345</v>
      </c>
      <c r="M265" s="81">
        <v>144.6168142296039</v>
      </c>
      <c r="N265" s="81">
        <v>125.03730815086203</v>
      </c>
      <c r="O265" s="81">
        <v>61.009399855976923</v>
      </c>
      <c r="P265" s="81">
        <v>54.659269497649689</v>
      </c>
      <c r="Q265" s="81">
        <v>4.4156475006391611</v>
      </c>
      <c r="R265" s="81">
        <v>3.6762945461088057</v>
      </c>
      <c r="S265" s="81">
        <v>5.7342273390408742</v>
      </c>
      <c r="T265" s="82"/>
      <c r="U265" s="81">
        <v>5385443</v>
      </c>
      <c r="V265" s="81">
        <v>2425</v>
      </c>
      <c r="W265" s="81">
        <v>382</v>
      </c>
      <c r="X265" s="81">
        <v>23958</v>
      </c>
      <c r="Y265" s="81">
        <v>22200</v>
      </c>
      <c r="Z265" s="81">
        <v>33334</v>
      </c>
      <c r="AA265" s="81">
        <v>10942</v>
      </c>
      <c r="AB265" s="81">
        <v>57082</v>
      </c>
      <c r="AC265" s="81">
        <v>609426</v>
      </c>
      <c r="AD265" s="81">
        <v>5.7342273390408742</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31.513999999999999</v>
      </c>
      <c r="BJ265" s="81">
        <v>344</v>
      </c>
      <c r="BK265" s="81">
        <v>27.16</v>
      </c>
      <c r="BL265" s="81">
        <v>0</v>
      </c>
      <c r="BM265" s="82"/>
      <c r="BN265" s="81">
        <v>0</v>
      </c>
      <c r="BO265" s="81">
        <v>0</v>
      </c>
      <c r="BP265" s="81">
        <v>6</v>
      </c>
      <c r="BQ265" s="81">
        <v>1</v>
      </c>
      <c r="BR265" s="81">
        <v>4</v>
      </c>
      <c r="BS265" s="81">
        <v>0</v>
      </c>
      <c r="BT265"/>
      <c r="BU265" s="80">
        <v>390.67399999999998</v>
      </c>
      <c r="BV265" s="80">
        <v>0</v>
      </c>
      <c r="BW265" s="80">
        <v>0</v>
      </c>
      <c r="BX265" s="80">
        <v>0</v>
      </c>
      <c r="BY265" s="80">
        <v>12</v>
      </c>
      <c r="BZ265" s="80">
        <v>0</v>
      </c>
      <c r="CA265" s="80">
        <v>0</v>
      </c>
      <c r="CB265" s="80">
        <v>0</v>
      </c>
      <c r="CC265" s="80">
        <v>0</v>
      </c>
    </row>
    <row r="266" spans="1:81">
      <c r="A266" s="80" t="s">
        <v>2059</v>
      </c>
      <c r="B266" s="80">
        <v>385</v>
      </c>
      <c r="C266" s="80">
        <v>11</v>
      </c>
      <c r="D266" s="80">
        <v>23</v>
      </c>
      <c r="E266" s="80">
        <v>2014</v>
      </c>
      <c r="F266" s="80" t="s">
        <v>90</v>
      </c>
      <c r="G266" s="80" t="s">
        <v>2048</v>
      </c>
      <c r="H266" s="80" t="s">
        <v>2049</v>
      </c>
      <c r="I266" s="177"/>
      <c r="J266" s="81">
        <v>38.541695135720786</v>
      </c>
      <c r="K266" s="81">
        <v>4.6386492019626795</v>
      </c>
      <c r="L266" s="81">
        <v>18.03857170530625</v>
      </c>
      <c r="M266" s="81">
        <v>135.77573269420878</v>
      </c>
      <c r="N266" s="81">
        <v>120.87158820370553</v>
      </c>
      <c r="O266" s="81">
        <v>58.02260946137266</v>
      </c>
      <c r="P266" s="81">
        <v>54.340995597099521</v>
      </c>
      <c r="Q266" s="81">
        <v>4.1707814260214731</v>
      </c>
      <c r="R266" s="81">
        <v>4.0482627856711959</v>
      </c>
      <c r="S266" s="81">
        <v>5.5270018899065327</v>
      </c>
      <c r="T266" s="82"/>
      <c r="U266" s="81">
        <v>5531613</v>
      </c>
      <c r="V266" s="81">
        <v>1933</v>
      </c>
      <c r="W266" s="81">
        <v>320</v>
      </c>
      <c r="X266" s="81">
        <v>23048</v>
      </c>
      <c r="Y266" s="81">
        <v>22122</v>
      </c>
      <c r="Z266" s="81">
        <v>33389</v>
      </c>
      <c r="AA266" s="81">
        <v>10822</v>
      </c>
      <c r="AB266" s="81">
        <v>56195</v>
      </c>
      <c r="AC266" s="81">
        <v>673198</v>
      </c>
      <c r="AD266" s="81">
        <v>5.5270018899065327</v>
      </c>
      <c r="AE266" s="82"/>
      <c r="AF266" s="81">
        <v>42887092.253721893</v>
      </c>
      <c r="AG266" s="81">
        <v>3631689.1730272355</v>
      </c>
      <c r="AH266" s="81">
        <v>1684642.7529583508</v>
      </c>
      <c r="AI266" s="81">
        <v>141714175.23616254</v>
      </c>
      <c r="AJ266" s="81">
        <v>154694993.86894062</v>
      </c>
      <c r="AK266" s="81">
        <v>0</v>
      </c>
      <c r="AL266" s="81">
        <v>0</v>
      </c>
      <c r="AM266" s="81">
        <v>7714733.7660349002</v>
      </c>
      <c r="AN266" s="81">
        <v>0</v>
      </c>
      <c r="AO266" s="81">
        <v>0</v>
      </c>
      <c r="AP266" s="82"/>
      <c r="AQ266" s="81">
        <v>335</v>
      </c>
      <c r="AR266" s="81">
        <v>126</v>
      </c>
      <c r="AS266" s="81">
        <v>2</v>
      </c>
      <c r="AT266" s="81">
        <v>0</v>
      </c>
      <c r="AU266" s="81">
        <v>0</v>
      </c>
      <c r="AV266" s="81">
        <v>0</v>
      </c>
      <c r="AW266" s="81" t="s">
        <v>564</v>
      </c>
      <c r="AX266" s="82"/>
      <c r="AY266" s="81">
        <v>1452.83</v>
      </c>
      <c r="AZ266" s="81">
        <v>13342.2</v>
      </c>
      <c r="BA266" s="81">
        <v>15000</v>
      </c>
      <c r="BB266" s="81">
        <v>0</v>
      </c>
      <c r="BC266" s="81">
        <v>0</v>
      </c>
      <c r="BD266" s="81">
        <v>0</v>
      </c>
      <c r="BE266" s="81" t="s">
        <v>564</v>
      </c>
      <c r="BF266" s="82"/>
      <c r="BG266" s="81">
        <v>0</v>
      </c>
      <c r="BH266" s="81">
        <v>0</v>
      </c>
      <c r="BI266" s="81">
        <v>32.295000000000002</v>
      </c>
      <c r="BJ266" s="81">
        <v>438</v>
      </c>
      <c r="BK266" s="81">
        <v>31.717999999999996</v>
      </c>
      <c r="BL266" s="81">
        <v>0</v>
      </c>
      <c r="BM266" s="82"/>
      <c r="BN266" s="81">
        <v>0</v>
      </c>
      <c r="BO266" s="81">
        <v>0</v>
      </c>
      <c r="BP266" s="81">
        <v>6</v>
      </c>
      <c r="BQ266" s="81">
        <v>1</v>
      </c>
      <c r="BR266" s="81">
        <v>5</v>
      </c>
      <c r="BS266" s="81">
        <v>0</v>
      </c>
      <c r="BT266"/>
      <c r="BU266" s="80">
        <v>486.01299999999998</v>
      </c>
      <c r="BV266" s="80">
        <v>0</v>
      </c>
      <c r="BW266" s="80">
        <v>0</v>
      </c>
      <c r="BX266" s="80">
        <v>0</v>
      </c>
      <c r="BY266" s="80">
        <v>16</v>
      </c>
      <c r="BZ266" s="80">
        <v>0</v>
      </c>
      <c r="CA266" s="80">
        <v>0</v>
      </c>
      <c r="CB266" s="80">
        <v>0</v>
      </c>
      <c r="CC266" s="80">
        <v>0</v>
      </c>
    </row>
    <row r="267" spans="1:81">
      <c r="A267" s="80" t="s">
        <v>2060</v>
      </c>
      <c r="B267" s="80">
        <v>386</v>
      </c>
      <c r="C267" s="80">
        <v>12</v>
      </c>
      <c r="D267" s="80">
        <v>23</v>
      </c>
      <c r="E267" s="80">
        <v>2015</v>
      </c>
      <c r="F267" s="80" t="s">
        <v>91</v>
      </c>
      <c r="G267" s="80" t="s">
        <v>2048</v>
      </c>
      <c r="H267" s="80" t="s">
        <v>2049</v>
      </c>
      <c r="I267" s="177"/>
      <c r="J267" s="81">
        <v>50.278569617709664</v>
      </c>
      <c r="K267" s="81">
        <v>4.6268173538821191</v>
      </c>
      <c r="L267" s="81">
        <v>19.538628123537958</v>
      </c>
      <c r="M267" s="81">
        <v>132.27671589194307</v>
      </c>
      <c r="N267" s="81">
        <v>118.02535169756102</v>
      </c>
      <c r="O267" s="81">
        <v>57.487843384105389</v>
      </c>
      <c r="P267" s="81">
        <v>53.750564723606217</v>
      </c>
      <c r="Q267" s="81">
        <v>4.0239174201675354</v>
      </c>
      <c r="R267" s="81">
        <v>3.9239231392983531</v>
      </c>
      <c r="S267" s="81">
        <v>5.3147981969368328</v>
      </c>
      <c r="T267" s="82"/>
      <c r="U267" s="81">
        <v>6679358</v>
      </c>
      <c r="V267" s="81">
        <v>1933</v>
      </c>
      <c r="W267" s="81">
        <v>320</v>
      </c>
      <c r="X267" s="81">
        <v>23048</v>
      </c>
      <c r="Y267" s="81">
        <v>22139</v>
      </c>
      <c r="Z267" s="81">
        <v>33400</v>
      </c>
      <c r="AA267" s="81">
        <v>10696</v>
      </c>
      <c r="AB267" s="81">
        <v>55382</v>
      </c>
      <c r="AC267" s="81">
        <v>672179</v>
      </c>
      <c r="AD267" s="81">
        <v>5.3147981969368328</v>
      </c>
      <c r="AE267" s="82"/>
      <c r="AF267" s="81">
        <v>55908411.163773917</v>
      </c>
      <c r="AG267" s="81">
        <v>3339153.8039590595</v>
      </c>
      <c r="AH267" s="81">
        <v>1635139.6458166123</v>
      </c>
      <c r="AI267" s="81">
        <v>150806668.99986038</v>
      </c>
      <c r="AJ267" s="81">
        <v>157263179.35987815</v>
      </c>
      <c r="AK267" s="81">
        <v>0</v>
      </c>
      <c r="AL267" s="81">
        <v>0</v>
      </c>
      <c r="AM267" s="81">
        <v>7589870.7812476764</v>
      </c>
      <c r="AN267" s="81">
        <v>0</v>
      </c>
      <c r="AO267" s="81">
        <v>0</v>
      </c>
      <c r="AP267" s="82"/>
      <c r="AQ267" s="81">
        <v>374</v>
      </c>
      <c r="AR267" s="81">
        <v>166</v>
      </c>
      <c r="AS267" s="81">
        <v>2</v>
      </c>
      <c r="AT267" s="81">
        <v>0</v>
      </c>
      <c r="AU267" s="81">
        <v>0</v>
      </c>
      <c r="AV267" s="81">
        <v>0</v>
      </c>
      <c r="AW267" s="81" t="s">
        <v>564</v>
      </c>
      <c r="AX267" s="82"/>
      <c r="AY267" s="81">
        <v>1637.5940000000001</v>
      </c>
      <c r="AZ267" s="81">
        <v>19160.7</v>
      </c>
      <c r="BA267" s="81">
        <v>15000</v>
      </c>
      <c r="BB267" s="81">
        <v>0</v>
      </c>
      <c r="BC267" s="81">
        <v>0</v>
      </c>
      <c r="BD267" s="81">
        <v>0</v>
      </c>
      <c r="BE267" s="81" t="s">
        <v>564</v>
      </c>
      <c r="BF267" s="82"/>
      <c r="BG267" s="81">
        <v>0</v>
      </c>
      <c r="BH267" s="81">
        <v>0</v>
      </c>
      <c r="BI267" s="81">
        <v>35.831000000000003</v>
      </c>
      <c r="BJ267" s="81">
        <v>362</v>
      </c>
      <c r="BK267" s="81">
        <v>32.266999999999996</v>
      </c>
      <c r="BL267" s="81">
        <v>0</v>
      </c>
      <c r="BM267" s="82"/>
      <c r="BN267" s="81">
        <v>0</v>
      </c>
      <c r="BO267" s="81">
        <v>0</v>
      </c>
      <c r="BP267" s="81">
        <v>6</v>
      </c>
      <c r="BQ267" s="81">
        <v>1</v>
      </c>
      <c r="BR267" s="81">
        <v>5</v>
      </c>
      <c r="BS267" s="81">
        <v>0</v>
      </c>
      <c r="BT267"/>
      <c r="BU267" s="80">
        <v>417.09800000000001</v>
      </c>
      <c r="BV267" s="80">
        <v>0</v>
      </c>
      <c r="BW267" s="80">
        <v>0</v>
      </c>
      <c r="BX267" s="80">
        <v>0</v>
      </c>
      <c r="BY267" s="80">
        <v>13</v>
      </c>
      <c r="BZ267" s="80">
        <v>0</v>
      </c>
      <c r="CA267" s="80">
        <v>0</v>
      </c>
      <c r="CB267" s="80">
        <v>0</v>
      </c>
      <c r="CC267" s="80">
        <v>0</v>
      </c>
    </row>
    <row r="268" spans="1:81">
      <c r="A268" s="80" t="s">
        <v>2061</v>
      </c>
      <c r="B268" s="80">
        <v>387</v>
      </c>
      <c r="C268" s="80">
        <v>13</v>
      </c>
      <c r="D268" s="80">
        <v>23</v>
      </c>
      <c r="E268" s="80">
        <v>2016</v>
      </c>
      <c r="F268" s="80" t="s">
        <v>92</v>
      </c>
      <c r="G268" s="80" t="s">
        <v>2048</v>
      </c>
      <c r="H268" s="80" t="s">
        <v>2049</v>
      </c>
      <c r="I268" s="177"/>
      <c r="J268" s="81">
        <v>47.648536926270566</v>
      </c>
      <c r="K268" s="81">
        <v>4.6379567108963435</v>
      </c>
      <c r="L268" s="81">
        <v>20.561035294049947</v>
      </c>
      <c r="M268" s="81">
        <v>124.4315761959741</v>
      </c>
      <c r="N268" s="81">
        <v>110.6351003047082</v>
      </c>
      <c r="O268" s="81">
        <v>56.983576071271564</v>
      </c>
      <c r="P268" s="81">
        <v>53.445941274667902</v>
      </c>
      <c r="Q268" s="81">
        <v>3.8537540715951111</v>
      </c>
      <c r="R268" s="81">
        <v>3.8151303626234196</v>
      </c>
      <c r="S268" s="81">
        <v>6.0121484615033935</v>
      </c>
      <c r="T268" s="82"/>
      <c r="U268" s="81">
        <v>6486142</v>
      </c>
      <c r="V268" s="81">
        <v>1933</v>
      </c>
      <c r="W268" s="81">
        <v>320</v>
      </c>
      <c r="X268" s="81">
        <v>23048</v>
      </c>
      <c r="Y268" s="81">
        <v>22143</v>
      </c>
      <c r="Z268" s="81">
        <v>33514</v>
      </c>
      <c r="AA268" s="81">
        <v>11000</v>
      </c>
      <c r="AB268" s="81">
        <v>54561</v>
      </c>
      <c r="AC268" s="81">
        <v>651586.71177647728</v>
      </c>
      <c r="AD268" s="81">
        <v>6.0121484615033944</v>
      </c>
      <c r="AE268" s="82"/>
      <c r="AF268" s="81">
        <v>54426167.14139498</v>
      </c>
      <c r="AG268" s="81">
        <v>3166014.3757142108</v>
      </c>
      <c r="AH268" s="81">
        <v>1391747.658975519</v>
      </c>
      <c r="AI268" s="81">
        <v>153657708.62441999</v>
      </c>
      <c r="AJ268" s="81">
        <v>145411018.31528839</v>
      </c>
      <c r="AK268" s="81">
        <v>0</v>
      </c>
      <c r="AL268" s="81">
        <v>0</v>
      </c>
      <c r="AM268" s="81">
        <v>7483165.347289674</v>
      </c>
      <c r="AN268" s="81">
        <v>0</v>
      </c>
      <c r="AO268" s="81">
        <v>0</v>
      </c>
      <c r="AP268" s="82"/>
      <c r="AQ268" s="81">
        <v>400</v>
      </c>
      <c r="AR268" s="81">
        <v>209</v>
      </c>
      <c r="AS268" s="81">
        <v>2</v>
      </c>
      <c r="AT268" s="81">
        <v>0</v>
      </c>
      <c r="AU268" s="81">
        <v>0</v>
      </c>
      <c r="AV268" s="81">
        <v>0</v>
      </c>
      <c r="AW268" s="81" t="s">
        <v>564</v>
      </c>
      <c r="AX268" s="82"/>
      <c r="AY268" s="81">
        <v>1772.5540000000001</v>
      </c>
      <c r="AZ268" s="81">
        <v>42263</v>
      </c>
      <c r="BA268" s="81">
        <v>15000</v>
      </c>
      <c r="BB268" s="81">
        <v>0</v>
      </c>
      <c r="BC268" s="81">
        <v>0</v>
      </c>
      <c r="BD268" s="81">
        <v>0</v>
      </c>
      <c r="BE268" s="81" t="s">
        <v>564</v>
      </c>
      <c r="BF268" s="82"/>
      <c r="BG268" s="81">
        <v>0</v>
      </c>
      <c r="BH268" s="81">
        <v>0</v>
      </c>
      <c r="BI268" s="81">
        <v>37.936</v>
      </c>
      <c r="BJ268" s="81">
        <v>385</v>
      </c>
      <c r="BK268" s="81">
        <v>31.531000000000002</v>
      </c>
      <c r="BL268" s="81">
        <v>0</v>
      </c>
      <c r="BM268" s="82"/>
      <c r="BN268" s="81">
        <v>0</v>
      </c>
      <c r="BO268" s="81">
        <v>0</v>
      </c>
      <c r="BP268" s="81">
        <v>6</v>
      </c>
      <c r="BQ268" s="81">
        <v>1</v>
      </c>
      <c r="BR268" s="81">
        <v>5</v>
      </c>
      <c r="BS268" s="81">
        <v>0</v>
      </c>
      <c r="BT268"/>
      <c r="BU268" s="80">
        <v>441.46699999999998</v>
      </c>
      <c r="BV268" s="80">
        <v>0</v>
      </c>
      <c r="BW268" s="80">
        <v>0</v>
      </c>
      <c r="BX268" s="80">
        <v>0</v>
      </c>
      <c r="BY268" s="80">
        <v>13</v>
      </c>
      <c r="BZ268" s="80">
        <v>0</v>
      </c>
      <c r="CA268" s="80">
        <v>0</v>
      </c>
      <c r="CB268" s="80">
        <v>0</v>
      </c>
      <c r="CC268" s="80">
        <v>0</v>
      </c>
    </row>
    <row r="269" spans="1:81">
      <c r="A269" s="80" t="s">
        <v>2062</v>
      </c>
      <c r="B269" s="80">
        <v>388</v>
      </c>
      <c r="C269" s="80">
        <v>14</v>
      </c>
      <c r="D269" s="80">
        <v>23</v>
      </c>
      <c r="E269" s="80">
        <v>2017</v>
      </c>
      <c r="F269" s="80" t="s">
        <v>71</v>
      </c>
      <c r="G269" s="80" t="s">
        <v>2048</v>
      </c>
      <c r="H269" s="80" t="s">
        <v>2049</v>
      </c>
      <c r="I269" s="177"/>
      <c r="J269" s="81">
        <v>41.933818544823438</v>
      </c>
      <c r="K269" s="81">
        <v>4.4576641455400861</v>
      </c>
      <c r="L269" s="81">
        <v>19.714949582178509</v>
      </c>
      <c r="M269" s="81">
        <v>109.64178535419514</v>
      </c>
      <c r="N269" s="81">
        <v>116.27415712248614</v>
      </c>
      <c r="O269" s="81">
        <v>56.236047509171073</v>
      </c>
      <c r="P269" s="81">
        <v>52.585962405664517</v>
      </c>
      <c r="Q269" s="81">
        <v>3.6832496306371056</v>
      </c>
      <c r="R269" s="81">
        <v>3.606617561584418</v>
      </c>
      <c r="S269" s="81">
        <v>5.8626868159169785</v>
      </c>
      <c r="T269" s="82"/>
      <c r="U269" s="81">
        <v>6522041</v>
      </c>
      <c r="V269" s="81">
        <v>1933</v>
      </c>
      <c r="W269" s="81">
        <v>320</v>
      </c>
      <c r="X269" s="81">
        <v>23048</v>
      </c>
      <c r="Y269" s="81">
        <v>22233</v>
      </c>
      <c r="Z269" s="81">
        <v>33623</v>
      </c>
      <c r="AA269" s="81">
        <v>10892</v>
      </c>
      <c r="AB269" s="81">
        <v>53927</v>
      </c>
      <c r="AC269" s="81">
        <v>628196.99999999988</v>
      </c>
      <c r="AD269" s="81">
        <v>5.8626868159169776</v>
      </c>
      <c r="AE269" s="82"/>
      <c r="AF269" s="81">
        <v>49414795.548855022</v>
      </c>
      <c r="AG269" s="81">
        <v>3140142.131603892</v>
      </c>
      <c r="AH269" s="81">
        <v>2048610.8986699651</v>
      </c>
      <c r="AI269" s="81">
        <v>144957009.70653021</v>
      </c>
      <c r="AJ269" s="81">
        <v>159526310.19851419</v>
      </c>
      <c r="AK269" s="81">
        <v>0</v>
      </c>
      <c r="AL269" s="81">
        <v>0</v>
      </c>
      <c r="AM269" s="81">
        <v>7407783.8550743647</v>
      </c>
      <c r="AN269" s="81">
        <v>0</v>
      </c>
      <c r="AO269" s="81">
        <v>0</v>
      </c>
      <c r="AP269" s="82"/>
      <c r="AQ269" s="81">
        <v>449</v>
      </c>
      <c r="AR269" s="81">
        <v>250</v>
      </c>
      <c r="AS269" s="81">
        <v>2</v>
      </c>
      <c r="AT269" s="81">
        <v>0</v>
      </c>
      <c r="AU269" s="81">
        <v>0</v>
      </c>
      <c r="AV269" s="81">
        <v>0</v>
      </c>
      <c r="AW269" s="81" t="s">
        <v>564</v>
      </c>
      <c r="AX269" s="82"/>
      <c r="AY269" s="81">
        <v>2050.2539999999999</v>
      </c>
      <c r="AZ269" s="81">
        <v>52511.100000000013</v>
      </c>
      <c r="BA269" s="81">
        <v>15000</v>
      </c>
      <c r="BB269" s="81">
        <v>0</v>
      </c>
      <c r="BC269" s="81">
        <v>0</v>
      </c>
      <c r="BD269" s="81">
        <v>0</v>
      </c>
      <c r="BE269" s="81" t="s">
        <v>564</v>
      </c>
      <c r="BF269" s="82"/>
      <c r="BG269" s="81">
        <v>0</v>
      </c>
      <c r="BH269" s="81">
        <v>0</v>
      </c>
      <c r="BI269" s="81">
        <v>44.249000000000002</v>
      </c>
      <c r="BJ269" s="81">
        <v>367</v>
      </c>
      <c r="BK269" s="81">
        <v>30.973000000000003</v>
      </c>
      <c r="BL269" s="81">
        <v>0</v>
      </c>
      <c r="BM269" s="82"/>
      <c r="BN269" s="81">
        <v>0</v>
      </c>
      <c r="BO269" s="81">
        <v>0</v>
      </c>
      <c r="BP269" s="81">
        <v>7</v>
      </c>
      <c r="BQ269" s="81">
        <v>1</v>
      </c>
      <c r="BR269" s="81">
        <v>5</v>
      </c>
      <c r="BS269" s="81">
        <v>0</v>
      </c>
      <c r="BT269"/>
      <c r="BU269" s="80">
        <v>429.22199999999998</v>
      </c>
      <c r="BV269" s="80">
        <v>0</v>
      </c>
      <c r="BW269" s="80">
        <v>0</v>
      </c>
      <c r="BX269" s="80">
        <v>0</v>
      </c>
      <c r="BY269" s="80">
        <v>13</v>
      </c>
      <c r="BZ269" s="80">
        <v>0</v>
      </c>
      <c r="CA269" s="80">
        <v>0</v>
      </c>
      <c r="CB269" s="80">
        <v>0</v>
      </c>
      <c r="CC269" s="80">
        <v>0</v>
      </c>
    </row>
    <row r="270" spans="1:81">
      <c r="A270" s="80" t="s">
        <v>2063</v>
      </c>
      <c r="B270" s="80">
        <v>389</v>
      </c>
      <c r="C270" s="80">
        <v>15</v>
      </c>
      <c r="D270" s="80">
        <v>23</v>
      </c>
      <c r="E270" s="80">
        <v>2018</v>
      </c>
      <c r="F270" s="80" t="s">
        <v>93</v>
      </c>
      <c r="G270" s="80" t="s">
        <v>2048</v>
      </c>
      <c r="H270" s="80" t="s">
        <v>2049</v>
      </c>
      <c r="I270" s="177"/>
      <c r="J270" s="81">
        <v>45.341039473347294</v>
      </c>
      <c r="K270" s="81">
        <v>4.0692159376162138</v>
      </c>
      <c r="L270" s="81">
        <v>18.176938799453488</v>
      </c>
      <c r="M270" s="81">
        <v>104.48183655006845</v>
      </c>
      <c r="N270" s="81">
        <v>98.642740407914161</v>
      </c>
      <c r="O270" s="81">
        <v>55.12041446303779</v>
      </c>
      <c r="P270" s="81">
        <v>51.450683952682155</v>
      </c>
      <c r="Q270" s="81">
        <v>3.3553141485601579</v>
      </c>
      <c r="R270" s="81">
        <v>3.7868403149374825</v>
      </c>
      <c r="S270" s="81">
        <v>3.7437748729020681</v>
      </c>
      <c r="T270" s="82"/>
      <c r="U270" s="81">
        <v>7460425</v>
      </c>
      <c r="V270" s="81">
        <v>1933</v>
      </c>
      <c r="W270" s="81">
        <v>320</v>
      </c>
      <c r="X270" s="81">
        <v>23048</v>
      </c>
      <c r="Y270" s="81">
        <v>22138</v>
      </c>
      <c r="Z270" s="81">
        <v>33587</v>
      </c>
      <c r="AA270" s="81">
        <v>10764</v>
      </c>
      <c r="AB270" s="81">
        <v>52940</v>
      </c>
      <c r="AC270" s="81">
        <v>657003</v>
      </c>
      <c r="AD270" s="81">
        <v>3.7437748729020681</v>
      </c>
      <c r="AE270" s="82"/>
      <c r="AF270" s="81">
        <v>57714068.248044841</v>
      </c>
      <c r="AG270" s="81">
        <v>2791716.1828588489</v>
      </c>
      <c r="AH270" s="81">
        <v>1968113.648376995</v>
      </c>
      <c r="AI270" s="81">
        <v>143799746.05312371</v>
      </c>
      <c r="AJ270" s="81">
        <v>142760067.27370381</v>
      </c>
      <c r="AK270" s="81">
        <v>0</v>
      </c>
      <c r="AL270" s="81">
        <v>0</v>
      </c>
      <c r="AM270" s="81">
        <v>7287249.8010746911</v>
      </c>
      <c r="AN270" s="81">
        <v>0</v>
      </c>
      <c r="AO270" s="81">
        <v>0</v>
      </c>
      <c r="AP270" s="82"/>
      <c r="AQ270" s="81">
        <v>468</v>
      </c>
      <c r="AR270" s="81">
        <v>267</v>
      </c>
      <c r="AS270" s="81">
        <v>2</v>
      </c>
      <c r="AT270" s="81">
        <v>0</v>
      </c>
      <c r="AU270" s="81">
        <v>0</v>
      </c>
      <c r="AV270" s="81">
        <v>0</v>
      </c>
      <c r="AW270" s="81" t="s">
        <v>564</v>
      </c>
      <c r="AX270" s="82"/>
      <c r="AY270" s="81">
        <v>2146.2539999999999</v>
      </c>
      <c r="AZ270" s="81">
        <v>55951</v>
      </c>
      <c r="BA270" s="81">
        <v>15000</v>
      </c>
      <c r="BB270" s="81">
        <v>0</v>
      </c>
      <c r="BC270" s="81">
        <v>0</v>
      </c>
      <c r="BD270" s="81">
        <v>0</v>
      </c>
      <c r="BE270" s="81" t="s">
        <v>564</v>
      </c>
      <c r="BF270" s="82"/>
      <c r="BG270" s="81">
        <v>0</v>
      </c>
      <c r="BH270" s="81">
        <v>0</v>
      </c>
      <c r="BI270" s="81">
        <v>41.258000000000003</v>
      </c>
      <c r="BJ270" s="81">
        <v>308</v>
      </c>
      <c r="BK270" s="81">
        <v>28.401</v>
      </c>
      <c r="BL270" s="81">
        <v>0</v>
      </c>
      <c r="BM270" s="82"/>
      <c r="BN270" s="81">
        <v>0</v>
      </c>
      <c r="BO270" s="81">
        <v>0</v>
      </c>
      <c r="BP270" s="81">
        <v>7</v>
      </c>
      <c r="BQ270" s="81">
        <v>1</v>
      </c>
      <c r="BR270" s="81">
        <v>5</v>
      </c>
      <c r="BS270" s="81">
        <v>0</v>
      </c>
      <c r="BT270"/>
      <c r="BU270" s="80">
        <v>367.65899999999999</v>
      </c>
      <c r="BV270" s="80">
        <v>0</v>
      </c>
      <c r="BW270" s="80">
        <v>0</v>
      </c>
      <c r="BX270" s="80">
        <v>0</v>
      </c>
      <c r="BY270" s="80">
        <v>10</v>
      </c>
      <c r="BZ270" s="80">
        <v>0</v>
      </c>
      <c r="CA270" s="80">
        <v>0</v>
      </c>
      <c r="CB270" s="80">
        <v>0</v>
      </c>
      <c r="CC270" s="80">
        <v>0</v>
      </c>
    </row>
    <row r="271" spans="1:81">
      <c r="A271" s="80" t="s">
        <v>2064</v>
      </c>
      <c r="B271" s="80">
        <v>390</v>
      </c>
      <c r="C271" s="80">
        <v>16</v>
      </c>
      <c r="D271" s="80">
        <v>23</v>
      </c>
      <c r="E271" s="80">
        <v>2019</v>
      </c>
      <c r="F271" s="80" t="s">
        <v>73</v>
      </c>
      <c r="G271" s="80" t="s">
        <v>2048</v>
      </c>
      <c r="H271" s="80" t="s">
        <v>2049</v>
      </c>
      <c r="I271" s="177"/>
      <c r="J271" s="81">
        <v>42.291176156337549</v>
      </c>
      <c r="K271" s="81">
        <v>3.6731289462738173</v>
      </c>
      <c r="L271" s="81">
        <v>18.311601488136617</v>
      </c>
      <c r="M271" s="81">
        <v>97.828887517266224</v>
      </c>
      <c r="N271" s="81">
        <v>84.371625664358504</v>
      </c>
      <c r="O271" s="81">
        <v>53.391919280520547</v>
      </c>
      <c r="P271" s="81">
        <v>49.339200248218312</v>
      </c>
      <c r="Q271" s="81">
        <v>3.2160770043018982</v>
      </c>
      <c r="R271" s="81">
        <v>3.8702600721229836</v>
      </c>
      <c r="S271" s="81">
        <v>5.3906147291027953</v>
      </c>
      <c r="T271" s="82"/>
      <c r="U271" s="81">
        <v>7519262</v>
      </c>
      <c r="V271" s="81">
        <v>1933</v>
      </c>
      <c r="W271" s="81">
        <v>320</v>
      </c>
      <c r="X271" s="81">
        <v>23048</v>
      </c>
      <c r="Y271" s="81">
        <v>22110</v>
      </c>
      <c r="Z271" s="81">
        <v>33427</v>
      </c>
      <c r="AA271" s="81">
        <v>10245</v>
      </c>
      <c r="AB271" s="81">
        <v>52117</v>
      </c>
      <c r="AC271" s="81">
        <v>682474</v>
      </c>
      <c r="AD271" s="81">
        <v>5.3906147291027953</v>
      </c>
      <c r="AE271" s="82"/>
      <c r="AF271" s="81">
        <v>56486808.612873301</v>
      </c>
      <c r="AG271" s="81">
        <v>2697420.4429042912</v>
      </c>
      <c r="AH271" s="81">
        <v>2082936.432336909</v>
      </c>
      <c r="AI271" s="81">
        <v>143444760.33856499</v>
      </c>
      <c r="AJ271" s="81">
        <v>132107829.39596467</v>
      </c>
      <c r="AK271" s="81">
        <v>0</v>
      </c>
      <c r="AL271" s="81">
        <v>0</v>
      </c>
      <c r="AM271" s="81">
        <v>7097943.063434056</v>
      </c>
      <c r="AN271" s="81">
        <v>0</v>
      </c>
      <c r="AO271" s="81">
        <v>0</v>
      </c>
      <c r="AP271" s="82"/>
      <c r="AQ271" s="81">
        <v>491</v>
      </c>
      <c r="AR271" s="81">
        <v>284</v>
      </c>
      <c r="AS271" s="81">
        <v>2</v>
      </c>
      <c r="AT271" s="81">
        <v>0</v>
      </c>
      <c r="AU271" s="81">
        <v>0</v>
      </c>
      <c r="AV271" s="81">
        <v>0</v>
      </c>
      <c r="AW271" s="81" t="s">
        <v>564</v>
      </c>
      <c r="AX271" s="82"/>
      <c r="AY271" s="81">
        <v>2260.6080000000011</v>
      </c>
      <c r="AZ271" s="81">
        <v>60966.3</v>
      </c>
      <c r="BA271" s="81">
        <v>15000</v>
      </c>
      <c r="BB271" s="81">
        <v>0</v>
      </c>
      <c r="BC271" s="81">
        <v>0</v>
      </c>
      <c r="BD271" s="81">
        <v>0</v>
      </c>
      <c r="BE271" s="81" t="s">
        <v>564</v>
      </c>
      <c r="BF271" s="82"/>
      <c r="BG271" s="81">
        <v>3.56</v>
      </c>
      <c r="BH271" s="81">
        <v>0</v>
      </c>
      <c r="BI271" s="81">
        <v>38.636000000000003</v>
      </c>
      <c r="BJ271" s="81">
        <v>367</v>
      </c>
      <c r="BK271" s="81">
        <v>22.016000000000002</v>
      </c>
      <c r="BL271" s="81">
        <v>0</v>
      </c>
      <c r="BM271" s="82"/>
      <c r="BN271" s="81">
        <v>1</v>
      </c>
      <c r="BO271" s="81">
        <v>0</v>
      </c>
      <c r="BP271" s="81">
        <v>7</v>
      </c>
      <c r="BQ271" s="81">
        <v>1</v>
      </c>
      <c r="BR271" s="81">
        <v>5</v>
      </c>
      <c r="BS271" s="81">
        <v>0</v>
      </c>
      <c r="BT271"/>
      <c r="BU271" s="80">
        <v>419.21199999999999</v>
      </c>
      <c r="BV271" s="80">
        <v>0</v>
      </c>
      <c r="BW271" s="80">
        <v>0</v>
      </c>
      <c r="BX271" s="80">
        <v>0</v>
      </c>
      <c r="BY271" s="80">
        <v>12</v>
      </c>
      <c r="BZ271" s="80">
        <v>0</v>
      </c>
      <c r="CA271" s="80">
        <v>0</v>
      </c>
      <c r="CB271" s="80">
        <v>0</v>
      </c>
      <c r="CC271" s="80">
        <v>0</v>
      </c>
    </row>
    <row r="272" spans="1:81">
      <c r="A272" s="80" t="s">
        <v>2065</v>
      </c>
      <c r="B272" s="80">
        <v>391</v>
      </c>
      <c r="C272" s="80">
        <v>17</v>
      </c>
      <c r="D272" s="80">
        <v>23</v>
      </c>
      <c r="E272" s="80">
        <v>2020</v>
      </c>
      <c r="F272" s="80" t="s">
        <v>218</v>
      </c>
      <c r="G272" s="80" t="s">
        <v>2048</v>
      </c>
      <c r="H272" s="80" t="s">
        <v>2049</v>
      </c>
      <c r="I272" s="177"/>
      <c r="J272" s="81">
        <v>43.062681605078048</v>
      </c>
      <c r="K272" s="81">
        <v>3.5798510587901076</v>
      </c>
      <c r="L272" s="81">
        <v>29.334491761406746</v>
      </c>
      <c r="M272" s="81">
        <v>80.606716738684142</v>
      </c>
      <c r="N272" s="81">
        <v>78.714519973170326</v>
      </c>
      <c r="O272" s="81">
        <v>46.483595778405409</v>
      </c>
      <c r="P272" s="81">
        <v>46.302793640732517</v>
      </c>
      <c r="Q272" s="81">
        <v>3.0176171681093913</v>
      </c>
      <c r="R272" s="81">
        <v>2.8789679765117451</v>
      </c>
      <c r="S272" s="81">
        <v>5.7733258998012049</v>
      </c>
      <c r="T272" s="82"/>
      <c r="U272" s="81">
        <v>6965245</v>
      </c>
      <c r="V272" s="81">
        <v>1720</v>
      </c>
      <c r="W272" s="81">
        <v>503</v>
      </c>
      <c r="X272" s="81">
        <v>20783</v>
      </c>
      <c r="Y272" s="81">
        <v>22002</v>
      </c>
      <c r="Z272" s="81">
        <v>33216</v>
      </c>
      <c r="AA272" s="81">
        <v>10446</v>
      </c>
      <c r="AB272" s="81">
        <v>51178</v>
      </c>
      <c r="AC272" s="81">
        <v>510320</v>
      </c>
      <c r="AD272" s="81">
        <v>5.7733258998012049</v>
      </c>
      <c r="AE272" s="82"/>
      <c r="AF272" s="81">
        <v>62712664.313340694</v>
      </c>
      <c r="AG272" s="81">
        <v>2533747.4084490621</v>
      </c>
      <c r="AH272" s="81">
        <v>3087932.0826865542</v>
      </c>
      <c r="AI272" s="81">
        <v>127838852.74849364</v>
      </c>
      <c r="AJ272" s="81">
        <v>130936669.98096234</v>
      </c>
      <c r="AK272" s="81"/>
      <c r="AL272" s="81"/>
      <c r="AM272" s="81">
        <v>6679297.5994393043</v>
      </c>
      <c r="AN272" s="81"/>
      <c r="AO272" s="81"/>
      <c r="AP272" s="82"/>
      <c r="AQ272" s="81">
        <v>520</v>
      </c>
      <c r="AR272" s="81">
        <v>290</v>
      </c>
      <c r="AS272" s="81">
        <v>2</v>
      </c>
      <c r="AT272" s="81">
        <v>0</v>
      </c>
      <c r="AU272" s="81">
        <v>0</v>
      </c>
      <c r="AV272" s="81">
        <v>0</v>
      </c>
      <c r="AW272" s="81">
        <v>2</v>
      </c>
      <c r="AX272" s="82"/>
      <c r="AY272" s="81">
        <v>2413.0080000000012</v>
      </c>
      <c r="AZ272" s="81">
        <v>63805.200000000019</v>
      </c>
      <c r="BA272" s="81">
        <v>15000</v>
      </c>
      <c r="BB272" s="81">
        <v>0</v>
      </c>
      <c r="BC272" s="81">
        <v>0</v>
      </c>
      <c r="BD272" s="81">
        <v>0</v>
      </c>
      <c r="BE272" s="81">
        <v>15000</v>
      </c>
      <c r="BF272" s="82"/>
      <c r="BG272" s="81">
        <v>3.012</v>
      </c>
      <c r="BH272" s="81">
        <v>0</v>
      </c>
      <c r="BI272" s="81">
        <v>34.698</v>
      </c>
      <c r="BJ272" s="81">
        <v>345</v>
      </c>
      <c r="BK272" s="81">
        <v>22.795000000000002</v>
      </c>
      <c r="BL272" s="81">
        <v>0</v>
      </c>
      <c r="BM272" s="82"/>
      <c r="BN272" s="81">
        <v>1</v>
      </c>
      <c r="BO272" s="81">
        <v>0</v>
      </c>
      <c r="BP272" s="81">
        <v>7</v>
      </c>
      <c r="BQ272" s="81">
        <v>1</v>
      </c>
      <c r="BR272" s="81">
        <v>5</v>
      </c>
      <c r="BS272" s="81">
        <v>0</v>
      </c>
      <c r="BT272"/>
      <c r="BU272" s="80">
        <v>393.505</v>
      </c>
      <c r="BV272" s="80">
        <v>0</v>
      </c>
      <c r="BW272" s="80">
        <v>0</v>
      </c>
      <c r="BX272" s="80">
        <v>0</v>
      </c>
      <c r="BY272" s="80">
        <v>12</v>
      </c>
      <c r="BZ272" s="80">
        <v>0</v>
      </c>
      <c r="CA272" s="80">
        <v>0</v>
      </c>
      <c r="CB272" s="80">
        <v>0</v>
      </c>
      <c r="CC272" s="80">
        <v>0</v>
      </c>
    </row>
    <row r="273" spans="1:81">
      <c r="A273" s="80" t="s">
        <v>2066</v>
      </c>
      <c r="B273" s="80">
        <v>391</v>
      </c>
      <c r="C273" s="80">
        <v>18</v>
      </c>
      <c r="D273" s="80">
        <v>23</v>
      </c>
      <c r="E273" s="80">
        <v>2021</v>
      </c>
      <c r="F273" s="80" t="s">
        <v>75</v>
      </c>
      <c r="G273" s="174" t="s">
        <v>2048</v>
      </c>
      <c r="H273" s="80" t="s">
        <v>2049</v>
      </c>
      <c r="I273" s="177"/>
      <c r="J273" s="81">
        <v>55.248321874599512</v>
      </c>
      <c r="K273" s="81">
        <v>3.7947401914040833</v>
      </c>
      <c r="L273" s="81">
        <v>28.949600779844857</v>
      </c>
      <c r="M273" s="81">
        <v>84.579723645322503</v>
      </c>
      <c r="N273" s="81">
        <v>78.265036420090993</v>
      </c>
      <c r="O273" s="81">
        <v>44.784698167197071</v>
      </c>
      <c r="P273" s="81">
        <v>46.898321945752393</v>
      </c>
      <c r="Q273" s="81">
        <v>2.9943989272953306</v>
      </c>
      <c r="R273" s="81">
        <v>3.7209709963395907</v>
      </c>
      <c r="S273" s="81">
        <v>5.2683515032790504</v>
      </c>
      <c r="T273" s="82"/>
      <c r="U273" s="81">
        <v>7499114</v>
      </c>
      <c r="V273" s="81">
        <v>1720</v>
      </c>
      <c r="W273" s="81">
        <v>503</v>
      </c>
      <c r="X273" s="81">
        <v>20783</v>
      </c>
      <c r="Y273" s="81">
        <v>21864</v>
      </c>
      <c r="Z273" s="81">
        <v>32952</v>
      </c>
      <c r="AA273" s="81">
        <v>10318</v>
      </c>
      <c r="AB273" s="81">
        <v>50182</v>
      </c>
      <c r="AC273" s="81">
        <v>639299</v>
      </c>
      <c r="AD273" s="81">
        <v>5.2683515032790504</v>
      </c>
      <c r="AE273" s="82"/>
      <c r="AF273" s="81">
        <v>83986090.391371593</v>
      </c>
      <c r="AG273" s="81">
        <v>2674188.5825919854</v>
      </c>
      <c r="AH273" s="81">
        <v>2877673.875882098</v>
      </c>
      <c r="AI273" s="81">
        <v>133644451.7045625</v>
      </c>
      <c r="AJ273" s="81">
        <v>126062630.01809074</v>
      </c>
      <c r="AK273" s="81">
        <v>0</v>
      </c>
      <c r="AL273" s="81">
        <v>0</v>
      </c>
      <c r="AM273" s="81">
        <v>6587084.4179711659</v>
      </c>
      <c r="AN273" s="81">
        <v>0</v>
      </c>
      <c r="AO273" s="81">
        <v>0</v>
      </c>
      <c r="AP273" s="82"/>
      <c r="AQ273" s="81">
        <v>533</v>
      </c>
      <c r="AR273" s="81">
        <v>291</v>
      </c>
      <c r="AS273" s="81">
        <v>2</v>
      </c>
      <c r="AT273" s="81">
        <v>0</v>
      </c>
      <c r="AU273" s="81">
        <v>0</v>
      </c>
      <c r="AV273" s="81">
        <v>0</v>
      </c>
      <c r="AW273" s="81"/>
      <c r="AX273" s="82"/>
      <c r="AY273" s="81">
        <v>2477.5080000000021</v>
      </c>
      <c r="AZ273" s="81">
        <v>64075.700000000019</v>
      </c>
      <c r="BA273" s="81">
        <v>15000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2067</v>
      </c>
      <c r="B274" s="80">
        <v>391</v>
      </c>
      <c r="C274" s="80">
        <v>19</v>
      </c>
      <c r="D274" s="80">
        <v>23</v>
      </c>
      <c r="E274" s="80">
        <v>2022</v>
      </c>
      <c r="F274" s="80" t="s">
        <v>568</v>
      </c>
      <c r="G274" s="174" t="s">
        <v>2048</v>
      </c>
      <c r="H274" s="80" t="s">
        <v>2049</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556</v>
      </c>
      <c r="AR274" s="81">
        <v>295</v>
      </c>
      <c r="AS274" s="81">
        <v>2</v>
      </c>
      <c r="AT274" s="81">
        <v>0</v>
      </c>
      <c r="AU274" s="81">
        <v>0</v>
      </c>
      <c r="AV274" s="81">
        <v>0</v>
      </c>
      <c r="AW274" s="81"/>
      <c r="AX274" s="82"/>
      <c r="AY274" s="81">
        <v>2597.4020000000014</v>
      </c>
      <c r="AZ274" s="81">
        <v>119045.69999999998</v>
      </c>
      <c r="BA274" s="81">
        <v>15000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2068</v>
      </c>
      <c r="B275" s="80">
        <v>137</v>
      </c>
      <c r="C275" s="80">
        <v>1</v>
      </c>
      <c r="D275" s="80">
        <v>9</v>
      </c>
      <c r="E275" s="80">
        <v>1990</v>
      </c>
      <c r="F275" s="80" t="s">
        <v>562</v>
      </c>
      <c r="G275" s="80" t="s">
        <v>2069</v>
      </c>
      <c r="H275" s="80" t="s">
        <v>2070</v>
      </c>
      <c r="I275" s="177"/>
      <c r="J275" s="81">
        <v>393.66211934604627</v>
      </c>
      <c r="K275" s="81">
        <v>5.2836361093992448</v>
      </c>
      <c r="L275" s="81">
        <v>32.025204044128671</v>
      </c>
      <c r="M275" s="81">
        <v>29.366317280735057</v>
      </c>
      <c r="N275" s="81">
        <v>38.107466634837479</v>
      </c>
      <c r="O275" s="81">
        <v>45.009661241520135</v>
      </c>
      <c r="P275" s="81">
        <v>55.129276886310201</v>
      </c>
      <c r="Q275" s="81">
        <v>2.968601215925347</v>
      </c>
      <c r="R275" s="81">
        <v>0</v>
      </c>
      <c r="S275" s="81">
        <v>2.893709218656757</v>
      </c>
      <c r="T275" s="82"/>
      <c r="U275" s="81">
        <v>16609864</v>
      </c>
      <c r="V275" s="81">
        <v>1869</v>
      </c>
      <c r="W275" s="81">
        <v>340</v>
      </c>
      <c r="X275" s="81">
        <v>10501</v>
      </c>
      <c r="Y275" s="81">
        <v>12568</v>
      </c>
      <c r="Z275" s="81">
        <v>18513</v>
      </c>
      <c r="AA275" s="81">
        <v>13386</v>
      </c>
      <c r="AB275" s="81">
        <v>48200</v>
      </c>
      <c r="AC275" s="81">
        <v>0</v>
      </c>
      <c r="AD275" s="81">
        <v>2.893709218656757</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2071</v>
      </c>
      <c r="B276" s="80">
        <v>138</v>
      </c>
      <c r="C276" s="80">
        <v>2</v>
      </c>
      <c r="D276" s="80">
        <v>9</v>
      </c>
      <c r="E276" s="80">
        <v>2005</v>
      </c>
      <c r="F276" s="80" t="s">
        <v>565</v>
      </c>
      <c r="G276" s="80" t="s">
        <v>2069</v>
      </c>
      <c r="H276" s="80" t="s">
        <v>2070</v>
      </c>
      <c r="I276" s="177"/>
      <c r="J276" s="81">
        <v>389.74293718731514</v>
      </c>
      <c r="K276" s="81">
        <v>3.7419910239184468</v>
      </c>
      <c r="L276" s="81">
        <v>53.405975450468482</v>
      </c>
      <c r="M276" s="81">
        <v>55.490381808269127</v>
      </c>
      <c r="N276" s="81">
        <v>67.374029911824877</v>
      </c>
      <c r="O276" s="81">
        <v>76.847917305986613</v>
      </c>
      <c r="P276" s="81">
        <v>72.649101700570384</v>
      </c>
      <c r="Q276" s="81">
        <v>3.1627233637352758</v>
      </c>
      <c r="R276" s="81">
        <v>0</v>
      </c>
      <c r="S276" s="81">
        <v>5.5842266088278238</v>
      </c>
      <c r="T276" s="82"/>
      <c r="U276" s="81">
        <v>17204850</v>
      </c>
      <c r="V276" s="81">
        <v>1698</v>
      </c>
      <c r="W276" s="81">
        <v>640</v>
      </c>
      <c r="X276" s="81">
        <v>9333</v>
      </c>
      <c r="Y276" s="81">
        <v>18193</v>
      </c>
      <c r="Z276" s="81">
        <v>36577</v>
      </c>
      <c r="AA276" s="81">
        <v>14447</v>
      </c>
      <c r="AB276" s="81">
        <v>53683</v>
      </c>
      <c r="AC276" s="81">
        <v>0</v>
      </c>
      <c r="AD276" s="81">
        <v>5.5842266088278238</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2072</v>
      </c>
      <c r="B277" s="80">
        <v>139</v>
      </c>
      <c r="C277" s="80">
        <v>3</v>
      </c>
      <c r="D277" s="80">
        <v>9</v>
      </c>
      <c r="E277" s="80">
        <v>2006</v>
      </c>
      <c r="F277" s="80" t="s">
        <v>566</v>
      </c>
      <c r="G277" s="80" t="s">
        <v>2069</v>
      </c>
      <c r="H277" s="80" t="s">
        <v>2070</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2073</v>
      </c>
      <c r="B278" s="80">
        <v>140</v>
      </c>
      <c r="C278" s="80">
        <v>4</v>
      </c>
      <c r="D278" s="80">
        <v>9</v>
      </c>
      <c r="E278" s="80">
        <v>2007</v>
      </c>
      <c r="F278" s="80" t="s">
        <v>567</v>
      </c>
      <c r="G278" s="80" t="s">
        <v>2069</v>
      </c>
      <c r="H278" s="80" t="s">
        <v>2070</v>
      </c>
      <c r="I278" s="177"/>
      <c r="J278" s="81">
        <v>339.19856618102631</v>
      </c>
      <c r="K278" s="81">
        <v>3.5867836305431178</v>
      </c>
      <c r="L278" s="81">
        <v>54.148969408683534</v>
      </c>
      <c r="M278" s="81">
        <v>66.779625644588833</v>
      </c>
      <c r="N278" s="81">
        <v>69.192737248400775</v>
      </c>
      <c r="O278" s="81">
        <v>75.201406147859501</v>
      </c>
      <c r="P278" s="81">
        <v>73.875755904080066</v>
      </c>
      <c r="Q278" s="81">
        <v>3.299638055154765</v>
      </c>
      <c r="R278" s="81">
        <v>0</v>
      </c>
      <c r="S278" s="81">
        <v>3.8852791786525542</v>
      </c>
      <c r="T278" s="82"/>
      <c r="U278" s="81">
        <v>16651069</v>
      </c>
      <c r="V278" s="81">
        <v>1515</v>
      </c>
      <c r="W278" s="81">
        <v>635</v>
      </c>
      <c r="X278" s="81">
        <v>13575</v>
      </c>
      <c r="Y278" s="81">
        <v>18357</v>
      </c>
      <c r="Z278" s="81">
        <v>37209</v>
      </c>
      <c r="AA278" s="81">
        <v>14467</v>
      </c>
      <c r="AB278" s="81">
        <v>53045</v>
      </c>
      <c r="AC278" s="81">
        <v>0</v>
      </c>
      <c r="AD278" s="81">
        <v>3.8852791786525542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2074</v>
      </c>
      <c r="B279" s="80">
        <v>141</v>
      </c>
      <c r="C279" s="80">
        <v>5</v>
      </c>
      <c r="D279" s="80">
        <v>9</v>
      </c>
      <c r="E279" s="80">
        <v>2008</v>
      </c>
      <c r="F279" s="80" t="s">
        <v>84</v>
      </c>
      <c r="G279" s="80" t="s">
        <v>2069</v>
      </c>
      <c r="H279" s="80" t="s">
        <v>2070</v>
      </c>
      <c r="I279" s="177"/>
      <c r="J279" s="81">
        <v>337.59732006675546</v>
      </c>
      <c r="K279" s="81">
        <v>2.6916892952104141</v>
      </c>
      <c r="L279" s="81">
        <v>48.393794029476105</v>
      </c>
      <c r="M279" s="81">
        <v>68.864794988346887</v>
      </c>
      <c r="N279" s="81">
        <v>67.951412083002779</v>
      </c>
      <c r="O279" s="81">
        <v>73.713640054743991</v>
      </c>
      <c r="P279" s="81">
        <v>71.853304462528399</v>
      </c>
      <c r="Q279" s="81">
        <v>3.2382773575432116</v>
      </c>
      <c r="R279" s="81">
        <v>0</v>
      </c>
      <c r="S279" s="81">
        <v>5.3785085997967119</v>
      </c>
      <c r="T279" s="82"/>
      <c r="U279" s="81">
        <v>17372290</v>
      </c>
      <c r="V279" s="81">
        <v>1515</v>
      </c>
      <c r="W279" s="81">
        <v>635</v>
      </c>
      <c r="X279" s="81">
        <v>13575</v>
      </c>
      <c r="Y279" s="81">
        <v>18536</v>
      </c>
      <c r="Z279" s="81">
        <v>37753</v>
      </c>
      <c r="AA279" s="81">
        <v>14087</v>
      </c>
      <c r="AB279" s="81">
        <v>52914</v>
      </c>
      <c r="AC279" s="81">
        <v>0</v>
      </c>
      <c r="AD279" s="81">
        <v>5.3785085997967119</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2075</v>
      </c>
      <c r="B280" s="80">
        <v>142</v>
      </c>
      <c r="C280" s="80">
        <v>6</v>
      </c>
      <c r="D280" s="80">
        <v>9</v>
      </c>
      <c r="E280" s="80">
        <v>2009</v>
      </c>
      <c r="F280" s="80" t="s">
        <v>85</v>
      </c>
      <c r="G280" s="80" t="s">
        <v>2069</v>
      </c>
      <c r="H280" s="80" t="s">
        <v>2070</v>
      </c>
      <c r="I280" s="177"/>
      <c r="J280" s="81">
        <v>349.93300373782085</v>
      </c>
      <c r="K280" s="81">
        <v>2.7284533203922292</v>
      </c>
      <c r="L280" s="81">
        <v>33.707124630360944</v>
      </c>
      <c r="M280" s="81">
        <v>72.901984294523771</v>
      </c>
      <c r="N280" s="81">
        <v>59.201987142649223</v>
      </c>
      <c r="O280" s="81">
        <v>75.669934383520996</v>
      </c>
      <c r="P280" s="81">
        <v>69.250351970846111</v>
      </c>
      <c r="Q280" s="81">
        <v>3.0836842230063857</v>
      </c>
      <c r="R280" s="81">
        <v>0</v>
      </c>
      <c r="S280" s="81">
        <v>5.5512290685182268</v>
      </c>
      <c r="T280" s="82"/>
      <c r="U280" s="81">
        <v>15714499</v>
      </c>
      <c r="V280" s="81">
        <v>1690</v>
      </c>
      <c r="W280" s="81">
        <v>688</v>
      </c>
      <c r="X280" s="81">
        <v>15567</v>
      </c>
      <c r="Y280" s="81">
        <v>18710</v>
      </c>
      <c r="Z280" s="81">
        <v>38253</v>
      </c>
      <c r="AA280" s="81">
        <v>13938</v>
      </c>
      <c r="AB280" s="81">
        <v>52895</v>
      </c>
      <c r="AC280" s="81">
        <v>0</v>
      </c>
      <c r="AD280" s="81">
        <v>5.5512290685182268</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82.906000000000006</v>
      </c>
      <c r="BJ280" s="81">
        <v>0</v>
      </c>
      <c r="BK280" s="81">
        <v>10.9</v>
      </c>
      <c r="BL280" s="81">
        <v>0</v>
      </c>
      <c r="BM280" s="82"/>
      <c r="BN280" s="81">
        <v>0</v>
      </c>
      <c r="BO280" s="81">
        <v>0</v>
      </c>
      <c r="BP280" s="81">
        <v>12</v>
      </c>
      <c r="BQ280" s="81">
        <v>0</v>
      </c>
      <c r="BR280" s="81">
        <v>1</v>
      </c>
      <c r="BS280" s="81">
        <v>0</v>
      </c>
      <c r="BT280"/>
      <c r="BU280" s="80"/>
      <c r="BV280" s="80"/>
      <c r="BW280" s="80"/>
      <c r="BX280" s="80"/>
      <c r="BY280" s="80"/>
      <c r="BZ280" s="80"/>
      <c r="CA280" s="80"/>
      <c r="CB280" s="80"/>
      <c r="CC280" s="80"/>
    </row>
    <row r="281" spans="1:81">
      <c r="A281" s="80" t="s">
        <v>2076</v>
      </c>
      <c r="B281" s="80">
        <v>143</v>
      </c>
      <c r="C281" s="80">
        <v>7</v>
      </c>
      <c r="D281" s="80">
        <v>9</v>
      </c>
      <c r="E281" s="80">
        <v>2010</v>
      </c>
      <c r="F281" s="80" t="s">
        <v>86</v>
      </c>
      <c r="G281" s="80" t="s">
        <v>2069</v>
      </c>
      <c r="H281" s="80" t="s">
        <v>2070</v>
      </c>
      <c r="I281" s="177"/>
      <c r="J281" s="81">
        <v>338.21865230823113</v>
      </c>
      <c r="K281" s="81">
        <v>2.921661794032433</v>
      </c>
      <c r="L281" s="81">
        <v>32.372343329128213</v>
      </c>
      <c r="M281" s="81">
        <v>69.745049130438261</v>
      </c>
      <c r="N281" s="81">
        <v>66.862917324359685</v>
      </c>
      <c r="O281" s="81">
        <v>74.67213861788872</v>
      </c>
      <c r="P281" s="81">
        <v>70.504322426343691</v>
      </c>
      <c r="Q281" s="81">
        <v>3.2139402768900696</v>
      </c>
      <c r="R281" s="81">
        <v>0</v>
      </c>
      <c r="S281" s="81">
        <v>4.9344963934178088</v>
      </c>
      <c r="T281" s="82"/>
      <c r="U281" s="81">
        <v>16589605</v>
      </c>
      <c r="V281" s="81">
        <v>1690</v>
      </c>
      <c r="W281" s="81">
        <v>688</v>
      </c>
      <c r="X281" s="81">
        <v>15567</v>
      </c>
      <c r="Y281" s="81">
        <v>18993</v>
      </c>
      <c r="Z281" s="81">
        <v>37924</v>
      </c>
      <c r="AA281" s="81">
        <v>13836</v>
      </c>
      <c r="AB281" s="81">
        <v>52825</v>
      </c>
      <c r="AC281" s="81">
        <v>0</v>
      </c>
      <c r="AD281" s="81">
        <v>4.9344963934178088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80.563000000000002</v>
      </c>
      <c r="BJ281" s="81">
        <v>0</v>
      </c>
      <c r="BK281" s="81">
        <v>10.829000000000001</v>
      </c>
      <c r="BL281" s="81">
        <v>0</v>
      </c>
      <c r="BM281" s="82"/>
      <c r="BN281" s="81">
        <v>0</v>
      </c>
      <c r="BO281" s="81">
        <v>0</v>
      </c>
      <c r="BP281" s="81">
        <v>12</v>
      </c>
      <c r="BQ281" s="81">
        <v>0</v>
      </c>
      <c r="BR281" s="81">
        <v>1</v>
      </c>
      <c r="BS281" s="81">
        <v>0</v>
      </c>
      <c r="BT281"/>
      <c r="BU281" s="80">
        <v>91.391999999999996</v>
      </c>
      <c r="BV281" s="80">
        <v>0</v>
      </c>
      <c r="BW281" s="80">
        <v>0</v>
      </c>
      <c r="BX281" s="80">
        <v>0</v>
      </c>
      <c r="BY281" s="80">
        <v>0</v>
      </c>
      <c r="BZ281" s="80">
        <v>0</v>
      </c>
      <c r="CA281" s="80">
        <v>0</v>
      </c>
      <c r="CB281" s="80">
        <v>0</v>
      </c>
      <c r="CC281" s="80">
        <v>0</v>
      </c>
    </row>
    <row r="282" spans="1:81">
      <c r="A282" s="80" t="s">
        <v>2077</v>
      </c>
      <c r="B282" s="80">
        <v>144</v>
      </c>
      <c r="C282" s="80">
        <v>8</v>
      </c>
      <c r="D282" s="80">
        <v>9</v>
      </c>
      <c r="E282" s="80">
        <v>2011</v>
      </c>
      <c r="F282" s="80" t="s">
        <v>87</v>
      </c>
      <c r="G282" s="80" t="s">
        <v>2069</v>
      </c>
      <c r="H282" s="80" t="s">
        <v>2070</v>
      </c>
      <c r="I282" s="177"/>
      <c r="J282" s="81">
        <v>341.00929093812476</v>
      </c>
      <c r="K282" s="81">
        <v>4.1956006901944889</v>
      </c>
      <c r="L282" s="81">
        <v>34.492026547592353</v>
      </c>
      <c r="M282" s="81">
        <v>84.910680441918913</v>
      </c>
      <c r="N282" s="81">
        <v>72.189080638530598</v>
      </c>
      <c r="O282" s="81">
        <v>74.951766644898598</v>
      </c>
      <c r="P282" s="81">
        <v>68.600466093441241</v>
      </c>
      <c r="Q282" s="81">
        <v>3.6865371057712868</v>
      </c>
      <c r="R282" s="81">
        <v>0</v>
      </c>
      <c r="S282" s="81">
        <v>7.4663406408043764</v>
      </c>
      <c r="T282" s="82"/>
      <c r="U282" s="81">
        <v>15514529</v>
      </c>
      <c r="V282" s="81">
        <v>1690</v>
      </c>
      <c r="W282" s="81">
        <v>688</v>
      </c>
      <c r="X282" s="81">
        <v>15567</v>
      </c>
      <c r="Y282" s="81">
        <v>19182</v>
      </c>
      <c r="Z282" s="81">
        <v>38893</v>
      </c>
      <c r="AA282" s="81">
        <v>13863</v>
      </c>
      <c r="AB282" s="81">
        <v>52531</v>
      </c>
      <c r="AC282" s="81">
        <v>0</v>
      </c>
      <c r="AD282" s="81">
        <v>7.4663406408043764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86.882000000000005</v>
      </c>
      <c r="BJ282" s="81">
        <v>0</v>
      </c>
      <c r="BK282" s="81">
        <v>10.683999999999999</v>
      </c>
      <c r="BL282" s="81">
        <v>0</v>
      </c>
      <c r="BM282" s="82"/>
      <c r="BN282" s="81">
        <v>0</v>
      </c>
      <c r="BO282" s="81">
        <v>0</v>
      </c>
      <c r="BP282" s="81">
        <v>13</v>
      </c>
      <c r="BQ282" s="81">
        <v>0</v>
      </c>
      <c r="BR282" s="81">
        <v>1</v>
      </c>
      <c r="BS282" s="81">
        <v>0</v>
      </c>
      <c r="BT282"/>
      <c r="BU282" s="80">
        <v>97.566000000000003</v>
      </c>
      <c r="BV282" s="80">
        <v>0</v>
      </c>
      <c r="BW282" s="80">
        <v>0</v>
      </c>
      <c r="BX282" s="80">
        <v>0</v>
      </c>
      <c r="BY282" s="80">
        <v>0</v>
      </c>
      <c r="BZ282" s="80">
        <v>0</v>
      </c>
      <c r="CA282" s="80">
        <v>0</v>
      </c>
      <c r="CB282" s="80">
        <v>0</v>
      </c>
      <c r="CC282" s="80">
        <v>0</v>
      </c>
    </row>
    <row r="283" spans="1:81">
      <c r="A283" s="80" t="s">
        <v>2078</v>
      </c>
      <c r="B283" s="80">
        <v>145</v>
      </c>
      <c r="C283" s="80">
        <v>9</v>
      </c>
      <c r="D283" s="80">
        <v>9</v>
      </c>
      <c r="E283" s="80">
        <v>2012</v>
      </c>
      <c r="F283" s="80" t="s">
        <v>88</v>
      </c>
      <c r="G283" s="80" t="s">
        <v>2069</v>
      </c>
      <c r="H283" s="80" t="s">
        <v>2070</v>
      </c>
      <c r="I283" s="177"/>
      <c r="J283" s="81">
        <v>376.30165191636644</v>
      </c>
      <c r="K283" s="81">
        <v>3.9755654128118141</v>
      </c>
      <c r="L283" s="81">
        <v>34.561049477827126</v>
      </c>
      <c r="M283" s="81">
        <v>92.825824623938885</v>
      </c>
      <c r="N283" s="81">
        <v>82.016511989901531</v>
      </c>
      <c r="O283" s="81">
        <v>76.063603401986768</v>
      </c>
      <c r="P283" s="81">
        <v>70.264789770906177</v>
      </c>
      <c r="Q283" s="81">
        <v>4.0770829361606093</v>
      </c>
      <c r="R283" s="81">
        <v>0</v>
      </c>
      <c r="S283" s="81">
        <v>5.3313280577661697</v>
      </c>
      <c r="T283" s="82"/>
      <c r="U283" s="81">
        <v>16793654</v>
      </c>
      <c r="V283" s="81">
        <v>1690</v>
      </c>
      <c r="W283" s="81">
        <v>688</v>
      </c>
      <c r="X283" s="81">
        <v>15567</v>
      </c>
      <c r="Y283" s="81">
        <v>19957</v>
      </c>
      <c r="Z283" s="81">
        <v>39783</v>
      </c>
      <c r="AA283" s="81">
        <v>14119</v>
      </c>
      <c r="AB283" s="81">
        <v>53472</v>
      </c>
      <c r="AC283" s="81">
        <v>0</v>
      </c>
      <c r="AD283" s="81">
        <v>5.3313280577661697</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94.918000000000006</v>
      </c>
      <c r="BJ283" s="81">
        <v>0</v>
      </c>
      <c r="BK283" s="81">
        <v>11.278</v>
      </c>
      <c r="BL283" s="81">
        <v>0</v>
      </c>
      <c r="BM283" s="82"/>
      <c r="BN283" s="81">
        <v>0</v>
      </c>
      <c r="BO283" s="81">
        <v>0</v>
      </c>
      <c r="BP283" s="81">
        <v>13</v>
      </c>
      <c r="BQ283" s="81">
        <v>0</v>
      </c>
      <c r="BR283" s="81">
        <v>1</v>
      </c>
      <c r="BS283" s="81">
        <v>0</v>
      </c>
      <c r="BT283"/>
      <c r="BU283" s="80">
        <v>106.196</v>
      </c>
      <c r="BV283" s="80">
        <v>0</v>
      </c>
      <c r="BW283" s="80">
        <v>0</v>
      </c>
      <c r="BX283" s="80">
        <v>0</v>
      </c>
      <c r="BY283" s="80">
        <v>0</v>
      </c>
      <c r="BZ283" s="80">
        <v>0</v>
      </c>
      <c r="CA283" s="80">
        <v>0</v>
      </c>
      <c r="CB283" s="80">
        <v>0</v>
      </c>
      <c r="CC283" s="80">
        <v>0</v>
      </c>
    </row>
    <row r="284" spans="1:81">
      <c r="A284" s="80" t="s">
        <v>2079</v>
      </c>
      <c r="B284" s="80">
        <v>146</v>
      </c>
      <c r="C284" s="80">
        <v>10</v>
      </c>
      <c r="D284" s="80">
        <v>9</v>
      </c>
      <c r="E284" s="80">
        <v>2013</v>
      </c>
      <c r="F284" s="80" t="s">
        <v>89</v>
      </c>
      <c r="G284" s="80" t="s">
        <v>2069</v>
      </c>
      <c r="H284" s="80" t="s">
        <v>2070</v>
      </c>
      <c r="I284" s="177"/>
      <c r="J284" s="81">
        <v>417.31708901892875</v>
      </c>
      <c r="K284" s="81">
        <v>3.5445937231937434</v>
      </c>
      <c r="L284" s="81">
        <v>33.163195740196635</v>
      </c>
      <c r="M284" s="81">
        <v>90.597777365692863</v>
      </c>
      <c r="N284" s="81">
        <v>82.075669358457318</v>
      </c>
      <c r="O284" s="81">
        <v>72.898673914428542</v>
      </c>
      <c r="P284" s="81">
        <v>69.335648019318015</v>
      </c>
      <c r="Q284" s="81">
        <v>4.1343803006054554</v>
      </c>
      <c r="R284" s="81">
        <v>0</v>
      </c>
      <c r="S284" s="81">
        <v>5.8002780731289407</v>
      </c>
      <c r="T284" s="82"/>
      <c r="U284" s="81">
        <v>17452023</v>
      </c>
      <c r="V284" s="81">
        <v>1690</v>
      </c>
      <c r="W284" s="81">
        <v>688</v>
      </c>
      <c r="X284" s="81">
        <v>15567</v>
      </c>
      <c r="Y284" s="81">
        <v>20206</v>
      </c>
      <c r="Z284" s="81">
        <v>39830</v>
      </c>
      <c r="AA284" s="81">
        <v>13880</v>
      </c>
      <c r="AB284" s="81">
        <v>53446</v>
      </c>
      <c r="AC284" s="81">
        <v>0</v>
      </c>
      <c r="AD284" s="81">
        <v>5.8002780731289407</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104.187</v>
      </c>
      <c r="BJ284" s="81">
        <v>0</v>
      </c>
      <c r="BK284" s="81">
        <v>12.111000000000001</v>
      </c>
      <c r="BL284" s="81">
        <v>0</v>
      </c>
      <c r="BM284" s="82"/>
      <c r="BN284" s="81">
        <v>0</v>
      </c>
      <c r="BO284" s="81">
        <v>0</v>
      </c>
      <c r="BP284" s="81">
        <v>13</v>
      </c>
      <c r="BQ284" s="81">
        <v>0</v>
      </c>
      <c r="BR284" s="81">
        <v>1</v>
      </c>
      <c r="BS284" s="81">
        <v>0</v>
      </c>
      <c r="BT284"/>
      <c r="BU284" s="80">
        <v>116.298</v>
      </c>
      <c r="BV284" s="80">
        <v>0</v>
      </c>
      <c r="BW284" s="80">
        <v>0</v>
      </c>
      <c r="BX284" s="80">
        <v>0</v>
      </c>
      <c r="BY284" s="80">
        <v>0</v>
      </c>
      <c r="BZ284" s="80">
        <v>0</v>
      </c>
      <c r="CA284" s="80">
        <v>0</v>
      </c>
      <c r="CB284" s="80">
        <v>0</v>
      </c>
      <c r="CC284" s="80">
        <v>0</v>
      </c>
    </row>
    <row r="285" spans="1:81">
      <c r="A285" s="80" t="s">
        <v>2080</v>
      </c>
      <c r="B285" s="80">
        <v>147</v>
      </c>
      <c r="C285" s="80">
        <v>11</v>
      </c>
      <c r="D285" s="80">
        <v>9</v>
      </c>
      <c r="E285" s="80">
        <v>2014</v>
      </c>
      <c r="F285" s="80" t="s">
        <v>90</v>
      </c>
      <c r="G285" s="80" t="s">
        <v>2069</v>
      </c>
      <c r="H285" s="80" t="s">
        <v>2070</v>
      </c>
      <c r="I285" s="177"/>
      <c r="J285" s="81">
        <v>398.48532534246351</v>
      </c>
      <c r="K285" s="81">
        <v>3.5370397019120614</v>
      </c>
      <c r="L285" s="81">
        <v>38.015698165374744</v>
      </c>
      <c r="M285" s="81">
        <v>82.493614884793615</v>
      </c>
      <c r="N285" s="81">
        <v>80.178107257480448</v>
      </c>
      <c r="O285" s="81">
        <v>71.697170360217825</v>
      </c>
      <c r="P285" s="81">
        <v>70.13312562416273</v>
      </c>
      <c r="Q285" s="81">
        <v>3.925930319616191</v>
      </c>
      <c r="R285" s="81">
        <v>0</v>
      </c>
      <c r="S285" s="81">
        <v>5.3808334987947131</v>
      </c>
      <c r="T285" s="82"/>
      <c r="U285" s="81">
        <v>18523531</v>
      </c>
      <c r="V285" s="81">
        <v>1460</v>
      </c>
      <c r="W285" s="81">
        <v>668</v>
      </c>
      <c r="X285" s="81">
        <v>14633</v>
      </c>
      <c r="Y285" s="81">
        <v>20328</v>
      </c>
      <c r="Z285" s="81">
        <v>41258</v>
      </c>
      <c r="AA285" s="81">
        <v>13967</v>
      </c>
      <c r="AB285" s="81">
        <v>52896</v>
      </c>
      <c r="AC285" s="81">
        <v>0</v>
      </c>
      <c r="AD285" s="81">
        <v>5.3808334987947131</v>
      </c>
      <c r="AE285" s="82"/>
      <c r="AF285" s="81">
        <v>225316061.52594495</v>
      </c>
      <c r="AG285" s="81">
        <v>3005744.338769461</v>
      </c>
      <c r="AH285" s="81">
        <v>8132118.4603649443</v>
      </c>
      <c r="AI285" s="81">
        <v>105883588.05191529</v>
      </c>
      <c r="AJ285" s="81">
        <v>114295509.8482461</v>
      </c>
      <c r="AK285" s="81">
        <v>0</v>
      </c>
      <c r="AL285" s="81">
        <v>0</v>
      </c>
      <c r="AM285" s="81">
        <v>7261830.3637010772</v>
      </c>
      <c r="AN285" s="81">
        <v>0</v>
      </c>
      <c r="AO285" s="81">
        <v>0</v>
      </c>
      <c r="AP285" s="82"/>
      <c r="AQ285" s="81">
        <v>1030</v>
      </c>
      <c r="AR285" s="81">
        <v>302</v>
      </c>
      <c r="AS285" s="81">
        <v>0</v>
      </c>
      <c r="AT285" s="81">
        <v>0</v>
      </c>
      <c r="AU285" s="81">
        <v>0</v>
      </c>
      <c r="AV285" s="81">
        <v>0</v>
      </c>
      <c r="AW285" s="81" t="s">
        <v>564</v>
      </c>
      <c r="AX285" s="82"/>
      <c r="AY285" s="81">
        <v>4052</v>
      </c>
      <c r="AZ285" s="81">
        <v>25140.799999999999</v>
      </c>
      <c r="BA285" s="81">
        <v>0</v>
      </c>
      <c r="BB285" s="81">
        <v>0</v>
      </c>
      <c r="BC285" s="81">
        <v>0</v>
      </c>
      <c r="BD285" s="81">
        <v>0</v>
      </c>
      <c r="BE285" s="81" t="s">
        <v>564</v>
      </c>
      <c r="BF285" s="82"/>
      <c r="BG285" s="81">
        <v>0</v>
      </c>
      <c r="BH285" s="81">
        <v>0</v>
      </c>
      <c r="BI285" s="81">
        <v>107.52</v>
      </c>
      <c r="BJ285" s="81">
        <v>0</v>
      </c>
      <c r="BK285" s="81">
        <v>12.762</v>
      </c>
      <c r="BL285" s="81">
        <v>0</v>
      </c>
      <c r="BM285" s="82"/>
      <c r="BN285" s="81">
        <v>0</v>
      </c>
      <c r="BO285" s="81">
        <v>0</v>
      </c>
      <c r="BP285" s="81">
        <v>13</v>
      </c>
      <c r="BQ285" s="81">
        <v>0</v>
      </c>
      <c r="BR285" s="81">
        <v>1</v>
      </c>
      <c r="BS285" s="81">
        <v>0</v>
      </c>
      <c r="BT285"/>
      <c r="BU285" s="80">
        <v>120.282</v>
      </c>
      <c r="BV285" s="80">
        <v>0</v>
      </c>
      <c r="BW285" s="80">
        <v>0</v>
      </c>
      <c r="BX285" s="80">
        <v>0</v>
      </c>
      <c r="BY285" s="80">
        <v>0</v>
      </c>
      <c r="BZ285" s="80">
        <v>0</v>
      </c>
      <c r="CA285" s="80">
        <v>0</v>
      </c>
      <c r="CB285" s="80">
        <v>0</v>
      </c>
      <c r="CC285" s="80">
        <v>0</v>
      </c>
    </row>
    <row r="286" spans="1:81">
      <c r="A286" s="80" t="s">
        <v>2081</v>
      </c>
      <c r="B286" s="80">
        <v>148</v>
      </c>
      <c r="C286" s="80">
        <v>12</v>
      </c>
      <c r="D286" s="80">
        <v>9</v>
      </c>
      <c r="E286" s="80">
        <v>2015</v>
      </c>
      <c r="F286" s="80" t="s">
        <v>91</v>
      </c>
      <c r="G286" s="80" t="s">
        <v>2069</v>
      </c>
      <c r="H286" s="80" t="s">
        <v>2070</v>
      </c>
      <c r="I286" s="177"/>
      <c r="J286" s="81">
        <v>385.62800100521071</v>
      </c>
      <c r="K286" s="81">
        <v>3.3842826152101932</v>
      </c>
      <c r="L286" s="81">
        <v>38.280791757226218</v>
      </c>
      <c r="M286" s="81">
        <v>91.789754718322683</v>
      </c>
      <c r="N286" s="81">
        <v>76.22034367003954</v>
      </c>
      <c r="O286" s="81">
        <v>70.369251165142657</v>
      </c>
      <c r="P286" s="81">
        <v>69.228476031450938</v>
      </c>
      <c r="Q286" s="81">
        <v>3.8137192854568953</v>
      </c>
      <c r="R286" s="81">
        <v>0</v>
      </c>
      <c r="S286" s="81">
        <v>6.6950374940205659</v>
      </c>
      <c r="T286" s="82"/>
      <c r="U286" s="81">
        <v>20028298</v>
      </c>
      <c r="V286" s="81">
        <v>1460</v>
      </c>
      <c r="W286" s="81">
        <v>668</v>
      </c>
      <c r="X286" s="81">
        <v>14633</v>
      </c>
      <c r="Y286" s="81">
        <v>20489</v>
      </c>
      <c r="Z286" s="81">
        <v>40884</v>
      </c>
      <c r="AA286" s="81">
        <v>13776</v>
      </c>
      <c r="AB286" s="81">
        <v>52489</v>
      </c>
      <c r="AC286" s="81">
        <v>0</v>
      </c>
      <c r="AD286" s="81">
        <v>6.6950374940205659</v>
      </c>
      <c r="AE286" s="82"/>
      <c r="AF286" s="81">
        <v>216406410.88968527</v>
      </c>
      <c r="AG286" s="81">
        <v>2651361.9048900716</v>
      </c>
      <c r="AH286" s="81">
        <v>7327172.6080411822</v>
      </c>
      <c r="AI286" s="81">
        <v>112230262.54419503</v>
      </c>
      <c r="AJ286" s="81">
        <v>110466254.34346549</v>
      </c>
      <c r="AK286" s="81">
        <v>0</v>
      </c>
      <c r="AL286" s="81">
        <v>0</v>
      </c>
      <c r="AM286" s="81">
        <v>7193397.2669262439</v>
      </c>
      <c r="AN286" s="81">
        <v>0</v>
      </c>
      <c r="AO286" s="81">
        <v>0</v>
      </c>
      <c r="AP286" s="82"/>
      <c r="AQ286" s="81">
        <v>1146</v>
      </c>
      <c r="AR286" s="81">
        <v>553</v>
      </c>
      <c r="AS286" s="81">
        <v>0</v>
      </c>
      <c r="AT286" s="81">
        <v>0</v>
      </c>
      <c r="AU286" s="81">
        <v>0</v>
      </c>
      <c r="AV286" s="81">
        <v>0</v>
      </c>
      <c r="AW286" s="81" t="s">
        <v>564</v>
      </c>
      <c r="AX286" s="82"/>
      <c r="AY286" s="81">
        <v>4610.8999999999996</v>
      </c>
      <c r="AZ286" s="81">
        <v>52224</v>
      </c>
      <c r="BA286" s="81">
        <v>0</v>
      </c>
      <c r="BB286" s="81">
        <v>0</v>
      </c>
      <c r="BC286" s="81">
        <v>0</v>
      </c>
      <c r="BD286" s="81">
        <v>0</v>
      </c>
      <c r="BE286" s="81" t="s">
        <v>564</v>
      </c>
      <c r="BF286" s="82"/>
      <c r="BG286" s="81">
        <v>0</v>
      </c>
      <c r="BH286" s="81">
        <v>0</v>
      </c>
      <c r="BI286" s="81">
        <v>105.41</v>
      </c>
      <c r="BJ286" s="81">
        <v>0</v>
      </c>
      <c r="BK286" s="81">
        <v>10.438000000000001</v>
      </c>
      <c r="BL286" s="81">
        <v>0</v>
      </c>
      <c r="BM286" s="82"/>
      <c r="BN286" s="81">
        <v>0</v>
      </c>
      <c r="BO286" s="81">
        <v>0</v>
      </c>
      <c r="BP286" s="81">
        <v>13</v>
      </c>
      <c r="BQ286" s="81">
        <v>0</v>
      </c>
      <c r="BR286" s="81">
        <v>1</v>
      </c>
      <c r="BS286" s="81">
        <v>0</v>
      </c>
      <c r="BT286"/>
      <c r="BU286" s="80">
        <v>115.848</v>
      </c>
      <c r="BV286" s="80">
        <v>0</v>
      </c>
      <c r="BW286" s="80">
        <v>0</v>
      </c>
      <c r="BX286" s="80">
        <v>0</v>
      </c>
      <c r="BY286" s="80">
        <v>0</v>
      </c>
      <c r="BZ286" s="80">
        <v>0</v>
      </c>
      <c r="CA286" s="80">
        <v>0</v>
      </c>
      <c r="CB286" s="80">
        <v>0</v>
      </c>
      <c r="CC286" s="80">
        <v>0</v>
      </c>
    </row>
    <row r="287" spans="1:81">
      <c r="A287" s="80" t="s">
        <v>2082</v>
      </c>
      <c r="B287" s="80">
        <v>149</v>
      </c>
      <c r="C287" s="80">
        <v>13</v>
      </c>
      <c r="D287" s="80">
        <v>9</v>
      </c>
      <c r="E287" s="80">
        <v>2016</v>
      </c>
      <c r="F287" s="80" t="s">
        <v>92</v>
      </c>
      <c r="G287" s="80" t="s">
        <v>2069</v>
      </c>
      <c r="H287" s="80" t="s">
        <v>2070</v>
      </c>
      <c r="I287" s="177"/>
      <c r="J287" s="81">
        <v>435.03726522426228</v>
      </c>
      <c r="K287" s="81">
        <v>3.144003083905432</v>
      </c>
      <c r="L287" s="81">
        <v>38.011363845818067</v>
      </c>
      <c r="M287" s="81">
        <v>67.141835900894733</v>
      </c>
      <c r="N287" s="81">
        <v>68.051129005492641</v>
      </c>
      <c r="O287" s="81">
        <v>69.450114823869384</v>
      </c>
      <c r="P287" s="81">
        <v>67.822899477553563</v>
      </c>
      <c r="Q287" s="81">
        <v>3.6850141570583403</v>
      </c>
      <c r="R287" s="81">
        <v>0</v>
      </c>
      <c r="S287" s="81">
        <v>7.7893405953814181</v>
      </c>
      <c r="T287" s="82"/>
      <c r="U287" s="81">
        <v>20360416</v>
      </c>
      <c r="V287" s="81">
        <v>1460</v>
      </c>
      <c r="W287" s="81">
        <v>668</v>
      </c>
      <c r="X287" s="81">
        <v>14633</v>
      </c>
      <c r="Y287" s="81">
        <v>20777</v>
      </c>
      <c r="Z287" s="81">
        <v>40846</v>
      </c>
      <c r="AA287" s="81">
        <v>13959</v>
      </c>
      <c r="AB287" s="81">
        <v>52172</v>
      </c>
      <c r="AC287" s="81">
        <v>0</v>
      </c>
      <c r="AD287" s="81">
        <v>7.7893405953814181</v>
      </c>
      <c r="AE287" s="82"/>
      <c r="AF287" s="81">
        <v>244539542.00712749</v>
      </c>
      <c r="AG287" s="81">
        <v>2363847.0589835648</v>
      </c>
      <c r="AH287" s="81">
        <v>6570293.2607214749</v>
      </c>
      <c r="AI287" s="81">
        <v>104446435.3255561</v>
      </c>
      <c r="AJ287" s="81">
        <v>98036425.758250266</v>
      </c>
      <c r="AK287" s="81">
        <v>0</v>
      </c>
      <c r="AL287" s="81">
        <v>0</v>
      </c>
      <c r="AM287" s="81">
        <v>7155508.5592052359</v>
      </c>
      <c r="AN287" s="81">
        <v>0</v>
      </c>
      <c r="AO287" s="81">
        <v>0</v>
      </c>
      <c r="AP287" s="82"/>
      <c r="AQ287" s="81">
        <v>1219</v>
      </c>
      <c r="AR287" s="81">
        <v>902</v>
      </c>
      <c r="AS287" s="81">
        <v>0</v>
      </c>
      <c r="AT287" s="81">
        <v>0</v>
      </c>
      <c r="AU287" s="81">
        <v>0</v>
      </c>
      <c r="AV287" s="81">
        <v>0</v>
      </c>
      <c r="AW287" s="81" t="s">
        <v>564</v>
      </c>
      <c r="AX287" s="82"/>
      <c r="AY287" s="81">
        <v>4987.8</v>
      </c>
      <c r="AZ287" s="81">
        <v>74537.2</v>
      </c>
      <c r="BA287" s="81">
        <v>0</v>
      </c>
      <c r="BB287" s="81">
        <v>0</v>
      </c>
      <c r="BC287" s="81">
        <v>0</v>
      </c>
      <c r="BD287" s="81">
        <v>0</v>
      </c>
      <c r="BE287" s="81" t="s">
        <v>564</v>
      </c>
      <c r="BF287" s="82"/>
      <c r="BG287" s="81">
        <v>0</v>
      </c>
      <c r="BH287" s="81">
        <v>0</v>
      </c>
      <c r="BI287" s="81">
        <v>101.42400000000001</v>
      </c>
      <c r="BJ287" s="81">
        <v>0</v>
      </c>
      <c r="BK287" s="81">
        <v>12.329000000000001</v>
      </c>
      <c r="BL287" s="81">
        <v>0</v>
      </c>
      <c r="BM287" s="82"/>
      <c r="BN287" s="81">
        <v>0</v>
      </c>
      <c r="BO287" s="81">
        <v>0</v>
      </c>
      <c r="BP287" s="81">
        <v>13</v>
      </c>
      <c r="BQ287" s="81">
        <v>0</v>
      </c>
      <c r="BR287" s="81">
        <v>1</v>
      </c>
      <c r="BS287" s="81">
        <v>0</v>
      </c>
      <c r="BT287"/>
      <c r="BU287" s="80">
        <v>113.753</v>
      </c>
      <c r="BV287" s="80">
        <v>0</v>
      </c>
      <c r="BW287" s="80">
        <v>0</v>
      </c>
      <c r="BX287" s="80">
        <v>0</v>
      </c>
      <c r="BY287" s="80">
        <v>0</v>
      </c>
      <c r="BZ287" s="80">
        <v>0</v>
      </c>
      <c r="CA287" s="80">
        <v>0</v>
      </c>
      <c r="CB287" s="80">
        <v>0</v>
      </c>
      <c r="CC287" s="80">
        <v>0</v>
      </c>
    </row>
    <row r="288" spans="1:81">
      <c r="A288" s="80" t="s">
        <v>2083</v>
      </c>
      <c r="B288" s="80">
        <v>150</v>
      </c>
      <c r="C288" s="80">
        <v>14</v>
      </c>
      <c r="D288" s="80">
        <v>9</v>
      </c>
      <c r="E288" s="80">
        <v>2017</v>
      </c>
      <c r="F288" s="80" t="s">
        <v>71</v>
      </c>
      <c r="G288" s="80" t="s">
        <v>2069</v>
      </c>
      <c r="H288" s="80" t="s">
        <v>2070</v>
      </c>
      <c r="I288" s="177"/>
      <c r="J288" s="81">
        <v>372.91768550253289</v>
      </c>
      <c r="K288" s="81">
        <v>3.1303056546146486</v>
      </c>
      <c r="L288" s="81">
        <v>37.851452651490604</v>
      </c>
      <c r="M288" s="81">
        <v>61.063259460688201</v>
      </c>
      <c r="N288" s="81">
        <v>73.561185871335823</v>
      </c>
      <c r="O288" s="81">
        <v>68.385428858444442</v>
      </c>
      <c r="P288" s="81">
        <v>67.446373008366976</v>
      </c>
      <c r="Q288" s="81">
        <v>3.5343541943104255</v>
      </c>
      <c r="R288" s="81">
        <v>0</v>
      </c>
      <c r="S288" s="81">
        <v>6.3621034784568753</v>
      </c>
      <c r="T288" s="82"/>
      <c r="U288" s="81">
        <v>20591817</v>
      </c>
      <c r="V288" s="81">
        <v>1460</v>
      </c>
      <c r="W288" s="81">
        <v>668</v>
      </c>
      <c r="X288" s="81">
        <v>14633</v>
      </c>
      <c r="Y288" s="81">
        <v>20841</v>
      </c>
      <c r="Z288" s="81">
        <v>40887</v>
      </c>
      <c r="AA288" s="81">
        <v>13970</v>
      </c>
      <c r="AB288" s="81">
        <v>51747</v>
      </c>
      <c r="AC288" s="81">
        <v>0</v>
      </c>
      <c r="AD288" s="81">
        <v>6.3621034784568753</v>
      </c>
      <c r="AE288" s="82"/>
      <c r="AF288" s="81">
        <v>230712214.11553019</v>
      </c>
      <c r="AG288" s="81">
        <v>2382026.8592054639</v>
      </c>
      <c r="AH288" s="81">
        <v>7864384.5324132415</v>
      </c>
      <c r="AI288" s="81">
        <v>98836508.232076451</v>
      </c>
      <c r="AJ288" s="81">
        <v>106436173.70666911</v>
      </c>
      <c r="AK288" s="81">
        <v>0</v>
      </c>
      <c r="AL288" s="81">
        <v>0</v>
      </c>
      <c r="AM288" s="81">
        <v>7108324.0519319279</v>
      </c>
      <c r="AN288" s="81">
        <v>0</v>
      </c>
      <c r="AO288" s="81">
        <v>0</v>
      </c>
      <c r="AP288" s="82"/>
      <c r="AQ288" s="81">
        <v>1293</v>
      </c>
      <c r="AR288" s="81">
        <v>1085</v>
      </c>
      <c r="AS288" s="81">
        <v>0</v>
      </c>
      <c r="AT288" s="81">
        <v>0</v>
      </c>
      <c r="AU288" s="81">
        <v>0</v>
      </c>
      <c r="AV288" s="81">
        <v>0</v>
      </c>
      <c r="AW288" s="81" t="s">
        <v>564</v>
      </c>
      <c r="AX288" s="82"/>
      <c r="AY288" s="81">
        <v>5341.7</v>
      </c>
      <c r="AZ288" s="81">
        <v>90295.60000000002</v>
      </c>
      <c r="BA288" s="81">
        <v>0</v>
      </c>
      <c r="BB288" s="81">
        <v>0</v>
      </c>
      <c r="BC288" s="81">
        <v>0</v>
      </c>
      <c r="BD288" s="81">
        <v>0</v>
      </c>
      <c r="BE288" s="81" t="s">
        <v>564</v>
      </c>
      <c r="BF288" s="82"/>
      <c r="BG288" s="81">
        <v>0</v>
      </c>
      <c r="BH288" s="81">
        <v>0</v>
      </c>
      <c r="BI288" s="81">
        <v>99.73</v>
      </c>
      <c r="BJ288" s="81">
        <v>0</v>
      </c>
      <c r="BK288" s="81">
        <v>12.288</v>
      </c>
      <c r="BL288" s="81">
        <v>0</v>
      </c>
      <c r="BM288" s="82"/>
      <c r="BN288" s="81">
        <v>0</v>
      </c>
      <c r="BO288" s="81">
        <v>0</v>
      </c>
      <c r="BP288" s="81">
        <v>13</v>
      </c>
      <c r="BQ288" s="81">
        <v>0</v>
      </c>
      <c r="BR288" s="81">
        <v>1</v>
      </c>
      <c r="BS288" s="81">
        <v>0</v>
      </c>
      <c r="BT288"/>
      <c r="BU288" s="80">
        <v>112.018</v>
      </c>
      <c r="BV288" s="80">
        <v>0</v>
      </c>
      <c r="BW288" s="80">
        <v>0</v>
      </c>
      <c r="BX288" s="80">
        <v>0</v>
      </c>
      <c r="BY288" s="80">
        <v>0</v>
      </c>
      <c r="BZ288" s="80">
        <v>0</v>
      </c>
      <c r="CA288" s="80">
        <v>0</v>
      </c>
      <c r="CB288" s="80">
        <v>0</v>
      </c>
      <c r="CC288" s="80">
        <v>0</v>
      </c>
    </row>
    <row r="289" spans="1:81">
      <c r="A289" s="80" t="s">
        <v>2084</v>
      </c>
      <c r="B289" s="80">
        <v>151</v>
      </c>
      <c r="C289" s="80">
        <v>15</v>
      </c>
      <c r="D289" s="80">
        <v>9</v>
      </c>
      <c r="E289" s="80">
        <v>2018</v>
      </c>
      <c r="F289" s="80" t="s">
        <v>93</v>
      </c>
      <c r="G289" s="80" t="s">
        <v>2069</v>
      </c>
      <c r="H289" s="80" t="s">
        <v>2070</v>
      </c>
      <c r="I289" s="177"/>
      <c r="J289" s="81">
        <v>396.27982401183806</v>
      </c>
      <c r="K289" s="81">
        <v>2.953675497350702</v>
      </c>
      <c r="L289" s="81">
        <v>35.503623783870914</v>
      </c>
      <c r="M289" s="81">
        <v>64.805056270126244</v>
      </c>
      <c r="N289" s="81">
        <v>70.422880311486139</v>
      </c>
      <c r="O289" s="81">
        <v>67.658597882146637</v>
      </c>
      <c r="P289" s="81">
        <v>67.434619955819372</v>
      </c>
      <c r="Q289" s="81">
        <v>3.2492167574628836</v>
      </c>
      <c r="R289" s="81">
        <v>0</v>
      </c>
      <c r="S289" s="81">
        <v>7.1874864397137586</v>
      </c>
      <c r="T289" s="82"/>
      <c r="U289" s="81">
        <v>21804628</v>
      </c>
      <c r="V289" s="81">
        <v>1460</v>
      </c>
      <c r="W289" s="81">
        <v>668</v>
      </c>
      <c r="X289" s="81">
        <v>14633</v>
      </c>
      <c r="Y289" s="81">
        <v>21008</v>
      </c>
      <c r="Z289" s="81">
        <v>41227</v>
      </c>
      <c r="AA289" s="81">
        <v>14108</v>
      </c>
      <c r="AB289" s="81">
        <v>51266</v>
      </c>
      <c r="AC289" s="81">
        <v>0</v>
      </c>
      <c r="AD289" s="81">
        <v>7.1874864397137586</v>
      </c>
      <c r="AE289" s="82"/>
      <c r="AF289" s="81">
        <v>241153431.04161921</v>
      </c>
      <c r="AG289" s="81">
        <v>2115252.4823172102</v>
      </c>
      <c r="AH289" s="81">
        <v>7555135.6043814179</v>
      </c>
      <c r="AI289" s="81">
        <v>102420429.9245254</v>
      </c>
      <c r="AJ289" s="81">
        <v>106186845.6295263</v>
      </c>
      <c r="AK289" s="81">
        <v>0</v>
      </c>
      <c r="AL289" s="81">
        <v>0</v>
      </c>
      <c r="AM289" s="81">
        <v>7056821.8417433901</v>
      </c>
      <c r="AN289" s="81">
        <v>0</v>
      </c>
      <c r="AO289" s="81">
        <v>0</v>
      </c>
      <c r="AP289" s="82"/>
      <c r="AQ289" s="81">
        <v>1379</v>
      </c>
      <c r="AR289" s="81">
        <v>1215</v>
      </c>
      <c r="AS289" s="81">
        <v>0</v>
      </c>
      <c r="AT289" s="81">
        <v>0</v>
      </c>
      <c r="AU289" s="81">
        <v>0</v>
      </c>
      <c r="AV289" s="81">
        <v>0</v>
      </c>
      <c r="AW289" s="81" t="s">
        <v>564</v>
      </c>
      <c r="AX289" s="82"/>
      <c r="AY289" s="81">
        <v>5825.2</v>
      </c>
      <c r="AZ289" s="81">
        <v>96005.8</v>
      </c>
      <c r="BA289" s="81">
        <v>0</v>
      </c>
      <c r="BB289" s="81">
        <v>0</v>
      </c>
      <c r="BC289" s="81">
        <v>0</v>
      </c>
      <c r="BD289" s="81">
        <v>0</v>
      </c>
      <c r="BE289" s="81" t="s">
        <v>564</v>
      </c>
      <c r="BF289" s="82"/>
      <c r="BG289" s="81">
        <v>0</v>
      </c>
      <c r="BH289" s="81">
        <v>0</v>
      </c>
      <c r="BI289" s="81">
        <v>102.943</v>
      </c>
      <c r="BJ289" s="81">
        <v>0</v>
      </c>
      <c r="BK289" s="81">
        <v>11.968999999999999</v>
      </c>
      <c r="BL289" s="81">
        <v>0</v>
      </c>
      <c r="BM289" s="82"/>
      <c r="BN289" s="81">
        <v>0</v>
      </c>
      <c r="BO289" s="81">
        <v>0</v>
      </c>
      <c r="BP289" s="81">
        <v>14</v>
      </c>
      <c r="BQ289" s="81">
        <v>0</v>
      </c>
      <c r="BR289" s="81">
        <v>1</v>
      </c>
      <c r="BS289" s="81">
        <v>0</v>
      </c>
      <c r="BT289"/>
      <c r="BU289" s="80">
        <v>114.91200000000001</v>
      </c>
      <c r="BV289" s="80">
        <v>0</v>
      </c>
      <c r="BW289" s="80">
        <v>0</v>
      </c>
      <c r="BX289" s="80">
        <v>0</v>
      </c>
      <c r="BY289" s="80">
        <v>0</v>
      </c>
      <c r="BZ289" s="80">
        <v>0</v>
      </c>
      <c r="CA289" s="80">
        <v>0</v>
      </c>
      <c r="CB289" s="80">
        <v>0</v>
      </c>
      <c r="CC289" s="80">
        <v>0</v>
      </c>
    </row>
    <row r="290" spans="1:81">
      <c r="A290" s="80" t="s">
        <v>2085</v>
      </c>
      <c r="B290" s="80">
        <v>152</v>
      </c>
      <c r="C290" s="80">
        <v>16</v>
      </c>
      <c r="D290" s="80">
        <v>9</v>
      </c>
      <c r="E290" s="80">
        <v>2019</v>
      </c>
      <c r="F290" s="80" t="s">
        <v>73</v>
      </c>
      <c r="G290" s="80" t="s">
        <v>2069</v>
      </c>
      <c r="H290" s="80" t="s">
        <v>2070</v>
      </c>
      <c r="I290" s="177"/>
      <c r="J290" s="81">
        <v>392.35027454333061</v>
      </c>
      <c r="K290" s="81">
        <v>2.6972517395266733</v>
      </c>
      <c r="L290" s="81">
        <v>35.809095225031889</v>
      </c>
      <c r="M290" s="81">
        <v>63.346791020944714</v>
      </c>
      <c r="N290" s="81">
        <v>67.791402260484361</v>
      </c>
      <c r="O290" s="81">
        <v>65.965622830831904</v>
      </c>
      <c r="P290" s="81">
        <v>67.365225287660095</v>
      </c>
      <c r="Q290" s="81">
        <v>3.1352384895056611</v>
      </c>
      <c r="R290" s="81">
        <v>0</v>
      </c>
      <c r="S290" s="81">
        <v>7.3243559994049425</v>
      </c>
      <c r="T290" s="82"/>
      <c r="U290" s="81">
        <v>21653793</v>
      </c>
      <c r="V290" s="81">
        <v>1460</v>
      </c>
      <c r="W290" s="81">
        <v>668</v>
      </c>
      <c r="X290" s="81">
        <v>14633</v>
      </c>
      <c r="Y290" s="81">
        <v>21209</v>
      </c>
      <c r="Z290" s="81">
        <v>41299</v>
      </c>
      <c r="AA290" s="81">
        <v>13988</v>
      </c>
      <c r="AB290" s="81">
        <v>50807</v>
      </c>
      <c r="AC290" s="81">
        <v>0</v>
      </c>
      <c r="AD290" s="81">
        <v>7.3243559994049434</v>
      </c>
      <c r="AE290" s="82"/>
      <c r="AF290" s="81">
        <v>237229193.44647649</v>
      </c>
      <c r="AG290" s="81">
        <v>2042476.2663578959</v>
      </c>
      <c r="AH290" s="81">
        <v>7997121.7435489083</v>
      </c>
      <c r="AI290" s="81">
        <v>104211423.8902476</v>
      </c>
      <c r="AJ290" s="81">
        <v>101630885.41452126</v>
      </c>
      <c r="AK290" s="81">
        <v>0</v>
      </c>
      <c r="AL290" s="81">
        <v>0</v>
      </c>
      <c r="AM290" s="81">
        <v>6919530.9251087764</v>
      </c>
      <c r="AN290" s="81">
        <v>0</v>
      </c>
      <c r="AO290" s="81">
        <v>0</v>
      </c>
      <c r="AP290" s="82"/>
      <c r="AQ290" s="81">
        <v>1472</v>
      </c>
      <c r="AR290" s="81">
        <v>1337</v>
      </c>
      <c r="AS290" s="81">
        <v>0</v>
      </c>
      <c r="AT290" s="81">
        <v>0</v>
      </c>
      <c r="AU290" s="81">
        <v>0</v>
      </c>
      <c r="AV290" s="81">
        <v>0</v>
      </c>
      <c r="AW290" s="81" t="s">
        <v>564</v>
      </c>
      <c r="AX290" s="82"/>
      <c r="AY290" s="81">
        <v>6319.5000000000045</v>
      </c>
      <c r="AZ290" s="81">
        <v>102054.5000000001</v>
      </c>
      <c r="BA290" s="81">
        <v>0</v>
      </c>
      <c r="BB290" s="81">
        <v>0</v>
      </c>
      <c r="BC290" s="81">
        <v>0</v>
      </c>
      <c r="BD290" s="81">
        <v>0</v>
      </c>
      <c r="BE290" s="81" t="s">
        <v>564</v>
      </c>
      <c r="BF290" s="82"/>
      <c r="BG290" s="81">
        <v>0</v>
      </c>
      <c r="BH290" s="81">
        <v>0</v>
      </c>
      <c r="BI290" s="81">
        <v>99.923000000000002</v>
      </c>
      <c r="BJ290" s="81">
        <v>0</v>
      </c>
      <c r="BK290" s="81">
        <v>11.776</v>
      </c>
      <c r="BL290" s="81">
        <v>0</v>
      </c>
      <c r="BM290" s="82"/>
      <c r="BN290" s="81">
        <v>0</v>
      </c>
      <c r="BO290" s="81">
        <v>0</v>
      </c>
      <c r="BP290" s="81">
        <v>14</v>
      </c>
      <c r="BQ290" s="81">
        <v>0</v>
      </c>
      <c r="BR290" s="81">
        <v>1</v>
      </c>
      <c r="BS290" s="81">
        <v>0</v>
      </c>
      <c r="BT290"/>
      <c r="BU290" s="80">
        <v>111.699</v>
      </c>
      <c r="BV290" s="80">
        <v>0</v>
      </c>
      <c r="BW290" s="80">
        <v>0</v>
      </c>
      <c r="BX290" s="80">
        <v>0</v>
      </c>
      <c r="BY290" s="80">
        <v>0</v>
      </c>
      <c r="BZ290" s="80">
        <v>0</v>
      </c>
      <c r="CA290" s="80">
        <v>0</v>
      </c>
      <c r="CB290" s="80">
        <v>0</v>
      </c>
      <c r="CC290" s="80">
        <v>0</v>
      </c>
    </row>
    <row r="291" spans="1:81">
      <c r="A291" s="80" t="s">
        <v>2086</v>
      </c>
      <c r="B291" s="80">
        <v>153</v>
      </c>
      <c r="C291" s="80">
        <v>17</v>
      </c>
      <c r="D291" s="80">
        <v>9</v>
      </c>
      <c r="E291" s="80">
        <v>2020</v>
      </c>
      <c r="F291" s="80" t="s">
        <v>218</v>
      </c>
      <c r="G291" s="80" t="s">
        <v>2069</v>
      </c>
      <c r="H291" s="80" t="s">
        <v>2070</v>
      </c>
      <c r="I291" s="177"/>
      <c r="J291" s="81">
        <v>340.9083615250554</v>
      </c>
      <c r="K291" s="81">
        <v>2.9371925262419416</v>
      </c>
      <c r="L291" s="81">
        <v>52.455082399209132</v>
      </c>
      <c r="M291" s="81">
        <v>58.301381191251124</v>
      </c>
      <c r="N291" s="81">
        <v>65.074376231169751</v>
      </c>
      <c r="O291" s="81">
        <v>57.802217004794585</v>
      </c>
      <c r="P291" s="81">
        <v>62.366485403513927</v>
      </c>
      <c r="Q291" s="81">
        <v>2.9628993453729517</v>
      </c>
      <c r="R291" s="81">
        <v>0</v>
      </c>
      <c r="S291" s="81">
        <v>6.7387609454033166</v>
      </c>
      <c r="T291" s="82"/>
      <c r="U291" s="81">
        <v>22796575</v>
      </c>
      <c r="V291" s="81">
        <v>1353</v>
      </c>
      <c r="W291" s="81">
        <v>1061</v>
      </c>
      <c r="X291" s="81">
        <v>14978</v>
      </c>
      <c r="Y291" s="81">
        <v>21337</v>
      </c>
      <c r="Z291" s="81">
        <v>41304</v>
      </c>
      <c r="AA291" s="81">
        <v>14070</v>
      </c>
      <c r="AB291" s="81">
        <v>50250</v>
      </c>
      <c r="AC291" s="81">
        <v>0</v>
      </c>
      <c r="AD291" s="81">
        <v>6.7387609454033166</v>
      </c>
      <c r="AE291" s="82"/>
      <c r="AF291" s="81">
        <v>244822421.05655351</v>
      </c>
      <c r="AG291" s="81">
        <v>2098076.1245942283</v>
      </c>
      <c r="AH291" s="81">
        <v>9496725.194153022</v>
      </c>
      <c r="AI291" s="81">
        <v>97430136.6836676</v>
      </c>
      <c r="AJ291" s="81">
        <v>101329260.45965253</v>
      </c>
      <c r="AK291" s="81"/>
      <c r="AL291" s="81"/>
      <c r="AM291" s="81">
        <v>6558183.2891442627</v>
      </c>
      <c r="AN291" s="81"/>
      <c r="AO291" s="81"/>
      <c r="AP291" s="82"/>
      <c r="AQ291" s="81">
        <v>1539</v>
      </c>
      <c r="AR291" s="81">
        <v>1481</v>
      </c>
      <c r="AS291" s="81">
        <v>0</v>
      </c>
      <c r="AT291" s="81">
        <v>0</v>
      </c>
      <c r="AU291" s="81">
        <v>0</v>
      </c>
      <c r="AV291" s="81">
        <v>0</v>
      </c>
      <c r="AW291" s="81">
        <v>0</v>
      </c>
      <c r="AX291" s="82"/>
      <c r="AY291" s="81">
        <v>6682.4000000000005</v>
      </c>
      <c r="AZ291" s="81">
        <v>111917.5999999998</v>
      </c>
      <c r="BA291" s="81">
        <v>0</v>
      </c>
      <c r="BB291" s="81">
        <v>0</v>
      </c>
      <c r="BC291" s="81">
        <v>0</v>
      </c>
      <c r="BD291" s="81">
        <v>0</v>
      </c>
      <c r="BE291" s="81">
        <v>0</v>
      </c>
      <c r="BF291" s="82"/>
      <c r="BG291" s="81">
        <v>0</v>
      </c>
      <c r="BH291" s="81">
        <v>0</v>
      </c>
      <c r="BI291" s="81">
        <v>93.287999999999997</v>
      </c>
      <c r="BJ291" s="81">
        <v>0</v>
      </c>
      <c r="BK291" s="81">
        <v>9.8759999999999994</v>
      </c>
      <c r="BL291" s="81">
        <v>0</v>
      </c>
      <c r="BM291" s="82"/>
      <c r="BN291" s="81">
        <v>0</v>
      </c>
      <c r="BO291" s="81">
        <v>0</v>
      </c>
      <c r="BP291" s="81">
        <v>13</v>
      </c>
      <c r="BQ291" s="81">
        <v>0</v>
      </c>
      <c r="BR291" s="81">
        <v>1</v>
      </c>
      <c r="BS291" s="81">
        <v>0</v>
      </c>
      <c r="BT291"/>
      <c r="BU291" s="80">
        <v>103.164</v>
      </c>
      <c r="BV291" s="80">
        <v>0</v>
      </c>
      <c r="BW291" s="80">
        <v>0</v>
      </c>
      <c r="BX291" s="80">
        <v>0</v>
      </c>
      <c r="BY291" s="80">
        <v>0</v>
      </c>
      <c r="BZ291" s="80">
        <v>0</v>
      </c>
      <c r="CA291" s="80">
        <v>0</v>
      </c>
      <c r="CB291" s="80">
        <v>0</v>
      </c>
      <c r="CC291" s="80">
        <v>0</v>
      </c>
    </row>
    <row r="292" spans="1:81">
      <c r="A292" s="80" t="s">
        <v>2087</v>
      </c>
      <c r="B292" s="80">
        <v>153</v>
      </c>
      <c r="C292" s="80">
        <v>18</v>
      </c>
      <c r="D292" s="80">
        <v>9</v>
      </c>
      <c r="E292" s="80">
        <v>2021</v>
      </c>
      <c r="F292" s="80" t="s">
        <v>75</v>
      </c>
      <c r="G292" s="174" t="s">
        <v>2069</v>
      </c>
      <c r="H292" s="80" t="s">
        <v>2070</v>
      </c>
      <c r="I292" s="177"/>
      <c r="J292" s="81">
        <v>401.24992890003904</v>
      </c>
      <c r="K292" s="81">
        <v>3.1278733806315335</v>
      </c>
      <c r="L292" s="81">
        <v>43.455300944226224</v>
      </c>
      <c r="M292" s="81">
        <v>61.725130139976471</v>
      </c>
      <c r="N292" s="81">
        <v>66.223738980979505</v>
      </c>
      <c r="O292" s="81">
        <v>55.275505558329456</v>
      </c>
      <c r="P292" s="81">
        <v>63.984074242135719</v>
      </c>
      <c r="Q292" s="81">
        <v>2.9504215647068195</v>
      </c>
      <c r="R292" s="81">
        <v>0</v>
      </c>
      <c r="S292" s="81">
        <v>6.7617022810648821</v>
      </c>
      <c r="T292" s="82"/>
      <c r="U292" s="81">
        <v>24276894</v>
      </c>
      <c r="V292" s="81">
        <v>1353</v>
      </c>
      <c r="W292" s="81">
        <v>1061</v>
      </c>
      <c r="X292" s="81">
        <v>14978</v>
      </c>
      <c r="Y292" s="81">
        <v>21203</v>
      </c>
      <c r="Z292" s="81">
        <v>40671</v>
      </c>
      <c r="AA292" s="81">
        <v>14077</v>
      </c>
      <c r="AB292" s="81">
        <v>49445</v>
      </c>
      <c r="AC292" s="81">
        <v>0</v>
      </c>
      <c r="AD292" s="81">
        <v>6.7617022810648821</v>
      </c>
      <c r="AE292" s="82"/>
      <c r="AF292" s="81">
        <v>245577391.11395881</v>
      </c>
      <c r="AG292" s="81">
        <v>2223463.5449051391</v>
      </c>
      <c r="AH292" s="81">
        <v>7577238.083298808</v>
      </c>
      <c r="AI292" s="81">
        <v>101940146.17806639</v>
      </c>
      <c r="AJ292" s="81">
        <v>95965594.693711445</v>
      </c>
      <c r="AK292" s="81">
        <v>0</v>
      </c>
      <c r="AL292" s="81">
        <v>0</v>
      </c>
      <c r="AM292" s="81">
        <v>6490342.9326568162</v>
      </c>
      <c r="AN292" s="81">
        <v>0</v>
      </c>
      <c r="AO292" s="81">
        <v>0</v>
      </c>
      <c r="AP292" s="82"/>
      <c r="AQ292" s="81">
        <v>1603</v>
      </c>
      <c r="AR292" s="81">
        <v>1634</v>
      </c>
      <c r="AS292" s="81">
        <v>0</v>
      </c>
      <c r="AT292" s="81">
        <v>0</v>
      </c>
      <c r="AU292" s="81">
        <v>0</v>
      </c>
      <c r="AV292" s="81">
        <v>1</v>
      </c>
      <c r="AW292" s="81"/>
      <c r="AX292" s="82"/>
      <c r="AY292" s="81">
        <v>7027.3999999999978</v>
      </c>
      <c r="AZ292" s="81">
        <v>122336.7999999997</v>
      </c>
      <c r="BA292" s="81">
        <v>0</v>
      </c>
      <c r="BB292" s="81">
        <v>0</v>
      </c>
      <c r="BC292" s="81">
        <v>0</v>
      </c>
      <c r="BD292" s="81">
        <v>2181.864</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2088</v>
      </c>
      <c r="B293" s="80">
        <v>153</v>
      </c>
      <c r="C293" s="80">
        <v>19</v>
      </c>
      <c r="D293" s="80">
        <v>9</v>
      </c>
      <c r="E293" s="80">
        <v>2022</v>
      </c>
      <c r="F293" s="80" t="s">
        <v>568</v>
      </c>
      <c r="G293" s="174" t="s">
        <v>2069</v>
      </c>
      <c r="H293" s="80" t="s">
        <v>2070</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1696</v>
      </c>
      <c r="AR293" s="81">
        <v>1741</v>
      </c>
      <c r="AS293" s="81">
        <v>0</v>
      </c>
      <c r="AT293" s="81">
        <v>0</v>
      </c>
      <c r="AU293" s="81">
        <v>0</v>
      </c>
      <c r="AV293" s="81">
        <v>1</v>
      </c>
      <c r="AW293" s="81"/>
      <c r="AX293" s="82"/>
      <c r="AY293" s="81">
        <v>7638.4999999999882</v>
      </c>
      <c r="AZ293" s="81">
        <v>126935.09999999963</v>
      </c>
      <c r="BA293" s="81">
        <v>0</v>
      </c>
      <c r="BB293" s="81">
        <v>0</v>
      </c>
      <c r="BC293" s="81">
        <v>0</v>
      </c>
      <c r="BD293" s="81">
        <v>2181.864</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2089</v>
      </c>
      <c r="B294" s="80">
        <v>341</v>
      </c>
      <c r="C294" s="80">
        <v>1</v>
      </c>
      <c r="D294" s="80">
        <v>21</v>
      </c>
      <c r="E294" s="80">
        <v>1990</v>
      </c>
      <c r="F294" s="80" t="s">
        <v>562</v>
      </c>
      <c r="G294" s="80" t="s">
        <v>2090</v>
      </c>
      <c r="H294" s="80" t="s">
        <v>2091</v>
      </c>
      <c r="I294" s="177"/>
      <c r="J294" s="81">
        <v>121.77816706915748</v>
      </c>
      <c r="K294" s="81">
        <v>35.195413343331232</v>
      </c>
      <c r="L294" s="81">
        <v>7.457332433031306</v>
      </c>
      <c r="M294" s="81">
        <v>38.339756571996311</v>
      </c>
      <c r="N294" s="81">
        <v>74.794177212773363</v>
      </c>
      <c r="O294" s="81">
        <v>39.49559481815453</v>
      </c>
      <c r="P294" s="81">
        <v>80.235213827812288</v>
      </c>
      <c r="Q294" s="81">
        <v>4.3690172833052339</v>
      </c>
      <c r="R294" s="81">
        <v>0</v>
      </c>
      <c r="S294" s="81">
        <v>5.2543331461421978</v>
      </c>
      <c r="T294" s="82"/>
      <c r="U294" s="81">
        <v>9277761</v>
      </c>
      <c r="V294" s="81">
        <v>6224</v>
      </c>
      <c r="W294" s="81">
        <v>81</v>
      </c>
      <c r="X294" s="81">
        <v>15412</v>
      </c>
      <c r="Y294" s="81">
        <v>19208</v>
      </c>
      <c r="Z294" s="81">
        <v>16245</v>
      </c>
      <c r="AA294" s="81">
        <v>19482</v>
      </c>
      <c r="AB294" s="81">
        <v>70938</v>
      </c>
      <c r="AC294" s="81">
        <v>0</v>
      </c>
      <c r="AD294" s="81">
        <v>5.2543331461421978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2092</v>
      </c>
      <c r="B295" s="80">
        <v>342</v>
      </c>
      <c r="C295" s="80">
        <v>2</v>
      </c>
      <c r="D295" s="80">
        <v>21</v>
      </c>
      <c r="E295" s="80">
        <v>2005</v>
      </c>
      <c r="F295" s="80" t="s">
        <v>565</v>
      </c>
      <c r="G295" s="80" t="s">
        <v>2090</v>
      </c>
      <c r="H295" s="80" t="s">
        <v>2091</v>
      </c>
      <c r="I295" s="177"/>
      <c r="J295" s="81">
        <v>79.03991984121987</v>
      </c>
      <c r="K295" s="81">
        <v>22.598771241045743</v>
      </c>
      <c r="L295" s="81">
        <v>56.80427355678281</v>
      </c>
      <c r="M295" s="81">
        <v>81.169455462686926</v>
      </c>
      <c r="N295" s="81">
        <v>100.38529739423122</v>
      </c>
      <c r="O295" s="81">
        <v>61.500184142516879</v>
      </c>
      <c r="P295" s="81">
        <v>73.815751634434335</v>
      </c>
      <c r="Q295" s="81">
        <v>3.7195860806852568</v>
      </c>
      <c r="R295" s="81">
        <v>0</v>
      </c>
      <c r="S295" s="81">
        <v>6.0325860795134476</v>
      </c>
      <c r="T295" s="82"/>
      <c r="U295" s="81">
        <v>4884434</v>
      </c>
      <c r="V295" s="81">
        <v>4661</v>
      </c>
      <c r="W295" s="81">
        <v>669</v>
      </c>
      <c r="X295" s="81">
        <v>13674</v>
      </c>
      <c r="Y295" s="81">
        <v>19876</v>
      </c>
      <c r="Z295" s="81">
        <v>29272</v>
      </c>
      <c r="AA295" s="81">
        <v>14679</v>
      </c>
      <c r="AB295" s="81">
        <v>63135</v>
      </c>
      <c r="AC295" s="81">
        <v>0</v>
      </c>
      <c r="AD295" s="81">
        <v>6.0325860795134476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2093</v>
      </c>
      <c r="B296" s="80">
        <v>343</v>
      </c>
      <c r="C296" s="80">
        <v>3</v>
      </c>
      <c r="D296" s="80">
        <v>21</v>
      </c>
      <c r="E296" s="80">
        <v>2006</v>
      </c>
      <c r="F296" s="80" t="s">
        <v>566</v>
      </c>
      <c r="G296" s="80" t="s">
        <v>2090</v>
      </c>
      <c r="H296" s="80" t="s">
        <v>2091</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2094</v>
      </c>
      <c r="B297" s="80">
        <v>344</v>
      </c>
      <c r="C297" s="80">
        <v>4</v>
      </c>
      <c r="D297" s="80">
        <v>21</v>
      </c>
      <c r="E297" s="80">
        <v>2007</v>
      </c>
      <c r="F297" s="80" t="s">
        <v>567</v>
      </c>
      <c r="G297" s="80" t="s">
        <v>2090</v>
      </c>
      <c r="H297" s="80" t="s">
        <v>2091</v>
      </c>
      <c r="I297" s="177"/>
      <c r="J297" s="81">
        <v>63.867428272479643</v>
      </c>
      <c r="K297" s="81">
        <v>16.053512401267028</v>
      </c>
      <c r="L297" s="81">
        <v>49.879064205497485</v>
      </c>
      <c r="M297" s="81">
        <v>79.229523215230429</v>
      </c>
      <c r="N297" s="81">
        <v>91.043500803081997</v>
      </c>
      <c r="O297" s="81">
        <v>59.677688750947233</v>
      </c>
      <c r="P297" s="81">
        <v>72.384657492246845</v>
      </c>
      <c r="Q297" s="81">
        <v>3.8380802647017473</v>
      </c>
      <c r="R297" s="81">
        <v>0</v>
      </c>
      <c r="S297" s="81">
        <v>7.8995682641252172</v>
      </c>
      <c r="T297" s="82"/>
      <c r="U297" s="81">
        <v>4873226</v>
      </c>
      <c r="V297" s="81">
        <v>4839</v>
      </c>
      <c r="W297" s="81">
        <v>735</v>
      </c>
      <c r="X297" s="81">
        <v>16813</v>
      </c>
      <c r="Y297" s="81">
        <v>19930</v>
      </c>
      <c r="Z297" s="81">
        <v>29528</v>
      </c>
      <c r="AA297" s="81">
        <v>14175</v>
      </c>
      <c r="AB297" s="81">
        <v>61701</v>
      </c>
      <c r="AC297" s="81">
        <v>0</v>
      </c>
      <c r="AD297" s="81">
        <v>7.8995682641252172</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2095</v>
      </c>
      <c r="B298" s="80">
        <v>345</v>
      </c>
      <c r="C298" s="80">
        <v>5</v>
      </c>
      <c r="D298" s="80">
        <v>21</v>
      </c>
      <c r="E298" s="80">
        <v>2008</v>
      </c>
      <c r="F298" s="80" t="s">
        <v>84</v>
      </c>
      <c r="G298" s="80" t="s">
        <v>2090</v>
      </c>
      <c r="H298" s="80" t="s">
        <v>2091</v>
      </c>
      <c r="I298" s="177"/>
      <c r="J298" s="81">
        <v>59.774408472001042</v>
      </c>
      <c r="K298" s="81">
        <v>15.349294345047461</v>
      </c>
      <c r="L298" s="81">
        <v>44.495662242749525</v>
      </c>
      <c r="M298" s="81">
        <v>81.425485831472798</v>
      </c>
      <c r="N298" s="81">
        <v>88.343319522553131</v>
      </c>
      <c r="O298" s="81">
        <v>58.01534677897407</v>
      </c>
      <c r="P298" s="81">
        <v>69.98135424333708</v>
      </c>
      <c r="Q298" s="81">
        <v>3.7363138154879265</v>
      </c>
      <c r="R298" s="81">
        <v>0</v>
      </c>
      <c r="S298" s="81">
        <v>4.3743139315200006</v>
      </c>
      <c r="T298" s="82"/>
      <c r="U298" s="81">
        <v>4950000</v>
      </c>
      <c r="V298" s="81">
        <v>4839</v>
      </c>
      <c r="W298" s="81">
        <v>735</v>
      </c>
      <c r="X298" s="81">
        <v>16813</v>
      </c>
      <c r="Y298" s="81">
        <v>19938</v>
      </c>
      <c r="Z298" s="81">
        <v>29713</v>
      </c>
      <c r="AA298" s="81">
        <v>13720</v>
      </c>
      <c r="AB298" s="81">
        <v>61052</v>
      </c>
      <c r="AC298" s="81">
        <v>0</v>
      </c>
      <c r="AD298" s="81">
        <v>4.3743139315200006</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2096</v>
      </c>
      <c r="B299" s="80">
        <v>346</v>
      </c>
      <c r="C299" s="80">
        <v>6</v>
      </c>
      <c r="D299" s="80">
        <v>21</v>
      </c>
      <c r="E299" s="80">
        <v>2009</v>
      </c>
      <c r="F299" s="80" t="s">
        <v>85</v>
      </c>
      <c r="G299" s="80" t="s">
        <v>2090</v>
      </c>
      <c r="H299" s="80" t="s">
        <v>2091</v>
      </c>
      <c r="I299" s="177"/>
      <c r="J299" s="81">
        <v>60.580266991628875</v>
      </c>
      <c r="K299" s="81">
        <v>10.970296162528438</v>
      </c>
      <c r="L299" s="81">
        <v>37.519572512463114</v>
      </c>
      <c r="M299" s="81">
        <v>81.413084424186707</v>
      </c>
      <c r="N299" s="81">
        <v>89.267629174762874</v>
      </c>
      <c r="O299" s="81">
        <v>59.075286132577077</v>
      </c>
      <c r="P299" s="81">
        <v>66.850587298589076</v>
      </c>
      <c r="Q299" s="81">
        <v>3.5222617144455968</v>
      </c>
      <c r="R299" s="81">
        <v>0</v>
      </c>
      <c r="S299" s="81">
        <v>6.8351422569704665</v>
      </c>
      <c r="T299" s="82"/>
      <c r="U299" s="81">
        <v>4191619</v>
      </c>
      <c r="V299" s="81">
        <v>4132</v>
      </c>
      <c r="W299" s="81">
        <v>900</v>
      </c>
      <c r="X299" s="81">
        <v>17382</v>
      </c>
      <c r="Y299" s="81">
        <v>20020</v>
      </c>
      <c r="Z299" s="81">
        <v>29864</v>
      </c>
      <c r="AA299" s="81">
        <v>13455</v>
      </c>
      <c r="AB299" s="81">
        <v>60418</v>
      </c>
      <c r="AC299" s="81">
        <v>0</v>
      </c>
      <c r="AD299" s="81">
        <v>6.8351422569704665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2097</v>
      </c>
      <c r="B300" s="80">
        <v>347</v>
      </c>
      <c r="C300" s="80">
        <v>7</v>
      </c>
      <c r="D300" s="80">
        <v>21</v>
      </c>
      <c r="E300" s="80">
        <v>2010</v>
      </c>
      <c r="F300" s="80" t="s">
        <v>86</v>
      </c>
      <c r="G300" s="80" t="s">
        <v>2090</v>
      </c>
      <c r="H300" s="80" t="s">
        <v>2091</v>
      </c>
      <c r="I300" s="177"/>
      <c r="J300" s="81">
        <v>54.687132693821461</v>
      </c>
      <c r="K300" s="81">
        <v>13.252880097469191</v>
      </c>
      <c r="L300" s="81">
        <v>35.508796679124124</v>
      </c>
      <c r="M300" s="81">
        <v>79.408975509713684</v>
      </c>
      <c r="N300" s="81">
        <v>89.878634376321202</v>
      </c>
      <c r="O300" s="81">
        <v>59.056045078745285</v>
      </c>
      <c r="P300" s="81">
        <v>67.314404398091952</v>
      </c>
      <c r="Q300" s="81">
        <v>3.6350227313407308</v>
      </c>
      <c r="R300" s="81">
        <v>0</v>
      </c>
      <c r="S300" s="81">
        <v>6.0357912193809939</v>
      </c>
      <c r="T300" s="82"/>
      <c r="U300" s="81">
        <v>4010398</v>
      </c>
      <c r="V300" s="81">
        <v>4132</v>
      </c>
      <c r="W300" s="81">
        <v>900</v>
      </c>
      <c r="X300" s="81">
        <v>17382</v>
      </c>
      <c r="Y300" s="81">
        <v>20019</v>
      </c>
      <c r="Z300" s="81">
        <v>29993</v>
      </c>
      <c r="AA300" s="81">
        <v>13210</v>
      </c>
      <c r="AB300" s="81">
        <v>59746</v>
      </c>
      <c r="AC300" s="81">
        <v>0</v>
      </c>
      <c r="AD300" s="81">
        <v>6.0357912193809939</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2098</v>
      </c>
      <c r="B301" s="80">
        <v>348</v>
      </c>
      <c r="C301" s="80">
        <v>8</v>
      </c>
      <c r="D301" s="80">
        <v>21</v>
      </c>
      <c r="E301" s="80">
        <v>2011</v>
      </c>
      <c r="F301" s="80" t="s">
        <v>87</v>
      </c>
      <c r="G301" s="80" t="s">
        <v>2090</v>
      </c>
      <c r="H301" s="80" t="s">
        <v>2091</v>
      </c>
      <c r="I301" s="177"/>
      <c r="J301" s="81">
        <v>69.869978045434209</v>
      </c>
      <c r="K301" s="81">
        <v>17.413689505027072</v>
      </c>
      <c r="L301" s="81">
        <v>35.865633114169732</v>
      </c>
      <c r="M301" s="81">
        <v>92.695563793859918</v>
      </c>
      <c r="N301" s="81">
        <v>97.553596503815399</v>
      </c>
      <c r="O301" s="81">
        <v>58.245499063466823</v>
      </c>
      <c r="P301" s="81">
        <v>65.21572117474301</v>
      </c>
      <c r="Q301" s="81">
        <v>4.1363801098639925</v>
      </c>
      <c r="R301" s="81">
        <v>0</v>
      </c>
      <c r="S301" s="81">
        <v>5.5238654857827783</v>
      </c>
      <c r="T301" s="82"/>
      <c r="U301" s="81">
        <v>4425715</v>
      </c>
      <c r="V301" s="81">
        <v>4132</v>
      </c>
      <c r="W301" s="81">
        <v>900</v>
      </c>
      <c r="X301" s="81">
        <v>17382</v>
      </c>
      <c r="Y301" s="81">
        <v>20048</v>
      </c>
      <c r="Z301" s="81">
        <v>30224</v>
      </c>
      <c r="AA301" s="81">
        <v>13179</v>
      </c>
      <c r="AB301" s="81">
        <v>58941</v>
      </c>
      <c r="AC301" s="81">
        <v>0</v>
      </c>
      <c r="AD301" s="81">
        <v>5.5238654857827783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2099</v>
      </c>
      <c r="B302" s="80">
        <v>349</v>
      </c>
      <c r="C302" s="80">
        <v>9</v>
      </c>
      <c r="D302" s="80">
        <v>21</v>
      </c>
      <c r="E302" s="80">
        <v>2012</v>
      </c>
      <c r="F302" s="80" t="s">
        <v>88</v>
      </c>
      <c r="G302" s="80" t="s">
        <v>2090</v>
      </c>
      <c r="H302" s="80" t="s">
        <v>2091</v>
      </c>
      <c r="I302" s="177"/>
      <c r="J302" s="81">
        <v>66.674129974089809</v>
      </c>
      <c r="K302" s="81">
        <v>17.520406889806154</v>
      </c>
      <c r="L302" s="81">
        <v>39.15778969511107</v>
      </c>
      <c r="M302" s="81">
        <v>97.675594650054308</v>
      </c>
      <c r="N302" s="81">
        <v>111.00130458696296</v>
      </c>
      <c r="O302" s="81">
        <v>58.215433637073446</v>
      </c>
      <c r="P302" s="81">
        <v>64.382433973101016</v>
      </c>
      <c r="Q302" s="81">
        <v>4.4581657554853162</v>
      </c>
      <c r="R302" s="81">
        <v>0</v>
      </c>
      <c r="S302" s="81">
        <v>5.2678139963242483</v>
      </c>
      <c r="T302" s="82"/>
      <c r="U302" s="81">
        <v>4183775</v>
      </c>
      <c r="V302" s="81">
        <v>4132</v>
      </c>
      <c r="W302" s="81">
        <v>900</v>
      </c>
      <c r="X302" s="81">
        <v>17382</v>
      </c>
      <c r="Y302" s="81">
        <v>20106</v>
      </c>
      <c r="Z302" s="81">
        <v>30448</v>
      </c>
      <c r="AA302" s="81">
        <v>12937</v>
      </c>
      <c r="AB302" s="81">
        <v>58470</v>
      </c>
      <c r="AC302" s="81">
        <v>0</v>
      </c>
      <c r="AD302" s="81">
        <v>5.2678139963242483</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2100</v>
      </c>
      <c r="B303" s="80">
        <v>350</v>
      </c>
      <c r="C303" s="80">
        <v>10</v>
      </c>
      <c r="D303" s="80">
        <v>21</v>
      </c>
      <c r="E303" s="80">
        <v>2013</v>
      </c>
      <c r="F303" s="80" t="s">
        <v>89</v>
      </c>
      <c r="G303" s="80" t="s">
        <v>2090</v>
      </c>
      <c r="H303" s="80" t="s">
        <v>2091</v>
      </c>
      <c r="I303" s="177"/>
      <c r="J303" s="81">
        <v>67.566971343995689</v>
      </c>
      <c r="K303" s="81">
        <v>15.091454023765291</v>
      </c>
      <c r="L303" s="81">
        <v>38.482359563090611</v>
      </c>
      <c r="M303" s="81">
        <v>97.214801563634651</v>
      </c>
      <c r="N303" s="81">
        <v>110.94879725543323</v>
      </c>
      <c r="O303" s="81">
        <v>56.234289631454104</v>
      </c>
      <c r="P303" s="81">
        <v>64.225390964291904</v>
      </c>
      <c r="Q303" s="81">
        <v>4.4858869444319556</v>
      </c>
      <c r="R303" s="81">
        <v>0</v>
      </c>
      <c r="S303" s="81">
        <v>4.0414272633396227</v>
      </c>
      <c r="T303" s="82"/>
      <c r="U303" s="81">
        <v>4241910</v>
      </c>
      <c r="V303" s="81">
        <v>4132</v>
      </c>
      <c r="W303" s="81">
        <v>900</v>
      </c>
      <c r="X303" s="81">
        <v>17382</v>
      </c>
      <c r="Y303" s="81">
        <v>20065</v>
      </c>
      <c r="Z303" s="81">
        <v>30725</v>
      </c>
      <c r="AA303" s="81">
        <v>12857</v>
      </c>
      <c r="AB303" s="81">
        <v>57990</v>
      </c>
      <c r="AC303" s="81">
        <v>0</v>
      </c>
      <c r="AD303" s="81">
        <v>4.0414272633396227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2101</v>
      </c>
      <c r="B304" s="80">
        <v>351</v>
      </c>
      <c r="C304" s="80">
        <v>11</v>
      </c>
      <c r="D304" s="80">
        <v>21</v>
      </c>
      <c r="E304" s="80">
        <v>2014</v>
      </c>
      <c r="F304" s="80" t="s">
        <v>90</v>
      </c>
      <c r="G304" s="80" t="s">
        <v>2090</v>
      </c>
      <c r="H304" s="80" t="s">
        <v>2091</v>
      </c>
      <c r="I304" s="177"/>
      <c r="J304" s="81">
        <v>64.704301144341031</v>
      </c>
      <c r="K304" s="81">
        <v>14.407897337510443</v>
      </c>
      <c r="L304" s="81">
        <v>29.327728057429372</v>
      </c>
      <c r="M304" s="81">
        <v>91.56162275787959</v>
      </c>
      <c r="N304" s="81">
        <v>96.237742336135071</v>
      </c>
      <c r="O304" s="81">
        <v>53.379271461408969</v>
      </c>
      <c r="P304" s="81">
        <v>63.690739988321049</v>
      </c>
      <c r="Q304" s="81">
        <v>4.2427004081696147</v>
      </c>
      <c r="R304" s="81">
        <v>0</v>
      </c>
      <c r="S304" s="81">
        <v>8.2203284903555698</v>
      </c>
      <c r="T304" s="82"/>
      <c r="U304" s="81">
        <v>4598676</v>
      </c>
      <c r="V304" s="81">
        <v>3645</v>
      </c>
      <c r="W304" s="81">
        <v>936</v>
      </c>
      <c r="X304" s="81">
        <v>16915</v>
      </c>
      <c r="Y304" s="81">
        <v>20036</v>
      </c>
      <c r="Z304" s="81">
        <v>30717</v>
      </c>
      <c r="AA304" s="81">
        <v>12684</v>
      </c>
      <c r="AB304" s="81">
        <v>57164</v>
      </c>
      <c r="AC304" s="81">
        <v>0</v>
      </c>
      <c r="AD304" s="81">
        <v>8.2203284903555698</v>
      </c>
      <c r="AE304" s="82"/>
      <c r="AF304" s="81">
        <v>54325555.484525397</v>
      </c>
      <c r="AG304" s="81">
        <v>10196752.758915689</v>
      </c>
      <c r="AH304" s="81">
        <v>7282143.3551081549</v>
      </c>
      <c r="AI304" s="81">
        <v>100319747.83294286</v>
      </c>
      <c r="AJ304" s="81">
        <v>112597591.77417831</v>
      </c>
      <c r="AK304" s="81">
        <v>0</v>
      </c>
      <c r="AL304" s="81">
        <v>0</v>
      </c>
      <c r="AM304" s="81">
        <v>7847762.9860595968</v>
      </c>
      <c r="AN304" s="81">
        <v>0</v>
      </c>
      <c r="AO304" s="81">
        <v>0</v>
      </c>
      <c r="AP304" s="82"/>
      <c r="AQ304" s="81">
        <v>124</v>
      </c>
      <c r="AR304" s="81">
        <v>1</v>
      </c>
      <c r="AS304" s="81">
        <v>0</v>
      </c>
      <c r="AT304" s="81">
        <v>0</v>
      </c>
      <c r="AU304" s="81">
        <v>0</v>
      </c>
      <c r="AV304" s="81">
        <v>0</v>
      </c>
      <c r="AW304" s="81" t="s">
        <v>564</v>
      </c>
      <c r="AX304" s="82"/>
      <c r="AY304" s="81">
        <v>530.5</v>
      </c>
      <c r="AZ304" s="81">
        <v>35.4</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2102</v>
      </c>
      <c r="B305" s="80">
        <v>352</v>
      </c>
      <c r="C305" s="80">
        <v>12</v>
      </c>
      <c r="D305" s="80">
        <v>21</v>
      </c>
      <c r="E305" s="80">
        <v>2015</v>
      </c>
      <c r="F305" s="80" t="s">
        <v>91</v>
      </c>
      <c r="G305" s="80" t="s">
        <v>2090</v>
      </c>
      <c r="H305" s="80" t="s">
        <v>2091</v>
      </c>
      <c r="I305" s="177"/>
      <c r="J305" s="81">
        <v>54.330542753654022</v>
      </c>
      <c r="K305" s="81">
        <v>14.565381009588895</v>
      </c>
      <c r="L305" s="81">
        <v>31.159058424726847</v>
      </c>
      <c r="M305" s="81">
        <v>76.567540019001441</v>
      </c>
      <c r="N305" s="81">
        <v>90.03986338425986</v>
      </c>
      <c r="O305" s="81">
        <v>52.758005251784382</v>
      </c>
      <c r="P305" s="81">
        <v>62.328744789350026</v>
      </c>
      <c r="Q305" s="81">
        <v>4.0860395788877559</v>
      </c>
      <c r="R305" s="81">
        <v>0</v>
      </c>
      <c r="S305" s="81">
        <v>8.2499600803026638</v>
      </c>
      <c r="T305" s="82"/>
      <c r="U305" s="81">
        <v>4293691</v>
      </c>
      <c r="V305" s="81">
        <v>3645</v>
      </c>
      <c r="W305" s="81">
        <v>936</v>
      </c>
      <c r="X305" s="81">
        <v>16915</v>
      </c>
      <c r="Y305" s="81">
        <v>20067</v>
      </c>
      <c r="Z305" s="81">
        <v>30652</v>
      </c>
      <c r="AA305" s="81">
        <v>12403</v>
      </c>
      <c r="AB305" s="81">
        <v>56237</v>
      </c>
      <c r="AC305" s="81">
        <v>0</v>
      </c>
      <c r="AD305" s="81">
        <v>8.2499600803026638</v>
      </c>
      <c r="AE305" s="82"/>
      <c r="AF305" s="81">
        <v>46650992.99895262</v>
      </c>
      <c r="AG305" s="81">
        <v>9814082.009313738</v>
      </c>
      <c r="AH305" s="81">
        <v>6336338.7730616666</v>
      </c>
      <c r="AI305" s="81">
        <v>101886756.43842414</v>
      </c>
      <c r="AJ305" s="81">
        <v>107348634.71593156</v>
      </c>
      <c r="AK305" s="81">
        <v>0</v>
      </c>
      <c r="AL305" s="81">
        <v>0</v>
      </c>
      <c r="AM305" s="81">
        <v>7707044.9446575688</v>
      </c>
      <c r="AN305" s="81">
        <v>0</v>
      </c>
      <c r="AO305" s="81">
        <v>0</v>
      </c>
      <c r="AP305" s="82"/>
      <c r="AQ305" s="81">
        <v>127</v>
      </c>
      <c r="AR305" s="81">
        <v>1</v>
      </c>
      <c r="AS305" s="81">
        <v>0</v>
      </c>
      <c r="AT305" s="81">
        <v>0</v>
      </c>
      <c r="AU305" s="81">
        <v>0</v>
      </c>
      <c r="AV305" s="81">
        <v>0</v>
      </c>
      <c r="AW305" s="81" t="s">
        <v>564</v>
      </c>
      <c r="AX305" s="82"/>
      <c r="AY305" s="81">
        <v>549.5</v>
      </c>
      <c r="AZ305" s="81">
        <v>35.4</v>
      </c>
      <c r="BA305" s="81">
        <v>0</v>
      </c>
      <c r="BB305" s="81">
        <v>0</v>
      </c>
      <c r="BC305" s="81">
        <v>0</v>
      </c>
      <c r="BD305" s="81">
        <v>0</v>
      </c>
      <c r="BE305" s="81" t="s">
        <v>564</v>
      </c>
      <c r="BF305" s="82"/>
      <c r="BG305" s="81">
        <v>0</v>
      </c>
      <c r="BH305" s="81">
        <v>0</v>
      </c>
      <c r="BI305" s="81">
        <v>0</v>
      </c>
      <c r="BJ305" s="81">
        <v>0</v>
      </c>
      <c r="BK305" s="81">
        <v>5.2430000000000003</v>
      </c>
      <c r="BL305" s="81">
        <v>0</v>
      </c>
      <c r="BM305" s="82"/>
      <c r="BN305" s="81">
        <v>0</v>
      </c>
      <c r="BO305" s="81">
        <v>0</v>
      </c>
      <c r="BP305" s="81">
        <v>0</v>
      </c>
      <c r="BQ305" s="81">
        <v>0</v>
      </c>
      <c r="BR305" s="81">
        <v>1</v>
      </c>
      <c r="BS305" s="81">
        <v>0</v>
      </c>
      <c r="BT305"/>
      <c r="BU305" s="80">
        <v>5.2430000000000003</v>
      </c>
      <c r="BV305" s="80">
        <v>0</v>
      </c>
      <c r="BW305" s="80">
        <v>0</v>
      </c>
      <c r="BX305" s="80">
        <v>0</v>
      </c>
      <c r="BY305" s="80">
        <v>0</v>
      </c>
      <c r="BZ305" s="80">
        <v>0</v>
      </c>
      <c r="CA305" s="80">
        <v>0</v>
      </c>
      <c r="CB305" s="80">
        <v>0</v>
      </c>
      <c r="CC305" s="80">
        <v>0</v>
      </c>
    </row>
    <row r="306" spans="1:81">
      <c r="A306" s="80" t="s">
        <v>2103</v>
      </c>
      <c r="B306" s="80">
        <v>353</v>
      </c>
      <c r="C306" s="80">
        <v>13</v>
      </c>
      <c r="D306" s="80">
        <v>21</v>
      </c>
      <c r="E306" s="80">
        <v>2016</v>
      </c>
      <c r="F306" s="80" t="s">
        <v>92</v>
      </c>
      <c r="G306" s="80" t="s">
        <v>2090</v>
      </c>
      <c r="H306" s="80" t="s">
        <v>2091</v>
      </c>
      <c r="I306" s="177"/>
      <c r="J306" s="81">
        <v>61.570068550750911</v>
      </c>
      <c r="K306" s="81">
        <v>12.421913312971309</v>
      </c>
      <c r="L306" s="81">
        <v>40.102905898084877</v>
      </c>
      <c r="M306" s="81">
        <v>74.467511494105565</v>
      </c>
      <c r="N306" s="81">
        <v>83.855995671544378</v>
      </c>
      <c r="O306" s="81">
        <v>51.942211177456436</v>
      </c>
      <c r="P306" s="81">
        <v>64.319760963095788</v>
      </c>
      <c r="Q306" s="81">
        <v>3.9024901708125119</v>
      </c>
      <c r="R306" s="81">
        <v>0</v>
      </c>
      <c r="S306" s="81">
        <v>8.4449798624087649</v>
      </c>
      <c r="T306" s="82"/>
      <c r="U306" s="81">
        <v>4745786</v>
      </c>
      <c r="V306" s="81">
        <v>3645</v>
      </c>
      <c r="W306" s="81">
        <v>936</v>
      </c>
      <c r="X306" s="81">
        <v>16915</v>
      </c>
      <c r="Y306" s="81">
        <v>19946</v>
      </c>
      <c r="Z306" s="81">
        <v>30549</v>
      </c>
      <c r="AA306" s="81">
        <v>13238</v>
      </c>
      <c r="AB306" s="81">
        <v>55251</v>
      </c>
      <c r="AC306" s="81">
        <v>0</v>
      </c>
      <c r="AD306" s="81">
        <v>8.4449798624087649</v>
      </c>
      <c r="AE306" s="82"/>
      <c r="AF306" s="81">
        <v>53173165.89519418</v>
      </c>
      <c r="AG306" s="81">
        <v>8005615.7225947324</v>
      </c>
      <c r="AH306" s="81">
        <v>6316409.7967142891</v>
      </c>
      <c r="AI306" s="81">
        <v>104407726.4901026</v>
      </c>
      <c r="AJ306" s="81">
        <v>98708114.586062238</v>
      </c>
      <c r="AK306" s="81">
        <v>0</v>
      </c>
      <c r="AL306" s="81">
        <v>0</v>
      </c>
      <c r="AM306" s="81">
        <v>7577800.4179377547</v>
      </c>
      <c r="AN306" s="81">
        <v>0</v>
      </c>
      <c r="AO306" s="81">
        <v>0</v>
      </c>
      <c r="AP306" s="82"/>
      <c r="AQ306" s="81">
        <v>134</v>
      </c>
      <c r="AR306" s="81">
        <v>1</v>
      </c>
      <c r="AS306" s="81">
        <v>0</v>
      </c>
      <c r="AT306" s="81">
        <v>0</v>
      </c>
      <c r="AU306" s="81">
        <v>0</v>
      </c>
      <c r="AV306" s="81">
        <v>0</v>
      </c>
      <c r="AW306" s="81" t="s">
        <v>564</v>
      </c>
      <c r="AX306" s="82"/>
      <c r="AY306" s="81">
        <v>580.40000000000009</v>
      </c>
      <c r="AZ306" s="81">
        <v>35.4</v>
      </c>
      <c r="BA306" s="81">
        <v>0</v>
      </c>
      <c r="BB306" s="81">
        <v>0</v>
      </c>
      <c r="BC306" s="81">
        <v>0</v>
      </c>
      <c r="BD306" s="81">
        <v>0</v>
      </c>
      <c r="BE306" s="81" t="s">
        <v>564</v>
      </c>
      <c r="BF306" s="82"/>
      <c r="BG306" s="81">
        <v>0</v>
      </c>
      <c r="BH306" s="81">
        <v>0</v>
      </c>
      <c r="BI306" s="81">
        <v>0</v>
      </c>
      <c r="BJ306" s="81">
        <v>0</v>
      </c>
      <c r="BK306" s="81">
        <v>5.5910000000000002</v>
      </c>
      <c r="BL306" s="81">
        <v>0</v>
      </c>
      <c r="BM306" s="82"/>
      <c r="BN306" s="81">
        <v>0</v>
      </c>
      <c r="BO306" s="81">
        <v>0</v>
      </c>
      <c r="BP306" s="81">
        <v>0</v>
      </c>
      <c r="BQ306" s="81">
        <v>0</v>
      </c>
      <c r="BR306" s="81">
        <v>1</v>
      </c>
      <c r="BS306" s="81">
        <v>0</v>
      </c>
      <c r="BT306"/>
      <c r="BU306" s="80">
        <v>5.5910000000000002</v>
      </c>
      <c r="BV306" s="80">
        <v>0</v>
      </c>
      <c r="BW306" s="80">
        <v>0</v>
      </c>
      <c r="BX306" s="80">
        <v>0</v>
      </c>
      <c r="BY306" s="80">
        <v>0</v>
      </c>
      <c r="BZ306" s="80">
        <v>0</v>
      </c>
      <c r="CA306" s="80">
        <v>0</v>
      </c>
      <c r="CB306" s="80">
        <v>0</v>
      </c>
      <c r="CC306" s="80">
        <v>0</v>
      </c>
    </row>
    <row r="307" spans="1:81">
      <c r="A307" s="80" t="s">
        <v>2104</v>
      </c>
      <c r="B307" s="80">
        <v>354</v>
      </c>
      <c r="C307" s="80">
        <v>14</v>
      </c>
      <c r="D307" s="80">
        <v>21</v>
      </c>
      <c r="E307" s="80">
        <v>2017</v>
      </c>
      <c r="F307" s="80" t="s">
        <v>71</v>
      </c>
      <c r="G307" s="80" t="s">
        <v>2090</v>
      </c>
      <c r="H307" s="80" t="s">
        <v>2091</v>
      </c>
      <c r="I307" s="177"/>
      <c r="J307" s="81">
        <v>60.498399306194095</v>
      </c>
      <c r="K307" s="81">
        <v>12.708826029307451</v>
      </c>
      <c r="L307" s="81">
        <v>36.127818215807132</v>
      </c>
      <c r="M307" s="81">
        <v>71.753725863365716</v>
      </c>
      <c r="N307" s="81">
        <v>88.582751056686959</v>
      </c>
      <c r="O307" s="81">
        <v>50.827030537316709</v>
      </c>
      <c r="P307" s="81">
        <v>62.951557455697717</v>
      </c>
      <c r="Q307" s="81">
        <v>3.6996417887648141</v>
      </c>
      <c r="R307" s="81">
        <v>0</v>
      </c>
      <c r="S307" s="81">
        <v>8.4383544694501289</v>
      </c>
      <c r="T307" s="82"/>
      <c r="U307" s="81">
        <v>4979722</v>
      </c>
      <c r="V307" s="81">
        <v>3645</v>
      </c>
      <c r="W307" s="81">
        <v>936</v>
      </c>
      <c r="X307" s="81">
        <v>16915</v>
      </c>
      <c r="Y307" s="81">
        <v>19880</v>
      </c>
      <c r="Z307" s="81">
        <v>30389</v>
      </c>
      <c r="AA307" s="81">
        <v>13039</v>
      </c>
      <c r="AB307" s="81">
        <v>54167</v>
      </c>
      <c r="AC307" s="81">
        <v>0</v>
      </c>
      <c r="AD307" s="81">
        <v>8.4383544694501289</v>
      </c>
      <c r="AE307" s="82"/>
      <c r="AF307" s="81">
        <v>54048060.682410464</v>
      </c>
      <c r="AG307" s="81">
        <v>9113872.5038318094</v>
      </c>
      <c r="AH307" s="81">
        <v>7648016.7767499443</v>
      </c>
      <c r="AI307" s="81">
        <v>107328920.9838936</v>
      </c>
      <c r="AJ307" s="81">
        <v>104053749.237708</v>
      </c>
      <c r="AK307" s="81">
        <v>0</v>
      </c>
      <c r="AL307" s="81">
        <v>0</v>
      </c>
      <c r="AM307" s="81">
        <v>7440751.9067964666</v>
      </c>
      <c r="AN307" s="81">
        <v>0</v>
      </c>
      <c r="AO307" s="81">
        <v>0</v>
      </c>
      <c r="AP307" s="82"/>
      <c r="AQ307" s="81">
        <v>140</v>
      </c>
      <c r="AR307" s="81">
        <v>2</v>
      </c>
      <c r="AS307" s="81">
        <v>0</v>
      </c>
      <c r="AT307" s="81">
        <v>0</v>
      </c>
      <c r="AU307" s="81">
        <v>0</v>
      </c>
      <c r="AV307" s="81">
        <v>0</v>
      </c>
      <c r="AW307" s="81" t="s">
        <v>564</v>
      </c>
      <c r="AX307" s="82"/>
      <c r="AY307" s="81">
        <v>611.6</v>
      </c>
      <c r="AZ307" s="81">
        <v>46.099999999999987</v>
      </c>
      <c r="BA307" s="81">
        <v>0</v>
      </c>
      <c r="BB307" s="81">
        <v>0</v>
      </c>
      <c r="BC307" s="81">
        <v>0</v>
      </c>
      <c r="BD307" s="81">
        <v>0</v>
      </c>
      <c r="BE307" s="81" t="s">
        <v>564</v>
      </c>
      <c r="BF307" s="82"/>
      <c r="BG307" s="81">
        <v>0</v>
      </c>
      <c r="BH307" s="81">
        <v>0</v>
      </c>
      <c r="BI307" s="81">
        <v>0</v>
      </c>
      <c r="BJ307" s="81">
        <v>0</v>
      </c>
      <c r="BK307" s="81">
        <v>5.6379999999999999</v>
      </c>
      <c r="BL307" s="81">
        <v>0</v>
      </c>
      <c r="BM307" s="82"/>
      <c r="BN307" s="81">
        <v>0</v>
      </c>
      <c r="BO307" s="81">
        <v>0</v>
      </c>
      <c r="BP307" s="81">
        <v>0</v>
      </c>
      <c r="BQ307" s="81">
        <v>0</v>
      </c>
      <c r="BR307" s="81">
        <v>1</v>
      </c>
      <c r="BS307" s="81">
        <v>0</v>
      </c>
      <c r="BT307"/>
      <c r="BU307" s="80">
        <v>5.6379999999999999</v>
      </c>
      <c r="BV307" s="80">
        <v>0</v>
      </c>
      <c r="BW307" s="80">
        <v>0</v>
      </c>
      <c r="BX307" s="80">
        <v>0</v>
      </c>
      <c r="BY307" s="80">
        <v>0</v>
      </c>
      <c r="BZ307" s="80">
        <v>0</v>
      </c>
      <c r="CA307" s="80">
        <v>0</v>
      </c>
      <c r="CB307" s="80">
        <v>0</v>
      </c>
      <c r="CC307" s="80">
        <v>0</v>
      </c>
    </row>
    <row r="308" spans="1:81">
      <c r="A308" s="80" t="s">
        <v>2105</v>
      </c>
      <c r="B308" s="80">
        <v>355</v>
      </c>
      <c r="C308" s="80">
        <v>15</v>
      </c>
      <c r="D308" s="80">
        <v>21</v>
      </c>
      <c r="E308" s="80">
        <v>2018</v>
      </c>
      <c r="F308" s="80" t="s">
        <v>93</v>
      </c>
      <c r="G308" s="80" t="s">
        <v>2090</v>
      </c>
      <c r="H308" s="80" t="s">
        <v>2091</v>
      </c>
      <c r="I308" s="177"/>
      <c r="J308" s="81">
        <v>56.348183249882617</v>
      </c>
      <c r="K308" s="81">
        <v>11.637231105255916</v>
      </c>
      <c r="L308" s="81">
        <v>33.661986510306534</v>
      </c>
      <c r="M308" s="81">
        <v>70.017587884375786</v>
      </c>
      <c r="N308" s="81">
        <v>82.63090765103999</v>
      </c>
      <c r="O308" s="81">
        <v>49.557005851679286</v>
      </c>
      <c r="P308" s="81">
        <v>61.569700854189783</v>
      </c>
      <c r="Q308" s="81">
        <v>3.3664689519252238</v>
      </c>
      <c r="R308" s="81">
        <v>0</v>
      </c>
      <c r="S308" s="81">
        <v>7.107567066891292</v>
      </c>
      <c r="T308" s="82"/>
      <c r="U308" s="81">
        <v>4649985</v>
      </c>
      <c r="V308" s="81">
        <v>3645</v>
      </c>
      <c r="W308" s="81">
        <v>936</v>
      </c>
      <c r="X308" s="81">
        <v>16915</v>
      </c>
      <c r="Y308" s="81">
        <v>19794</v>
      </c>
      <c r="Z308" s="81">
        <v>30197</v>
      </c>
      <c r="AA308" s="81">
        <v>12881</v>
      </c>
      <c r="AB308" s="81">
        <v>53116</v>
      </c>
      <c r="AC308" s="81">
        <v>0</v>
      </c>
      <c r="AD308" s="81">
        <v>7.107567066891292</v>
      </c>
      <c r="AE308" s="82"/>
      <c r="AF308" s="81">
        <v>50269518.104275636</v>
      </c>
      <c r="AG308" s="81">
        <v>7992273.1074839216</v>
      </c>
      <c r="AH308" s="81">
        <v>7231922.4284018269</v>
      </c>
      <c r="AI308" s="81">
        <v>101485023.27821741</v>
      </c>
      <c r="AJ308" s="81">
        <v>105479484.6736165</v>
      </c>
      <c r="AK308" s="81">
        <v>0</v>
      </c>
      <c r="AL308" s="81">
        <v>0</v>
      </c>
      <c r="AM308" s="81">
        <v>7311476.3965599407</v>
      </c>
      <c r="AN308" s="81">
        <v>0</v>
      </c>
      <c r="AO308" s="81">
        <v>0</v>
      </c>
      <c r="AP308" s="82"/>
      <c r="AQ308" s="81">
        <v>146</v>
      </c>
      <c r="AR308" s="81">
        <v>3</v>
      </c>
      <c r="AS308" s="81">
        <v>0</v>
      </c>
      <c r="AT308" s="81">
        <v>0</v>
      </c>
      <c r="AU308" s="81">
        <v>0</v>
      </c>
      <c r="AV308" s="81">
        <v>0</v>
      </c>
      <c r="AW308" s="81" t="s">
        <v>564</v>
      </c>
      <c r="AX308" s="82"/>
      <c r="AY308" s="81">
        <v>642.09999999999991</v>
      </c>
      <c r="AZ308" s="81">
        <v>57</v>
      </c>
      <c r="BA308" s="81">
        <v>0</v>
      </c>
      <c r="BB308" s="81">
        <v>0</v>
      </c>
      <c r="BC308" s="81">
        <v>0</v>
      </c>
      <c r="BD308" s="81">
        <v>0</v>
      </c>
      <c r="BE308" s="81" t="s">
        <v>564</v>
      </c>
      <c r="BF308" s="82"/>
      <c r="BG308" s="81">
        <v>0</v>
      </c>
      <c r="BH308" s="81">
        <v>0</v>
      </c>
      <c r="BI308" s="81">
        <v>0</v>
      </c>
      <c r="BJ308" s="81">
        <v>0</v>
      </c>
      <c r="BK308" s="81">
        <v>5.51</v>
      </c>
      <c r="BL308" s="81">
        <v>0</v>
      </c>
      <c r="BM308" s="82"/>
      <c r="BN308" s="81">
        <v>0</v>
      </c>
      <c r="BO308" s="81">
        <v>0</v>
      </c>
      <c r="BP308" s="81">
        <v>0</v>
      </c>
      <c r="BQ308" s="81">
        <v>0</v>
      </c>
      <c r="BR308" s="81">
        <v>1</v>
      </c>
      <c r="BS308" s="81">
        <v>0</v>
      </c>
      <c r="BT308"/>
      <c r="BU308" s="80">
        <v>5.51</v>
      </c>
      <c r="BV308" s="80">
        <v>0</v>
      </c>
      <c r="BW308" s="80">
        <v>0</v>
      </c>
      <c r="BX308" s="80">
        <v>0</v>
      </c>
      <c r="BY308" s="80">
        <v>0</v>
      </c>
      <c r="BZ308" s="80">
        <v>0</v>
      </c>
      <c r="CA308" s="80">
        <v>0</v>
      </c>
      <c r="CB308" s="80">
        <v>0</v>
      </c>
      <c r="CC308" s="80">
        <v>0</v>
      </c>
    </row>
    <row r="309" spans="1:81">
      <c r="A309" s="80" t="s">
        <v>2106</v>
      </c>
      <c r="B309" s="80">
        <v>356</v>
      </c>
      <c r="C309" s="80">
        <v>16</v>
      </c>
      <c r="D309" s="80">
        <v>21</v>
      </c>
      <c r="E309" s="80">
        <v>2019</v>
      </c>
      <c r="F309" s="80" t="s">
        <v>73</v>
      </c>
      <c r="G309" s="80" t="s">
        <v>2090</v>
      </c>
      <c r="H309" s="80" t="s">
        <v>2091</v>
      </c>
      <c r="I309" s="177"/>
      <c r="J309" s="81">
        <v>52.261977596001834</v>
      </c>
      <c r="K309" s="81">
        <v>13.108246081832885</v>
      </c>
      <c r="L309" s="81">
        <v>33.978552226161213</v>
      </c>
      <c r="M309" s="81">
        <v>71.036714185325238</v>
      </c>
      <c r="N309" s="81">
        <v>79.076198034863395</v>
      </c>
      <c r="O309" s="81">
        <v>47.889326708007516</v>
      </c>
      <c r="P309" s="81">
        <v>56.187452347092545</v>
      </c>
      <c r="Q309" s="81">
        <v>3.2117573890074431</v>
      </c>
      <c r="R309" s="81">
        <v>0</v>
      </c>
      <c r="S309" s="81">
        <v>4.9301941823356321</v>
      </c>
      <c r="T309" s="82"/>
      <c r="U309" s="81">
        <v>4583062</v>
      </c>
      <c r="V309" s="81">
        <v>3645</v>
      </c>
      <c r="W309" s="81">
        <v>936</v>
      </c>
      <c r="X309" s="81">
        <v>16915</v>
      </c>
      <c r="Y309" s="81">
        <v>19663</v>
      </c>
      <c r="Z309" s="81">
        <v>29982</v>
      </c>
      <c r="AA309" s="81">
        <v>11667</v>
      </c>
      <c r="AB309" s="81">
        <v>52047</v>
      </c>
      <c r="AC309" s="81">
        <v>0</v>
      </c>
      <c r="AD309" s="81">
        <v>4.9301941823356321</v>
      </c>
      <c r="AE309" s="82"/>
      <c r="AF309" s="81">
        <v>45604360.396274753</v>
      </c>
      <c r="AG309" s="81">
        <v>7788067.2746866848</v>
      </c>
      <c r="AH309" s="81">
        <v>7648618.4667756055</v>
      </c>
      <c r="AI309" s="81">
        <v>104806801.97673599</v>
      </c>
      <c r="AJ309" s="81">
        <v>97103099.513122305</v>
      </c>
      <c r="AK309" s="81">
        <v>0</v>
      </c>
      <c r="AL309" s="81">
        <v>0</v>
      </c>
      <c r="AM309" s="81">
        <v>7088409.5903937733</v>
      </c>
      <c r="AN309" s="81">
        <v>0</v>
      </c>
      <c r="AO309" s="81">
        <v>0</v>
      </c>
      <c r="AP309" s="82"/>
      <c r="AQ309" s="81">
        <v>165</v>
      </c>
      <c r="AR309" s="81">
        <v>3</v>
      </c>
      <c r="AS309" s="81">
        <v>0</v>
      </c>
      <c r="AT309" s="81">
        <v>0</v>
      </c>
      <c r="AU309" s="81">
        <v>0</v>
      </c>
      <c r="AV309" s="81">
        <v>0</v>
      </c>
      <c r="AW309" s="81" t="s">
        <v>564</v>
      </c>
      <c r="AX309" s="82"/>
      <c r="AY309" s="81">
        <v>767.19999999999993</v>
      </c>
      <c r="AZ309" s="81">
        <v>56.999999999999993</v>
      </c>
      <c r="BA309" s="81">
        <v>0</v>
      </c>
      <c r="BB309" s="81">
        <v>0</v>
      </c>
      <c r="BC309" s="81">
        <v>0</v>
      </c>
      <c r="BD309" s="81">
        <v>0</v>
      </c>
      <c r="BE309" s="81" t="s">
        <v>564</v>
      </c>
      <c r="BF309" s="82"/>
      <c r="BG309" s="81">
        <v>0</v>
      </c>
      <c r="BH309" s="81">
        <v>0</v>
      </c>
      <c r="BI309" s="81">
        <v>0</v>
      </c>
      <c r="BJ309" s="81">
        <v>0</v>
      </c>
      <c r="BK309" s="81">
        <v>5.3040000000000003</v>
      </c>
      <c r="BL309" s="81">
        <v>0</v>
      </c>
      <c r="BM309" s="82"/>
      <c r="BN309" s="81">
        <v>0</v>
      </c>
      <c r="BO309" s="81">
        <v>0</v>
      </c>
      <c r="BP309" s="81">
        <v>0</v>
      </c>
      <c r="BQ309" s="81">
        <v>0</v>
      </c>
      <c r="BR309" s="81">
        <v>1</v>
      </c>
      <c r="BS309" s="81">
        <v>0</v>
      </c>
      <c r="BT309"/>
      <c r="BU309" s="80">
        <v>5.3040000000000003</v>
      </c>
      <c r="BV309" s="80">
        <v>0</v>
      </c>
      <c r="BW309" s="80">
        <v>0</v>
      </c>
      <c r="BX309" s="80">
        <v>0</v>
      </c>
      <c r="BY309" s="80">
        <v>0</v>
      </c>
      <c r="BZ309" s="80">
        <v>0</v>
      </c>
      <c r="CA309" s="80">
        <v>0</v>
      </c>
      <c r="CB309" s="80">
        <v>0</v>
      </c>
      <c r="CC309" s="80">
        <v>0</v>
      </c>
    </row>
    <row r="310" spans="1:81">
      <c r="A310" s="80" t="s">
        <v>2107</v>
      </c>
      <c r="B310" s="80">
        <v>357</v>
      </c>
      <c r="C310" s="80">
        <v>17</v>
      </c>
      <c r="D310" s="80">
        <v>21</v>
      </c>
      <c r="E310" s="80">
        <v>2020</v>
      </c>
      <c r="F310" s="80" t="s">
        <v>218</v>
      </c>
      <c r="G310" s="80" t="s">
        <v>2090</v>
      </c>
      <c r="H310" s="80" t="s">
        <v>2091</v>
      </c>
      <c r="I310" s="177"/>
      <c r="J310" s="81">
        <v>42.578979146558872</v>
      </c>
      <c r="K310" s="81">
        <v>12.354470215422023</v>
      </c>
      <c r="L310" s="81">
        <v>36.654419781018682</v>
      </c>
      <c r="M310" s="81">
        <v>55.549519232647214</v>
      </c>
      <c r="N310" s="81">
        <v>74.003947531721025</v>
      </c>
      <c r="O310" s="81">
        <v>41.836075860893231</v>
      </c>
      <c r="P310" s="81">
        <v>55.987994110290288</v>
      </c>
      <c r="Q310" s="81">
        <v>3.014492120043625</v>
      </c>
      <c r="R310" s="81">
        <v>0</v>
      </c>
      <c r="S310" s="81">
        <v>5.3917939946435416</v>
      </c>
      <c r="T310" s="82"/>
      <c r="U310" s="81">
        <v>3949297</v>
      </c>
      <c r="V310" s="81">
        <v>3108</v>
      </c>
      <c r="W310" s="81">
        <v>1067</v>
      </c>
      <c r="X310" s="81">
        <v>14962</v>
      </c>
      <c r="Y310" s="81">
        <v>19693</v>
      </c>
      <c r="Z310" s="81">
        <v>29895</v>
      </c>
      <c r="AA310" s="81">
        <v>12631</v>
      </c>
      <c r="AB310" s="81">
        <v>51125</v>
      </c>
      <c r="AC310" s="81">
        <v>0</v>
      </c>
      <c r="AD310" s="81">
        <v>5.3917939946435416</v>
      </c>
      <c r="AE310" s="82"/>
      <c r="AF310" s="81">
        <v>38149662.944039069</v>
      </c>
      <c r="AG310" s="81">
        <v>7015786.4896328244</v>
      </c>
      <c r="AH310" s="81">
        <v>8469948.0687529817</v>
      </c>
      <c r="AI310" s="81">
        <v>87027764.024497181</v>
      </c>
      <c r="AJ310" s="81">
        <v>93259295.090845749</v>
      </c>
      <c r="AK310" s="81"/>
      <c r="AL310" s="81"/>
      <c r="AM310" s="81">
        <v>6672380.5105970232</v>
      </c>
      <c r="AN310" s="81"/>
      <c r="AO310" s="81"/>
      <c r="AP310" s="82"/>
      <c r="AQ310" s="81">
        <v>183</v>
      </c>
      <c r="AR310" s="81">
        <v>4</v>
      </c>
      <c r="AS310" s="81">
        <v>0</v>
      </c>
      <c r="AT310" s="81">
        <v>0</v>
      </c>
      <c r="AU310" s="81">
        <v>0</v>
      </c>
      <c r="AV310" s="81">
        <v>0</v>
      </c>
      <c r="AW310" s="81">
        <v>0</v>
      </c>
      <c r="AX310" s="82"/>
      <c r="AY310" s="81">
        <v>870.69999999999982</v>
      </c>
      <c r="AZ310" s="81">
        <v>456.99999999999989</v>
      </c>
      <c r="BA310" s="81">
        <v>0</v>
      </c>
      <c r="BB310" s="81">
        <v>0</v>
      </c>
      <c r="BC310" s="81">
        <v>0</v>
      </c>
      <c r="BD310" s="81">
        <v>0</v>
      </c>
      <c r="BE310" s="81">
        <v>0</v>
      </c>
      <c r="BF310" s="82"/>
      <c r="BG310" s="81">
        <v>0</v>
      </c>
      <c r="BH310" s="81">
        <v>0</v>
      </c>
      <c r="BI310" s="81">
        <v>0</v>
      </c>
      <c r="BJ310" s="81">
        <v>0</v>
      </c>
      <c r="BK310" s="81">
        <v>4.907</v>
      </c>
      <c r="BL310" s="81">
        <v>0</v>
      </c>
      <c r="BM310" s="82"/>
      <c r="BN310" s="81">
        <v>0</v>
      </c>
      <c r="BO310" s="81">
        <v>0</v>
      </c>
      <c r="BP310" s="81">
        <v>0</v>
      </c>
      <c r="BQ310" s="81">
        <v>0</v>
      </c>
      <c r="BR310" s="81">
        <v>1</v>
      </c>
      <c r="BS310" s="81">
        <v>0</v>
      </c>
      <c r="BT310"/>
      <c r="BU310" s="80">
        <v>4.907</v>
      </c>
      <c r="BV310" s="80">
        <v>0</v>
      </c>
      <c r="BW310" s="80">
        <v>0</v>
      </c>
      <c r="BX310" s="80">
        <v>0</v>
      </c>
      <c r="BY310" s="80">
        <v>0</v>
      </c>
      <c r="BZ310" s="80">
        <v>0</v>
      </c>
      <c r="CA310" s="80">
        <v>0</v>
      </c>
      <c r="CB310" s="80">
        <v>0</v>
      </c>
      <c r="CC310" s="80">
        <v>0</v>
      </c>
    </row>
    <row r="311" spans="1:81">
      <c r="A311" s="80" t="s">
        <v>2108</v>
      </c>
      <c r="B311" s="80">
        <v>357</v>
      </c>
      <c r="C311" s="80">
        <v>18</v>
      </c>
      <c r="D311" s="80">
        <v>21</v>
      </c>
      <c r="E311" s="80">
        <v>2021</v>
      </c>
      <c r="F311" s="80" t="s">
        <v>75</v>
      </c>
      <c r="G311" s="174" t="s">
        <v>2090</v>
      </c>
      <c r="H311" s="80" t="s">
        <v>2091</v>
      </c>
      <c r="I311" s="177"/>
      <c r="J311" s="81">
        <v>40.663473539705087</v>
      </c>
      <c r="K311" s="81">
        <v>10.135633618203753</v>
      </c>
      <c r="L311" s="81">
        <v>26.698809528360606</v>
      </c>
      <c r="M311" s="81">
        <v>61.728292682069402</v>
      </c>
      <c r="N311" s="81">
        <v>65.164707769034038</v>
      </c>
      <c r="O311" s="81">
        <v>40.359504636231009</v>
      </c>
      <c r="P311" s="81">
        <v>56.857056524463722</v>
      </c>
      <c r="Q311" s="81">
        <v>2.9933248533108081</v>
      </c>
      <c r="R311" s="81">
        <v>0</v>
      </c>
      <c r="S311" s="81">
        <v>5.0418521806672443</v>
      </c>
      <c r="T311" s="82"/>
      <c r="U311" s="81">
        <v>3918610</v>
      </c>
      <c r="V311" s="81">
        <v>3108</v>
      </c>
      <c r="W311" s="81">
        <v>1067</v>
      </c>
      <c r="X311" s="81">
        <v>14962</v>
      </c>
      <c r="Y311" s="81">
        <v>19647</v>
      </c>
      <c r="Z311" s="81">
        <v>29696</v>
      </c>
      <c r="AA311" s="81">
        <v>12509</v>
      </c>
      <c r="AB311" s="81">
        <v>50164</v>
      </c>
      <c r="AC311" s="81">
        <v>0</v>
      </c>
      <c r="AD311" s="81">
        <v>5.0418521806672443</v>
      </c>
      <c r="AE311" s="82"/>
      <c r="AF311" s="81">
        <v>35255337.721964732</v>
      </c>
      <c r="AG311" s="81">
        <v>7018579.0827162741</v>
      </c>
      <c r="AH311" s="81">
        <v>5776418.8645225642</v>
      </c>
      <c r="AI311" s="81">
        <v>95378710.381659076</v>
      </c>
      <c r="AJ311" s="81">
        <v>76724498.045579597</v>
      </c>
      <c r="AK311" s="81">
        <v>0</v>
      </c>
      <c r="AL311" s="81">
        <v>0</v>
      </c>
      <c r="AM311" s="81">
        <v>6584721.6679906258</v>
      </c>
      <c r="AN311" s="81">
        <v>0</v>
      </c>
      <c r="AO311" s="81">
        <v>0</v>
      </c>
      <c r="AP311" s="82"/>
      <c r="AQ311" s="81">
        <v>200</v>
      </c>
      <c r="AR311" s="81">
        <v>5</v>
      </c>
      <c r="AS311" s="81">
        <v>0</v>
      </c>
      <c r="AT311" s="81">
        <v>0</v>
      </c>
      <c r="AU311" s="81">
        <v>0</v>
      </c>
      <c r="AV311" s="81">
        <v>0</v>
      </c>
      <c r="AW311" s="81"/>
      <c r="AX311" s="82"/>
      <c r="AY311" s="81">
        <v>970.89999999999964</v>
      </c>
      <c r="AZ311" s="81">
        <v>468.19999999999987</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2109</v>
      </c>
      <c r="B312" s="80">
        <v>357</v>
      </c>
      <c r="C312" s="80">
        <v>19</v>
      </c>
      <c r="D312" s="80">
        <v>21</v>
      </c>
      <c r="E312" s="80">
        <v>2022</v>
      </c>
      <c r="F312" s="80" t="s">
        <v>568</v>
      </c>
      <c r="G312" s="174" t="s">
        <v>2090</v>
      </c>
      <c r="H312" s="80" t="s">
        <v>2091</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214</v>
      </c>
      <c r="AR312" s="81">
        <v>5</v>
      </c>
      <c r="AS312" s="81">
        <v>0</v>
      </c>
      <c r="AT312" s="81">
        <v>0</v>
      </c>
      <c r="AU312" s="81">
        <v>0</v>
      </c>
      <c r="AV312" s="81">
        <v>0</v>
      </c>
      <c r="AW312" s="81"/>
      <c r="AX312" s="82"/>
      <c r="AY312" s="81">
        <v>1047.0999999999995</v>
      </c>
      <c r="AZ312" s="81">
        <v>468.19999999999993</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2110</v>
      </c>
      <c r="B313" s="80">
        <v>375</v>
      </c>
      <c r="C313" s="80">
        <v>1</v>
      </c>
      <c r="D313" s="80">
        <v>23</v>
      </c>
      <c r="E313" s="80">
        <v>1990</v>
      </c>
      <c r="F313" s="80" t="s">
        <v>562</v>
      </c>
      <c r="G313" s="80" t="s">
        <v>2111</v>
      </c>
      <c r="H313" s="80" t="s">
        <v>2112</v>
      </c>
      <c r="I313" s="177"/>
      <c r="J313" s="81">
        <v>764.70938533476442</v>
      </c>
      <c r="K313" s="81">
        <v>3.3895557491544648</v>
      </c>
      <c r="L313" s="81">
        <v>5.8398901492234625</v>
      </c>
      <c r="M313" s="81">
        <v>21.494097192622576</v>
      </c>
      <c r="N313" s="81">
        <v>38.510736292892325</v>
      </c>
      <c r="O313" s="81">
        <v>36.855261424955643</v>
      </c>
      <c r="P313" s="81">
        <v>31.481263448300847</v>
      </c>
      <c r="Q313" s="81">
        <v>2.5985730809610423</v>
      </c>
      <c r="R313" s="81">
        <v>0</v>
      </c>
      <c r="S313" s="81">
        <v>2.5330161691611179</v>
      </c>
      <c r="T313" s="82"/>
      <c r="U313" s="81">
        <v>32265535</v>
      </c>
      <c r="V313" s="81">
        <v>1199</v>
      </c>
      <c r="W313" s="81">
        <v>62</v>
      </c>
      <c r="X313" s="81">
        <v>7686</v>
      </c>
      <c r="Y313" s="81">
        <v>12701</v>
      </c>
      <c r="Z313" s="81">
        <v>15159</v>
      </c>
      <c r="AA313" s="81">
        <v>7644</v>
      </c>
      <c r="AB313" s="81">
        <v>42192</v>
      </c>
      <c r="AC313" s="81">
        <v>0</v>
      </c>
      <c r="AD313" s="81">
        <v>2.5330161691611179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2113</v>
      </c>
      <c r="B314" s="80">
        <v>376</v>
      </c>
      <c r="C314" s="80">
        <v>2</v>
      </c>
      <c r="D314" s="80">
        <v>23</v>
      </c>
      <c r="E314" s="80">
        <v>2005</v>
      </c>
      <c r="F314" s="80" t="s">
        <v>565</v>
      </c>
      <c r="G314" s="80" t="s">
        <v>2111</v>
      </c>
      <c r="H314" s="80" t="s">
        <v>2112</v>
      </c>
      <c r="I314" s="177"/>
      <c r="J314" s="81">
        <v>705.65627481127433</v>
      </c>
      <c r="K314" s="81">
        <v>2.3249708658621677</v>
      </c>
      <c r="L314" s="81">
        <v>8.5950241740597697</v>
      </c>
      <c r="M314" s="81">
        <v>46.024970060839102</v>
      </c>
      <c r="N314" s="81">
        <v>64.100317910392832</v>
      </c>
      <c r="O314" s="81">
        <v>58.964289012016138</v>
      </c>
      <c r="P314" s="81">
        <v>37.649603684652213</v>
      </c>
      <c r="Q314" s="81">
        <v>2.7590391343085647</v>
      </c>
      <c r="R314" s="81">
        <v>0</v>
      </c>
      <c r="S314" s="81">
        <v>7.1890798560000002</v>
      </c>
      <c r="T314" s="82"/>
      <c r="U314" s="81">
        <v>31150559</v>
      </c>
      <c r="V314" s="81">
        <v>1055</v>
      </c>
      <c r="W314" s="81">
        <v>103</v>
      </c>
      <c r="X314" s="81">
        <v>7741</v>
      </c>
      <c r="Y314" s="81">
        <v>17309</v>
      </c>
      <c r="Z314" s="81">
        <v>28065</v>
      </c>
      <c r="AA314" s="81">
        <v>7487</v>
      </c>
      <c r="AB314" s="81">
        <v>46831</v>
      </c>
      <c r="AC314" s="81">
        <v>0</v>
      </c>
      <c r="AD314" s="81">
        <v>7.1890798560000002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2114</v>
      </c>
      <c r="B315" s="80">
        <v>377</v>
      </c>
      <c r="C315" s="80">
        <v>3</v>
      </c>
      <c r="D315" s="80">
        <v>23</v>
      </c>
      <c r="E315" s="80">
        <v>2006</v>
      </c>
      <c r="F315" s="80" t="s">
        <v>566</v>
      </c>
      <c r="G315" s="80" t="s">
        <v>2111</v>
      </c>
      <c r="H315" s="80" t="s">
        <v>2112</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2115</v>
      </c>
      <c r="B316" s="80">
        <v>378</v>
      </c>
      <c r="C316" s="80">
        <v>4</v>
      </c>
      <c r="D316" s="80">
        <v>23</v>
      </c>
      <c r="E316" s="80">
        <v>2007</v>
      </c>
      <c r="F316" s="80" t="s">
        <v>567</v>
      </c>
      <c r="G316" s="80" t="s">
        <v>2111</v>
      </c>
      <c r="H316" s="80" t="s">
        <v>2112</v>
      </c>
      <c r="I316" s="177"/>
      <c r="J316" s="81">
        <v>587.22700207455659</v>
      </c>
      <c r="K316" s="81">
        <v>2.632675509679173</v>
      </c>
      <c r="L316" s="81">
        <v>8.5273967572729976</v>
      </c>
      <c r="M316" s="81">
        <v>57.75761213208969</v>
      </c>
      <c r="N316" s="81">
        <v>66.524084528900431</v>
      </c>
      <c r="O316" s="81">
        <v>58.028508514535247</v>
      </c>
      <c r="P316" s="81">
        <v>38.12003302854481</v>
      </c>
      <c r="Q316" s="81">
        <v>2.91079768409675</v>
      </c>
      <c r="R316" s="81">
        <v>0</v>
      </c>
      <c r="S316" s="81">
        <v>9.0142270567500002</v>
      </c>
      <c r="T316" s="82"/>
      <c r="U316" s="81">
        <v>28826647</v>
      </c>
      <c r="V316" s="81">
        <v>1112</v>
      </c>
      <c r="W316" s="81">
        <v>100</v>
      </c>
      <c r="X316" s="81">
        <v>11741</v>
      </c>
      <c r="Y316" s="81">
        <v>17649</v>
      </c>
      <c r="Z316" s="81">
        <v>28712</v>
      </c>
      <c r="AA316" s="81">
        <v>7465</v>
      </c>
      <c r="AB316" s="81">
        <v>46794</v>
      </c>
      <c r="AC316" s="81">
        <v>0</v>
      </c>
      <c r="AD316" s="81">
        <v>9.0142270567500002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2116</v>
      </c>
      <c r="B317" s="80">
        <v>379</v>
      </c>
      <c r="C317" s="80">
        <v>5</v>
      </c>
      <c r="D317" s="80">
        <v>23</v>
      </c>
      <c r="E317" s="80">
        <v>2008</v>
      </c>
      <c r="F317" s="80" t="s">
        <v>84</v>
      </c>
      <c r="G317" s="80" t="s">
        <v>2111</v>
      </c>
      <c r="H317" s="80" t="s">
        <v>2112</v>
      </c>
      <c r="I317" s="177"/>
      <c r="J317" s="81">
        <v>606.90086454591949</v>
      </c>
      <c r="K317" s="81">
        <v>1.9756821757584027</v>
      </c>
      <c r="L317" s="81">
        <v>7.6210699259017503</v>
      </c>
      <c r="M317" s="81">
        <v>59.561072409442403</v>
      </c>
      <c r="N317" s="81">
        <v>65.352277902659182</v>
      </c>
      <c r="O317" s="81">
        <v>56.558763845675024</v>
      </c>
      <c r="P317" s="81">
        <v>37.270681884552772</v>
      </c>
      <c r="Q317" s="81">
        <v>2.8629446472243449</v>
      </c>
      <c r="R317" s="81">
        <v>0</v>
      </c>
      <c r="S317" s="81">
        <v>10.189392408700002</v>
      </c>
      <c r="T317" s="82"/>
      <c r="U317" s="81">
        <v>31230277</v>
      </c>
      <c r="V317" s="81">
        <v>1112</v>
      </c>
      <c r="W317" s="81">
        <v>100</v>
      </c>
      <c r="X317" s="81">
        <v>11741</v>
      </c>
      <c r="Y317" s="81">
        <v>17827</v>
      </c>
      <c r="Z317" s="81">
        <v>28967</v>
      </c>
      <c r="AA317" s="81">
        <v>7307</v>
      </c>
      <c r="AB317" s="81">
        <v>46781</v>
      </c>
      <c r="AC317" s="81">
        <v>0</v>
      </c>
      <c r="AD317" s="81">
        <v>10.189392408700002</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2117</v>
      </c>
      <c r="B318" s="80">
        <v>380</v>
      </c>
      <c r="C318" s="80">
        <v>6</v>
      </c>
      <c r="D318" s="80">
        <v>23</v>
      </c>
      <c r="E318" s="80">
        <v>2009</v>
      </c>
      <c r="F318" s="80" t="s">
        <v>85</v>
      </c>
      <c r="G318" s="80" t="s">
        <v>2111</v>
      </c>
      <c r="H318" s="80" t="s">
        <v>2112</v>
      </c>
      <c r="I318" s="177"/>
      <c r="J318" s="81">
        <v>581.18325280306283</v>
      </c>
      <c r="K318" s="81">
        <v>1.9744961010885775</v>
      </c>
      <c r="L318" s="81">
        <v>8.6227528124179162</v>
      </c>
      <c r="M318" s="81">
        <v>62.416499433250657</v>
      </c>
      <c r="N318" s="81">
        <v>56.930099020339114</v>
      </c>
      <c r="O318" s="81">
        <v>57.920050159451414</v>
      </c>
      <c r="P318" s="81">
        <v>35.912006316923218</v>
      </c>
      <c r="Q318" s="81">
        <v>2.72614125411144</v>
      </c>
      <c r="R318" s="81">
        <v>0</v>
      </c>
      <c r="S318" s="81">
        <v>7.671325530749999</v>
      </c>
      <c r="T318" s="82"/>
      <c r="U318" s="81">
        <v>26099292</v>
      </c>
      <c r="V318" s="81">
        <v>1223</v>
      </c>
      <c r="W318" s="81">
        <v>176</v>
      </c>
      <c r="X318" s="81">
        <v>13328</v>
      </c>
      <c r="Y318" s="81">
        <v>17992</v>
      </c>
      <c r="Z318" s="81">
        <v>29280</v>
      </c>
      <c r="AA318" s="81">
        <v>7228</v>
      </c>
      <c r="AB318" s="81">
        <v>46762</v>
      </c>
      <c r="AC318" s="81">
        <v>0</v>
      </c>
      <c r="AD318" s="81">
        <v>7.671325530749999</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156.72299999999998</v>
      </c>
      <c r="BJ318" s="81">
        <v>0</v>
      </c>
      <c r="BK318" s="81">
        <v>17.739999999999998</v>
      </c>
      <c r="BL318" s="81">
        <v>0</v>
      </c>
      <c r="BM318" s="82"/>
      <c r="BN318" s="81">
        <v>0</v>
      </c>
      <c r="BO318" s="81">
        <v>0</v>
      </c>
      <c r="BP318" s="81">
        <v>14</v>
      </c>
      <c r="BQ318" s="81">
        <v>0</v>
      </c>
      <c r="BR318" s="81">
        <v>4</v>
      </c>
      <c r="BS318" s="81">
        <v>0</v>
      </c>
      <c r="BT318"/>
      <c r="BU318" s="80"/>
      <c r="BV318" s="80"/>
      <c r="BW318" s="80"/>
      <c r="BX318" s="80"/>
      <c r="BY318" s="80"/>
      <c r="BZ318" s="80"/>
      <c r="CA318" s="80"/>
      <c r="CB318" s="80"/>
      <c r="CC318" s="80"/>
    </row>
    <row r="319" spans="1:81">
      <c r="A319" s="80" t="s">
        <v>2118</v>
      </c>
      <c r="B319" s="80">
        <v>381</v>
      </c>
      <c r="C319" s="80">
        <v>7</v>
      </c>
      <c r="D319" s="80">
        <v>23</v>
      </c>
      <c r="E319" s="80">
        <v>2010</v>
      </c>
      <c r="F319" s="80" t="s">
        <v>86</v>
      </c>
      <c r="G319" s="80" t="s">
        <v>2111</v>
      </c>
      <c r="H319" s="80" t="s">
        <v>2112</v>
      </c>
      <c r="I319" s="177"/>
      <c r="J319" s="81">
        <v>625.16054587321423</v>
      </c>
      <c r="K319" s="81">
        <v>2.1143150142613409</v>
      </c>
      <c r="L319" s="81">
        <v>8.2812971307072178</v>
      </c>
      <c r="M319" s="81">
        <v>59.713625927312982</v>
      </c>
      <c r="N319" s="81">
        <v>64.12756815566452</v>
      </c>
      <c r="O319" s="81">
        <v>57.884493489312639</v>
      </c>
      <c r="P319" s="81">
        <v>36.923555962798957</v>
      </c>
      <c r="Q319" s="81">
        <v>2.8415916825773917</v>
      </c>
      <c r="R319" s="81">
        <v>0</v>
      </c>
      <c r="S319" s="81">
        <v>8.1528921208000007</v>
      </c>
      <c r="T319" s="82"/>
      <c r="U319" s="81">
        <v>30664088</v>
      </c>
      <c r="V319" s="81">
        <v>1223</v>
      </c>
      <c r="W319" s="81">
        <v>176</v>
      </c>
      <c r="X319" s="81">
        <v>13328</v>
      </c>
      <c r="Y319" s="81">
        <v>18216</v>
      </c>
      <c r="Z319" s="81">
        <v>29398</v>
      </c>
      <c r="AA319" s="81">
        <v>7246</v>
      </c>
      <c r="AB319" s="81">
        <v>46705</v>
      </c>
      <c r="AC319" s="81">
        <v>0</v>
      </c>
      <c r="AD319" s="81">
        <v>8.1528921208000007</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145.61799999999999</v>
      </c>
      <c r="BJ319" s="81">
        <v>0</v>
      </c>
      <c r="BK319" s="81">
        <v>18.975999999999999</v>
      </c>
      <c r="BL319" s="81">
        <v>0</v>
      </c>
      <c r="BM319" s="82"/>
      <c r="BN319" s="81">
        <v>0</v>
      </c>
      <c r="BO319" s="81">
        <v>0</v>
      </c>
      <c r="BP319" s="81">
        <v>13</v>
      </c>
      <c r="BQ319" s="81">
        <v>0</v>
      </c>
      <c r="BR319" s="81">
        <v>4</v>
      </c>
      <c r="BS319" s="81">
        <v>0</v>
      </c>
      <c r="BT319"/>
      <c r="BU319" s="80">
        <v>164.59399999999999</v>
      </c>
      <c r="BV319" s="80">
        <v>0</v>
      </c>
      <c r="BW319" s="80">
        <v>0</v>
      </c>
      <c r="BX319" s="80">
        <v>0</v>
      </c>
      <c r="BY319" s="80">
        <v>0</v>
      </c>
      <c r="BZ319" s="80">
        <v>0</v>
      </c>
      <c r="CA319" s="80">
        <v>0</v>
      </c>
      <c r="CB319" s="80">
        <v>0</v>
      </c>
      <c r="CC319" s="80">
        <v>0</v>
      </c>
    </row>
    <row r="320" spans="1:81">
      <c r="A320" s="80" t="s">
        <v>2119</v>
      </c>
      <c r="B320" s="80">
        <v>382</v>
      </c>
      <c r="C320" s="80">
        <v>8</v>
      </c>
      <c r="D320" s="80">
        <v>23</v>
      </c>
      <c r="E320" s="80">
        <v>2011</v>
      </c>
      <c r="F320" s="80" t="s">
        <v>87</v>
      </c>
      <c r="G320" s="80" t="s">
        <v>2111</v>
      </c>
      <c r="H320" s="80" t="s">
        <v>2112</v>
      </c>
      <c r="I320" s="177"/>
      <c r="J320" s="81">
        <v>529.1494875761847</v>
      </c>
      <c r="K320" s="81">
        <v>3.0362246414839409</v>
      </c>
      <c r="L320" s="81">
        <v>8.8235416749654849</v>
      </c>
      <c r="M320" s="81">
        <v>72.697986055752253</v>
      </c>
      <c r="N320" s="81">
        <v>69.208486755425795</v>
      </c>
      <c r="O320" s="81">
        <v>57.459231077168035</v>
      </c>
      <c r="P320" s="81">
        <v>35.411161751761206</v>
      </c>
      <c r="Q320" s="81">
        <v>3.267853273880946</v>
      </c>
      <c r="R320" s="81">
        <v>0</v>
      </c>
      <c r="S320" s="81">
        <v>7.0252954850000009</v>
      </c>
      <c r="T320" s="82"/>
      <c r="U320" s="81">
        <v>24074139</v>
      </c>
      <c r="V320" s="81">
        <v>1223</v>
      </c>
      <c r="W320" s="81">
        <v>176</v>
      </c>
      <c r="X320" s="81">
        <v>13328</v>
      </c>
      <c r="Y320" s="81">
        <v>18390</v>
      </c>
      <c r="Z320" s="81">
        <v>29816</v>
      </c>
      <c r="AA320" s="81">
        <v>7156</v>
      </c>
      <c r="AB320" s="81">
        <v>46565</v>
      </c>
      <c r="AC320" s="81">
        <v>0</v>
      </c>
      <c r="AD320" s="81">
        <v>7.0252954850000009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143.31</v>
      </c>
      <c r="BJ320" s="81">
        <v>0</v>
      </c>
      <c r="BK320" s="81">
        <v>17.187999999999999</v>
      </c>
      <c r="BL320" s="81">
        <v>0</v>
      </c>
      <c r="BM320" s="82"/>
      <c r="BN320" s="81">
        <v>0</v>
      </c>
      <c r="BO320" s="81">
        <v>0</v>
      </c>
      <c r="BP320" s="81">
        <v>13</v>
      </c>
      <c r="BQ320" s="81">
        <v>0</v>
      </c>
      <c r="BR320" s="81">
        <v>4</v>
      </c>
      <c r="BS320" s="81">
        <v>0</v>
      </c>
      <c r="BT320"/>
      <c r="BU320" s="80">
        <v>160.49799999999999</v>
      </c>
      <c r="BV320" s="80">
        <v>0</v>
      </c>
      <c r="BW320" s="80">
        <v>0</v>
      </c>
      <c r="BX320" s="80">
        <v>0</v>
      </c>
      <c r="BY320" s="80">
        <v>0</v>
      </c>
      <c r="BZ320" s="80">
        <v>0</v>
      </c>
      <c r="CA320" s="80">
        <v>0</v>
      </c>
      <c r="CB320" s="80">
        <v>0</v>
      </c>
      <c r="CC320" s="80">
        <v>0</v>
      </c>
    </row>
    <row r="321" spans="1:81">
      <c r="A321" s="80" t="s">
        <v>2120</v>
      </c>
      <c r="B321" s="80">
        <v>383</v>
      </c>
      <c r="C321" s="80">
        <v>9</v>
      </c>
      <c r="D321" s="80">
        <v>23</v>
      </c>
      <c r="E321" s="80">
        <v>2012</v>
      </c>
      <c r="F321" s="80" t="s">
        <v>88</v>
      </c>
      <c r="G321" s="80" t="s">
        <v>2111</v>
      </c>
      <c r="H321" s="80" t="s">
        <v>2112</v>
      </c>
      <c r="I321" s="177"/>
      <c r="J321" s="81">
        <v>550.23970590758927</v>
      </c>
      <c r="K321" s="81">
        <v>2.8769920117567152</v>
      </c>
      <c r="L321" s="81">
        <v>8.8411987036301944</v>
      </c>
      <c r="M321" s="81">
        <v>79.474695868687434</v>
      </c>
      <c r="N321" s="81">
        <v>76.8301193391396</v>
      </c>
      <c r="O321" s="81">
        <v>57.70111572954675</v>
      </c>
      <c r="P321" s="81">
        <v>35.383713809132587</v>
      </c>
      <c r="Q321" s="81">
        <v>3.5906266761982981</v>
      </c>
      <c r="R321" s="81">
        <v>0</v>
      </c>
      <c r="S321" s="81">
        <v>7.5332496488700018</v>
      </c>
      <c r="T321" s="82"/>
      <c r="U321" s="81">
        <v>24556191</v>
      </c>
      <c r="V321" s="81">
        <v>1223</v>
      </c>
      <c r="W321" s="81">
        <v>176</v>
      </c>
      <c r="X321" s="81">
        <v>13328</v>
      </c>
      <c r="Y321" s="81">
        <v>18695</v>
      </c>
      <c r="Z321" s="81">
        <v>30179</v>
      </c>
      <c r="AA321" s="81">
        <v>7110</v>
      </c>
      <c r="AB321" s="81">
        <v>47092</v>
      </c>
      <c r="AC321" s="81">
        <v>0</v>
      </c>
      <c r="AD321" s="81">
        <v>7.5332496488700018</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163.00299999999999</v>
      </c>
      <c r="BJ321" s="81">
        <v>0</v>
      </c>
      <c r="BK321" s="81">
        <v>20.492000000000001</v>
      </c>
      <c r="BL321" s="81">
        <v>0</v>
      </c>
      <c r="BM321" s="82"/>
      <c r="BN321" s="81">
        <v>0</v>
      </c>
      <c r="BO321" s="81">
        <v>0</v>
      </c>
      <c r="BP321" s="81">
        <v>14</v>
      </c>
      <c r="BQ321" s="81">
        <v>0</v>
      </c>
      <c r="BR321" s="81">
        <v>4</v>
      </c>
      <c r="BS321" s="81">
        <v>0</v>
      </c>
      <c r="BT321"/>
      <c r="BU321" s="80">
        <v>183.495</v>
      </c>
      <c r="BV321" s="80">
        <v>0</v>
      </c>
      <c r="BW321" s="80">
        <v>0</v>
      </c>
      <c r="BX321" s="80">
        <v>0</v>
      </c>
      <c r="BY321" s="80">
        <v>0</v>
      </c>
      <c r="BZ321" s="80">
        <v>0</v>
      </c>
      <c r="CA321" s="80">
        <v>0</v>
      </c>
      <c r="CB321" s="80">
        <v>0</v>
      </c>
      <c r="CC321" s="80">
        <v>0</v>
      </c>
    </row>
    <row r="322" spans="1:81">
      <c r="A322" s="80" t="s">
        <v>2121</v>
      </c>
      <c r="B322" s="80">
        <v>384</v>
      </c>
      <c r="C322" s="80">
        <v>10</v>
      </c>
      <c r="D322" s="80">
        <v>23</v>
      </c>
      <c r="E322" s="80">
        <v>2013</v>
      </c>
      <c r="F322" s="80" t="s">
        <v>89</v>
      </c>
      <c r="G322" s="80" t="s">
        <v>2111</v>
      </c>
      <c r="H322" s="80" t="s">
        <v>2112</v>
      </c>
      <c r="I322" s="177"/>
      <c r="J322" s="81">
        <v>540.40071885900966</v>
      </c>
      <c r="K322" s="81">
        <v>2.5651113156603245</v>
      </c>
      <c r="L322" s="81">
        <v>8.4836082126084413</v>
      </c>
      <c r="M322" s="81">
        <v>77.567108417161592</v>
      </c>
      <c r="N322" s="81">
        <v>77.042918970694842</v>
      </c>
      <c r="O322" s="81">
        <v>56.064076810112354</v>
      </c>
      <c r="P322" s="81">
        <v>35.437110017942501</v>
      </c>
      <c r="Q322" s="81">
        <v>3.6559321069287583</v>
      </c>
      <c r="R322" s="81">
        <v>0</v>
      </c>
      <c r="S322" s="81">
        <v>6.8103427960000005</v>
      </c>
      <c r="T322" s="82"/>
      <c r="U322" s="81">
        <v>22599328</v>
      </c>
      <c r="V322" s="81">
        <v>1223</v>
      </c>
      <c r="W322" s="81">
        <v>176</v>
      </c>
      <c r="X322" s="81">
        <v>13328</v>
      </c>
      <c r="Y322" s="81">
        <v>18967</v>
      </c>
      <c r="Z322" s="81">
        <v>30632</v>
      </c>
      <c r="AA322" s="81">
        <v>7094</v>
      </c>
      <c r="AB322" s="81">
        <v>47261</v>
      </c>
      <c r="AC322" s="81">
        <v>0</v>
      </c>
      <c r="AD322" s="81">
        <v>6.8103427960000005</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178.25299999999999</v>
      </c>
      <c r="BJ322" s="81">
        <v>0</v>
      </c>
      <c r="BK322" s="81">
        <v>22.006</v>
      </c>
      <c r="BL322" s="81">
        <v>0</v>
      </c>
      <c r="BM322" s="82"/>
      <c r="BN322" s="81">
        <v>0</v>
      </c>
      <c r="BO322" s="81">
        <v>0</v>
      </c>
      <c r="BP322" s="81">
        <v>14</v>
      </c>
      <c r="BQ322" s="81">
        <v>0</v>
      </c>
      <c r="BR322" s="81">
        <v>4</v>
      </c>
      <c r="BS322" s="81">
        <v>0</v>
      </c>
      <c r="BT322"/>
      <c r="BU322" s="80">
        <v>200.25899999999999</v>
      </c>
      <c r="BV322" s="80">
        <v>0</v>
      </c>
      <c r="BW322" s="80">
        <v>0</v>
      </c>
      <c r="BX322" s="80">
        <v>0</v>
      </c>
      <c r="BY322" s="80">
        <v>0</v>
      </c>
      <c r="BZ322" s="80">
        <v>0</v>
      </c>
      <c r="CA322" s="80">
        <v>0</v>
      </c>
      <c r="CB322" s="80">
        <v>0</v>
      </c>
      <c r="CC322" s="80">
        <v>0</v>
      </c>
    </row>
    <row r="323" spans="1:81">
      <c r="A323" s="80" t="s">
        <v>2122</v>
      </c>
      <c r="B323" s="80">
        <v>385</v>
      </c>
      <c r="C323" s="80">
        <v>11</v>
      </c>
      <c r="D323" s="80">
        <v>23</v>
      </c>
      <c r="E323" s="80">
        <v>2014</v>
      </c>
      <c r="F323" s="80" t="s">
        <v>90</v>
      </c>
      <c r="G323" s="80" t="s">
        <v>2111</v>
      </c>
      <c r="H323" s="80" t="s">
        <v>2112</v>
      </c>
      <c r="I323" s="177"/>
      <c r="J323" s="81">
        <v>506.83193471405195</v>
      </c>
      <c r="K323" s="81">
        <v>2.2530458375193265</v>
      </c>
      <c r="L323" s="81">
        <v>9.1624661745888236</v>
      </c>
      <c r="M323" s="81">
        <v>79.201311796382512</v>
      </c>
      <c r="N323" s="81">
        <v>76.190500683429249</v>
      </c>
      <c r="O323" s="81">
        <v>54.050053073679173</v>
      </c>
      <c r="P323" s="81">
        <v>35.405503599625646</v>
      </c>
      <c r="Q323" s="81">
        <v>3.5310810058616888</v>
      </c>
      <c r="R323" s="81">
        <v>0</v>
      </c>
      <c r="S323" s="81">
        <v>7.7864382092000017</v>
      </c>
      <c r="T323" s="82"/>
      <c r="U323" s="81">
        <v>23560007</v>
      </c>
      <c r="V323" s="81">
        <v>930</v>
      </c>
      <c r="W323" s="81">
        <v>161</v>
      </c>
      <c r="X323" s="81">
        <v>14049</v>
      </c>
      <c r="Y323" s="81">
        <v>19317</v>
      </c>
      <c r="Z323" s="81">
        <v>31103</v>
      </c>
      <c r="AA323" s="81">
        <v>7051</v>
      </c>
      <c r="AB323" s="81">
        <v>47576</v>
      </c>
      <c r="AC323" s="81">
        <v>0</v>
      </c>
      <c r="AD323" s="81">
        <v>7.7864382092000017</v>
      </c>
      <c r="AE323" s="82"/>
      <c r="AF323" s="81">
        <v>286578621.90333438</v>
      </c>
      <c r="AG323" s="81">
        <v>1914617.9692161633</v>
      </c>
      <c r="AH323" s="81">
        <v>1959986.6349083178</v>
      </c>
      <c r="AI323" s="81">
        <v>101657795.97767769</v>
      </c>
      <c r="AJ323" s="81">
        <v>108611096.20909926</v>
      </c>
      <c r="AK323" s="81">
        <v>0</v>
      </c>
      <c r="AL323" s="81">
        <v>0</v>
      </c>
      <c r="AM323" s="81">
        <v>6531473.8616047045</v>
      </c>
      <c r="AN323" s="81">
        <v>0</v>
      </c>
      <c r="AO323" s="81">
        <v>0</v>
      </c>
      <c r="AP323" s="82"/>
      <c r="AQ323" s="81">
        <v>540</v>
      </c>
      <c r="AR323" s="81">
        <v>156</v>
      </c>
      <c r="AS323" s="81">
        <v>0</v>
      </c>
      <c r="AT323" s="81">
        <v>0</v>
      </c>
      <c r="AU323" s="81">
        <v>0</v>
      </c>
      <c r="AV323" s="81">
        <v>0</v>
      </c>
      <c r="AW323" s="81" t="s">
        <v>564</v>
      </c>
      <c r="AX323" s="82"/>
      <c r="AY323" s="81">
        <v>2271.3000000000002</v>
      </c>
      <c r="AZ323" s="81">
        <v>13167.1</v>
      </c>
      <c r="BA323" s="81">
        <v>0</v>
      </c>
      <c r="BB323" s="81">
        <v>0</v>
      </c>
      <c r="BC323" s="81">
        <v>0</v>
      </c>
      <c r="BD323" s="81">
        <v>0</v>
      </c>
      <c r="BE323" s="81" t="s">
        <v>564</v>
      </c>
      <c r="BF323" s="82"/>
      <c r="BG323" s="81">
        <v>0</v>
      </c>
      <c r="BH323" s="81">
        <v>0</v>
      </c>
      <c r="BI323" s="81">
        <v>181.11799999999999</v>
      </c>
      <c r="BJ323" s="81">
        <v>0</v>
      </c>
      <c r="BK323" s="81">
        <v>20.715000000000003</v>
      </c>
      <c r="BL323" s="81">
        <v>0</v>
      </c>
      <c r="BM323" s="82"/>
      <c r="BN323" s="81">
        <v>0</v>
      </c>
      <c r="BO323" s="81">
        <v>0</v>
      </c>
      <c r="BP323" s="81">
        <v>14</v>
      </c>
      <c r="BQ323" s="81">
        <v>0</v>
      </c>
      <c r="BR323" s="81">
        <v>4</v>
      </c>
      <c r="BS323" s="81">
        <v>0</v>
      </c>
      <c r="BT323"/>
      <c r="BU323" s="80">
        <v>201.833</v>
      </c>
      <c r="BV323" s="80">
        <v>0</v>
      </c>
      <c r="BW323" s="80">
        <v>0</v>
      </c>
      <c r="BX323" s="80">
        <v>0</v>
      </c>
      <c r="BY323" s="80">
        <v>0</v>
      </c>
      <c r="BZ323" s="80">
        <v>0</v>
      </c>
      <c r="CA323" s="80">
        <v>0</v>
      </c>
      <c r="CB323" s="80">
        <v>0</v>
      </c>
      <c r="CC323" s="80">
        <v>0</v>
      </c>
    </row>
    <row r="324" spans="1:81">
      <c r="A324" s="80" t="s">
        <v>2123</v>
      </c>
      <c r="B324" s="80">
        <v>386</v>
      </c>
      <c r="C324" s="80">
        <v>12</v>
      </c>
      <c r="D324" s="80">
        <v>23</v>
      </c>
      <c r="E324" s="80">
        <v>2015</v>
      </c>
      <c r="F324" s="80" t="s">
        <v>91</v>
      </c>
      <c r="G324" s="80" t="s">
        <v>2111</v>
      </c>
      <c r="H324" s="80" t="s">
        <v>2112</v>
      </c>
      <c r="I324" s="177"/>
      <c r="J324" s="81">
        <v>686.84279182416401</v>
      </c>
      <c r="K324" s="81">
        <v>2.1557416658530681</v>
      </c>
      <c r="L324" s="81">
        <v>9.2263584923853603</v>
      </c>
      <c r="M324" s="81">
        <v>88.126444614071985</v>
      </c>
      <c r="N324" s="81">
        <v>72.749526126765247</v>
      </c>
      <c r="O324" s="81">
        <v>54.293309332581458</v>
      </c>
      <c r="P324" s="81">
        <v>34.920781064354863</v>
      </c>
      <c r="Q324" s="81">
        <v>3.4523209024459289</v>
      </c>
      <c r="R324" s="81">
        <v>0</v>
      </c>
      <c r="S324" s="81">
        <v>6.6447867905999995</v>
      </c>
      <c r="T324" s="82"/>
      <c r="U324" s="81">
        <v>35672441</v>
      </c>
      <c r="V324" s="81">
        <v>930</v>
      </c>
      <c r="W324" s="81">
        <v>161</v>
      </c>
      <c r="X324" s="81">
        <v>14049</v>
      </c>
      <c r="Y324" s="81">
        <v>19556</v>
      </c>
      <c r="Z324" s="81">
        <v>31544</v>
      </c>
      <c r="AA324" s="81">
        <v>6949</v>
      </c>
      <c r="AB324" s="81">
        <v>47515</v>
      </c>
      <c r="AC324" s="81">
        <v>0</v>
      </c>
      <c r="AD324" s="81">
        <v>6.6447867905999995</v>
      </c>
      <c r="AE324" s="82"/>
      <c r="AF324" s="81">
        <v>385441884.50182122</v>
      </c>
      <c r="AG324" s="81">
        <v>1688881.2133888812</v>
      </c>
      <c r="AH324" s="81">
        <v>1765980.2243931592</v>
      </c>
      <c r="AI324" s="81">
        <v>107751176.00515243</v>
      </c>
      <c r="AJ324" s="81">
        <v>105435993.4570165</v>
      </c>
      <c r="AK324" s="81">
        <v>0</v>
      </c>
      <c r="AL324" s="81">
        <v>0</v>
      </c>
      <c r="AM324" s="81">
        <v>6511731.4320714902</v>
      </c>
      <c r="AN324" s="81">
        <v>0</v>
      </c>
      <c r="AO324" s="81">
        <v>0</v>
      </c>
      <c r="AP324" s="82"/>
      <c r="AQ324" s="81">
        <v>653</v>
      </c>
      <c r="AR324" s="81">
        <v>262</v>
      </c>
      <c r="AS324" s="81">
        <v>0</v>
      </c>
      <c r="AT324" s="81">
        <v>0</v>
      </c>
      <c r="AU324" s="81">
        <v>0</v>
      </c>
      <c r="AV324" s="81">
        <v>0</v>
      </c>
      <c r="AW324" s="81" t="s">
        <v>564</v>
      </c>
      <c r="AX324" s="82"/>
      <c r="AY324" s="81">
        <v>2761.7</v>
      </c>
      <c r="AZ324" s="81">
        <v>31194.400000000001</v>
      </c>
      <c r="BA324" s="81">
        <v>0</v>
      </c>
      <c r="BB324" s="81">
        <v>0</v>
      </c>
      <c r="BC324" s="81">
        <v>0</v>
      </c>
      <c r="BD324" s="81">
        <v>0</v>
      </c>
      <c r="BE324" s="81" t="s">
        <v>564</v>
      </c>
      <c r="BF324" s="82"/>
      <c r="BG324" s="81">
        <v>0</v>
      </c>
      <c r="BH324" s="81">
        <v>0</v>
      </c>
      <c r="BI324" s="81">
        <v>172.32</v>
      </c>
      <c r="BJ324" s="81">
        <v>0</v>
      </c>
      <c r="BK324" s="81">
        <v>20.017000000000003</v>
      </c>
      <c r="BL324" s="81">
        <v>0</v>
      </c>
      <c r="BM324" s="82"/>
      <c r="BN324" s="81">
        <v>0</v>
      </c>
      <c r="BO324" s="81">
        <v>0</v>
      </c>
      <c r="BP324" s="81">
        <v>13</v>
      </c>
      <c r="BQ324" s="81">
        <v>0</v>
      </c>
      <c r="BR324" s="81">
        <v>4</v>
      </c>
      <c r="BS324" s="81">
        <v>0</v>
      </c>
      <c r="BT324"/>
      <c r="BU324" s="80">
        <v>192.33699999999999</v>
      </c>
      <c r="BV324" s="80">
        <v>0</v>
      </c>
      <c r="BW324" s="80">
        <v>0</v>
      </c>
      <c r="BX324" s="80">
        <v>0</v>
      </c>
      <c r="BY324" s="80">
        <v>0</v>
      </c>
      <c r="BZ324" s="80">
        <v>0</v>
      </c>
      <c r="CA324" s="80">
        <v>0</v>
      </c>
      <c r="CB324" s="80">
        <v>0</v>
      </c>
      <c r="CC324" s="80">
        <v>0</v>
      </c>
    </row>
    <row r="325" spans="1:81">
      <c r="A325" s="80" t="s">
        <v>2124</v>
      </c>
      <c r="B325" s="80">
        <v>387</v>
      </c>
      <c r="C325" s="80">
        <v>13</v>
      </c>
      <c r="D325" s="80">
        <v>23</v>
      </c>
      <c r="E325" s="80">
        <v>2016</v>
      </c>
      <c r="F325" s="80" t="s">
        <v>92</v>
      </c>
      <c r="G325" s="80" t="s">
        <v>2111</v>
      </c>
      <c r="H325" s="80" t="s">
        <v>2112</v>
      </c>
      <c r="I325" s="177"/>
      <c r="J325" s="81">
        <v>599.78334475939857</v>
      </c>
      <c r="K325" s="81">
        <v>2.0026868959123645</v>
      </c>
      <c r="L325" s="81">
        <v>9.1614215257136369</v>
      </c>
      <c r="M325" s="81">
        <v>64.462219132896195</v>
      </c>
      <c r="N325" s="81">
        <v>64.779093683911697</v>
      </c>
      <c r="O325" s="81">
        <v>54.489248145731324</v>
      </c>
      <c r="P325" s="81">
        <v>33.899302933941634</v>
      </c>
      <c r="Q325" s="81">
        <v>3.3542443706306742</v>
      </c>
      <c r="R325" s="81">
        <v>0</v>
      </c>
      <c r="S325" s="81">
        <v>6.0675971792800008</v>
      </c>
      <c r="T325" s="82"/>
      <c r="U325" s="81">
        <v>28070787</v>
      </c>
      <c r="V325" s="81">
        <v>930</v>
      </c>
      <c r="W325" s="81">
        <v>161</v>
      </c>
      <c r="X325" s="81">
        <v>14049</v>
      </c>
      <c r="Y325" s="81">
        <v>19778</v>
      </c>
      <c r="Z325" s="81">
        <v>32047</v>
      </c>
      <c r="AA325" s="81">
        <v>6977</v>
      </c>
      <c r="AB325" s="81">
        <v>47489</v>
      </c>
      <c r="AC325" s="81">
        <v>0</v>
      </c>
      <c r="AD325" s="81">
        <v>6.0675971792800008</v>
      </c>
      <c r="AE325" s="82"/>
      <c r="AF325" s="81">
        <v>337145242.84570748</v>
      </c>
      <c r="AG325" s="81">
        <v>1505738.1951059699</v>
      </c>
      <c r="AH325" s="81">
        <v>1583558.7050541281</v>
      </c>
      <c r="AI325" s="81">
        <v>100277999.71904171</v>
      </c>
      <c r="AJ325" s="81">
        <v>93322636.985448986</v>
      </c>
      <c r="AK325" s="81">
        <v>0</v>
      </c>
      <c r="AL325" s="81">
        <v>0</v>
      </c>
      <c r="AM325" s="81">
        <v>6513224.4492850089</v>
      </c>
      <c r="AN325" s="81">
        <v>0</v>
      </c>
      <c r="AO325" s="81">
        <v>0</v>
      </c>
      <c r="AP325" s="82"/>
      <c r="AQ325" s="81">
        <v>770</v>
      </c>
      <c r="AR325" s="81">
        <v>334</v>
      </c>
      <c r="AS325" s="81">
        <v>0</v>
      </c>
      <c r="AT325" s="81">
        <v>0</v>
      </c>
      <c r="AU325" s="81">
        <v>0</v>
      </c>
      <c r="AV325" s="81">
        <v>0</v>
      </c>
      <c r="AW325" s="81" t="s">
        <v>564</v>
      </c>
      <c r="AX325" s="82"/>
      <c r="AY325" s="81">
        <v>3319.5</v>
      </c>
      <c r="AZ325" s="81">
        <v>37446.1</v>
      </c>
      <c r="BA325" s="81">
        <v>0</v>
      </c>
      <c r="BB325" s="81">
        <v>0</v>
      </c>
      <c r="BC325" s="81">
        <v>0</v>
      </c>
      <c r="BD325" s="81">
        <v>0</v>
      </c>
      <c r="BE325" s="81" t="s">
        <v>564</v>
      </c>
      <c r="BF325" s="82"/>
      <c r="BG325" s="81">
        <v>0</v>
      </c>
      <c r="BH325" s="81">
        <v>0</v>
      </c>
      <c r="BI325" s="81">
        <v>181.52099999999999</v>
      </c>
      <c r="BJ325" s="81">
        <v>0</v>
      </c>
      <c r="BK325" s="81">
        <v>19.561999999999998</v>
      </c>
      <c r="BL325" s="81">
        <v>0</v>
      </c>
      <c r="BM325" s="82"/>
      <c r="BN325" s="81">
        <v>0</v>
      </c>
      <c r="BO325" s="81">
        <v>0</v>
      </c>
      <c r="BP325" s="81">
        <v>14</v>
      </c>
      <c r="BQ325" s="81">
        <v>0</v>
      </c>
      <c r="BR325" s="81">
        <v>4</v>
      </c>
      <c r="BS325" s="81">
        <v>0</v>
      </c>
      <c r="BT325"/>
      <c r="BU325" s="80">
        <v>201.083</v>
      </c>
      <c r="BV325" s="80">
        <v>0</v>
      </c>
      <c r="BW325" s="80">
        <v>0</v>
      </c>
      <c r="BX325" s="80">
        <v>0</v>
      </c>
      <c r="BY325" s="80">
        <v>0</v>
      </c>
      <c r="BZ325" s="80">
        <v>0</v>
      </c>
      <c r="CA325" s="80">
        <v>0</v>
      </c>
      <c r="CB325" s="80">
        <v>0</v>
      </c>
      <c r="CC325" s="80">
        <v>0</v>
      </c>
    </row>
    <row r="326" spans="1:81">
      <c r="A326" s="80" t="s">
        <v>2125</v>
      </c>
      <c r="B326" s="80">
        <v>388</v>
      </c>
      <c r="C326" s="80">
        <v>14</v>
      </c>
      <c r="D326" s="80">
        <v>23</v>
      </c>
      <c r="E326" s="80">
        <v>2017</v>
      </c>
      <c r="F326" s="80" t="s">
        <v>71</v>
      </c>
      <c r="G326" s="80" t="s">
        <v>2111</v>
      </c>
      <c r="H326" s="80" t="s">
        <v>2112</v>
      </c>
      <c r="I326" s="177"/>
      <c r="J326" s="81">
        <v>639.51387718268984</v>
      </c>
      <c r="K326" s="81">
        <v>1.9939618210901529</v>
      </c>
      <c r="L326" s="81">
        <v>9.122880055224531</v>
      </c>
      <c r="M326" s="81">
        <v>58.626237419750467</v>
      </c>
      <c r="N326" s="81">
        <v>70.737475459308158</v>
      </c>
      <c r="O326" s="81">
        <v>54.063408966672988</v>
      </c>
      <c r="P326" s="81">
        <v>33.254875968620745</v>
      </c>
      <c r="Q326" s="81">
        <v>3.2446911000620529</v>
      </c>
      <c r="R326" s="81">
        <v>0</v>
      </c>
      <c r="S326" s="81">
        <v>6.8446869988000012</v>
      </c>
      <c r="T326" s="82"/>
      <c r="U326" s="81">
        <v>35312760</v>
      </c>
      <c r="V326" s="81">
        <v>930</v>
      </c>
      <c r="W326" s="81">
        <v>161</v>
      </c>
      <c r="X326" s="81">
        <v>14049</v>
      </c>
      <c r="Y326" s="81">
        <v>20041</v>
      </c>
      <c r="Z326" s="81">
        <v>32324</v>
      </c>
      <c r="AA326" s="81">
        <v>6888</v>
      </c>
      <c r="AB326" s="81">
        <v>47506</v>
      </c>
      <c r="AC326" s="81">
        <v>0</v>
      </c>
      <c r="AD326" s="81">
        <v>6.8446869988000012</v>
      </c>
      <c r="AE326" s="82"/>
      <c r="AF326" s="81">
        <v>395646729.28718883</v>
      </c>
      <c r="AG326" s="81">
        <v>1517318.4788089599</v>
      </c>
      <c r="AH326" s="81">
        <v>1895457.9486804369</v>
      </c>
      <c r="AI326" s="81">
        <v>94891963.654236466</v>
      </c>
      <c r="AJ326" s="81">
        <v>102350528.1538965</v>
      </c>
      <c r="AK326" s="81">
        <v>0</v>
      </c>
      <c r="AL326" s="81">
        <v>0</v>
      </c>
      <c r="AM326" s="81">
        <v>6525751.1046259347</v>
      </c>
      <c r="AN326" s="81">
        <v>0</v>
      </c>
      <c r="AO326" s="81">
        <v>0</v>
      </c>
      <c r="AP326" s="82"/>
      <c r="AQ326" s="81">
        <v>862</v>
      </c>
      <c r="AR326" s="81">
        <v>391</v>
      </c>
      <c r="AS326" s="81">
        <v>0</v>
      </c>
      <c r="AT326" s="81">
        <v>0</v>
      </c>
      <c r="AU326" s="81">
        <v>0</v>
      </c>
      <c r="AV326" s="81">
        <v>0</v>
      </c>
      <c r="AW326" s="81" t="s">
        <v>564</v>
      </c>
      <c r="AX326" s="82"/>
      <c r="AY326" s="81">
        <v>3793.5</v>
      </c>
      <c r="AZ326" s="81">
        <v>43841.8</v>
      </c>
      <c r="BA326" s="81">
        <v>0</v>
      </c>
      <c r="BB326" s="81">
        <v>0</v>
      </c>
      <c r="BC326" s="81">
        <v>0</v>
      </c>
      <c r="BD326" s="81">
        <v>0</v>
      </c>
      <c r="BE326" s="81" t="s">
        <v>564</v>
      </c>
      <c r="BF326" s="82"/>
      <c r="BG326" s="81">
        <v>0</v>
      </c>
      <c r="BH326" s="81">
        <v>0</v>
      </c>
      <c r="BI326" s="81">
        <v>184.239</v>
      </c>
      <c r="BJ326" s="81">
        <v>0</v>
      </c>
      <c r="BK326" s="81">
        <v>19.116</v>
      </c>
      <c r="BL326" s="81">
        <v>0</v>
      </c>
      <c r="BM326" s="82"/>
      <c r="BN326" s="81">
        <v>0</v>
      </c>
      <c r="BO326" s="81">
        <v>0</v>
      </c>
      <c r="BP326" s="81">
        <v>15</v>
      </c>
      <c r="BQ326" s="81">
        <v>0</v>
      </c>
      <c r="BR326" s="81">
        <v>4</v>
      </c>
      <c r="BS326" s="81">
        <v>0</v>
      </c>
      <c r="BT326"/>
      <c r="BU326" s="80">
        <v>203.35499999999999</v>
      </c>
      <c r="BV326" s="80">
        <v>0</v>
      </c>
      <c r="BW326" s="80">
        <v>0</v>
      </c>
      <c r="BX326" s="80">
        <v>0</v>
      </c>
      <c r="BY326" s="80">
        <v>0</v>
      </c>
      <c r="BZ326" s="80">
        <v>0</v>
      </c>
      <c r="CA326" s="80">
        <v>0</v>
      </c>
      <c r="CB326" s="80">
        <v>0</v>
      </c>
      <c r="CC326" s="80">
        <v>0</v>
      </c>
    </row>
    <row r="327" spans="1:81">
      <c r="A327" s="80" t="s">
        <v>2126</v>
      </c>
      <c r="B327" s="80">
        <v>389</v>
      </c>
      <c r="C327" s="80">
        <v>15</v>
      </c>
      <c r="D327" s="80">
        <v>23</v>
      </c>
      <c r="E327" s="80">
        <v>2018</v>
      </c>
      <c r="F327" s="80" t="s">
        <v>93</v>
      </c>
      <c r="G327" s="80" t="s">
        <v>2111</v>
      </c>
      <c r="H327" s="80" t="s">
        <v>2112</v>
      </c>
      <c r="I327" s="177"/>
      <c r="J327" s="81">
        <v>667.99391623986435</v>
      </c>
      <c r="K327" s="81">
        <v>1.8814508305042141</v>
      </c>
      <c r="L327" s="81">
        <v>8.557011121561704</v>
      </c>
      <c r="M327" s="81">
        <v>62.218699893323546</v>
      </c>
      <c r="N327" s="81">
        <v>68.310998428573143</v>
      </c>
      <c r="O327" s="81">
        <v>53.280715037275876</v>
      </c>
      <c r="P327" s="81">
        <v>33.014666858154555</v>
      </c>
      <c r="Q327" s="81">
        <v>3.0160433393942618</v>
      </c>
      <c r="R327" s="81">
        <v>0</v>
      </c>
      <c r="S327" s="81">
        <v>5.3353081964000006</v>
      </c>
      <c r="T327" s="82"/>
      <c r="U327" s="81">
        <v>36755237</v>
      </c>
      <c r="V327" s="81">
        <v>930</v>
      </c>
      <c r="W327" s="81">
        <v>161</v>
      </c>
      <c r="X327" s="81">
        <v>14049</v>
      </c>
      <c r="Y327" s="81">
        <v>20378</v>
      </c>
      <c r="Z327" s="81">
        <v>32466</v>
      </c>
      <c r="AA327" s="81">
        <v>6907</v>
      </c>
      <c r="AB327" s="81">
        <v>47587</v>
      </c>
      <c r="AC327" s="81">
        <v>0</v>
      </c>
      <c r="AD327" s="81">
        <v>5.3353081964000006</v>
      </c>
      <c r="AE327" s="82"/>
      <c r="AF327" s="81">
        <v>406503220.84366077</v>
      </c>
      <c r="AG327" s="81">
        <v>1347386.8551746609</v>
      </c>
      <c r="AH327" s="81">
        <v>1820923.401654802</v>
      </c>
      <c r="AI327" s="81">
        <v>98332851.77404888</v>
      </c>
      <c r="AJ327" s="81">
        <v>103002453.3624565</v>
      </c>
      <c r="AK327" s="81">
        <v>0</v>
      </c>
      <c r="AL327" s="81">
        <v>0</v>
      </c>
      <c r="AM327" s="81">
        <v>6550403.4054352343</v>
      </c>
      <c r="AN327" s="81">
        <v>0</v>
      </c>
      <c r="AO327" s="81">
        <v>0</v>
      </c>
      <c r="AP327" s="82"/>
      <c r="AQ327" s="81">
        <v>995</v>
      </c>
      <c r="AR327" s="81">
        <v>442</v>
      </c>
      <c r="AS327" s="81">
        <v>0</v>
      </c>
      <c r="AT327" s="81">
        <v>0</v>
      </c>
      <c r="AU327" s="81">
        <v>0</v>
      </c>
      <c r="AV327" s="81">
        <v>0</v>
      </c>
      <c r="AW327" s="81" t="s">
        <v>564</v>
      </c>
      <c r="AX327" s="82"/>
      <c r="AY327" s="81">
        <v>4508.5</v>
      </c>
      <c r="AZ327" s="81">
        <v>45927</v>
      </c>
      <c r="BA327" s="81">
        <v>0</v>
      </c>
      <c r="BB327" s="81">
        <v>0</v>
      </c>
      <c r="BC327" s="81">
        <v>0</v>
      </c>
      <c r="BD327" s="81">
        <v>0</v>
      </c>
      <c r="BE327" s="81" t="s">
        <v>564</v>
      </c>
      <c r="BF327" s="82"/>
      <c r="BG327" s="81">
        <v>0</v>
      </c>
      <c r="BH327" s="81">
        <v>0</v>
      </c>
      <c r="BI327" s="81">
        <v>173.423</v>
      </c>
      <c r="BJ327" s="81">
        <v>0</v>
      </c>
      <c r="BK327" s="81">
        <v>18.774000000000001</v>
      </c>
      <c r="BL327" s="81">
        <v>0</v>
      </c>
      <c r="BM327" s="82"/>
      <c r="BN327" s="81">
        <v>0</v>
      </c>
      <c r="BO327" s="81">
        <v>0</v>
      </c>
      <c r="BP327" s="81">
        <v>14</v>
      </c>
      <c r="BQ327" s="81">
        <v>0</v>
      </c>
      <c r="BR327" s="81">
        <v>4</v>
      </c>
      <c r="BS327" s="81">
        <v>0</v>
      </c>
      <c r="BT327"/>
      <c r="BU327" s="80">
        <v>192.197</v>
      </c>
      <c r="BV327" s="80">
        <v>0</v>
      </c>
      <c r="BW327" s="80">
        <v>0</v>
      </c>
      <c r="BX327" s="80">
        <v>0</v>
      </c>
      <c r="BY327" s="80">
        <v>0</v>
      </c>
      <c r="BZ327" s="80">
        <v>0</v>
      </c>
      <c r="CA327" s="80">
        <v>0</v>
      </c>
      <c r="CB327" s="80">
        <v>0</v>
      </c>
      <c r="CC327" s="80">
        <v>0</v>
      </c>
    </row>
    <row r="328" spans="1:81">
      <c r="A328" s="80" t="s">
        <v>2127</v>
      </c>
      <c r="B328" s="80">
        <v>390</v>
      </c>
      <c r="C328" s="80">
        <v>16</v>
      </c>
      <c r="D328" s="80">
        <v>23</v>
      </c>
      <c r="E328" s="80">
        <v>2019</v>
      </c>
      <c r="F328" s="80" t="s">
        <v>73</v>
      </c>
      <c r="G328" s="80" t="s">
        <v>2111</v>
      </c>
      <c r="H328" s="80" t="s">
        <v>2112</v>
      </c>
      <c r="I328" s="177"/>
      <c r="J328" s="81">
        <v>617.03062752648725</v>
      </c>
      <c r="K328" s="81">
        <v>1.7181124094245248</v>
      </c>
      <c r="L328" s="81">
        <v>8.6306352263924175</v>
      </c>
      <c r="M328" s="81">
        <v>60.818633708279393</v>
      </c>
      <c r="N328" s="81">
        <v>66.244368515655552</v>
      </c>
      <c r="O328" s="81">
        <v>53.016561006343316</v>
      </c>
      <c r="P328" s="81">
        <v>33.176940020495458</v>
      </c>
      <c r="Q328" s="81">
        <v>2.9505440812727315</v>
      </c>
      <c r="R328" s="81">
        <v>0</v>
      </c>
      <c r="S328" s="81">
        <v>7.5659228579200004</v>
      </c>
      <c r="T328" s="82"/>
      <c r="U328" s="81">
        <v>34053891</v>
      </c>
      <c r="V328" s="81">
        <v>930</v>
      </c>
      <c r="W328" s="81">
        <v>161</v>
      </c>
      <c r="X328" s="81">
        <v>14049</v>
      </c>
      <c r="Y328" s="81">
        <v>20725</v>
      </c>
      <c r="Z328" s="81">
        <v>33192</v>
      </c>
      <c r="AA328" s="81">
        <v>6889</v>
      </c>
      <c r="AB328" s="81">
        <v>47814</v>
      </c>
      <c r="AC328" s="81">
        <v>0</v>
      </c>
      <c r="AD328" s="81">
        <v>7.5659228579200004</v>
      </c>
      <c r="AE328" s="82"/>
      <c r="AF328" s="81">
        <v>373079076.52226228</v>
      </c>
      <c r="AG328" s="81">
        <v>1301029.402543044</v>
      </c>
      <c r="AH328" s="81">
        <v>1927450.001064932</v>
      </c>
      <c r="AI328" s="81">
        <v>100052367.5414535</v>
      </c>
      <c r="AJ328" s="81">
        <v>99311617.719645098</v>
      </c>
      <c r="AK328" s="81">
        <v>0</v>
      </c>
      <c r="AL328" s="81">
        <v>0</v>
      </c>
      <c r="AM328" s="81">
        <v>6511906.8564007124</v>
      </c>
      <c r="AN328" s="81">
        <v>0</v>
      </c>
      <c r="AO328" s="81">
        <v>0</v>
      </c>
      <c r="AP328" s="82"/>
      <c r="AQ328" s="81">
        <v>1155</v>
      </c>
      <c r="AR328" s="81">
        <v>479</v>
      </c>
      <c r="AS328" s="81">
        <v>0</v>
      </c>
      <c r="AT328" s="81">
        <v>0</v>
      </c>
      <c r="AU328" s="81">
        <v>0</v>
      </c>
      <c r="AV328" s="81">
        <v>0</v>
      </c>
      <c r="AW328" s="81" t="s">
        <v>564</v>
      </c>
      <c r="AX328" s="82"/>
      <c r="AY328" s="81">
        <v>5321.8000000000029</v>
      </c>
      <c r="AZ328" s="81">
        <v>48281</v>
      </c>
      <c r="BA328" s="81">
        <v>0</v>
      </c>
      <c r="BB328" s="81">
        <v>0</v>
      </c>
      <c r="BC328" s="81">
        <v>0</v>
      </c>
      <c r="BD328" s="81">
        <v>0</v>
      </c>
      <c r="BE328" s="81" t="s">
        <v>564</v>
      </c>
      <c r="BF328" s="82"/>
      <c r="BG328" s="81">
        <v>0</v>
      </c>
      <c r="BH328" s="81">
        <v>0</v>
      </c>
      <c r="BI328" s="81">
        <v>167.83799999999999</v>
      </c>
      <c r="BJ328" s="81">
        <v>0</v>
      </c>
      <c r="BK328" s="81">
        <v>18.877000000000002</v>
      </c>
      <c r="BL328" s="81">
        <v>0</v>
      </c>
      <c r="BM328" s="82"/>
      <c r="BN328" s="81">
        <v>0</v>
      </c>
      <c r="BO328" s="81">
        <v>0</v>
      </c>
      <c r="BP328" s="81">
        <v>14</v>
      </c>
      <c r="BQ328" s="81">
        <v>0</v>
      </c>
      <c r="BR328" s="81">
        <v>4</v>
      </c>
      <c r="BS328" s="81">
        <v>0</v>
      </c>
      <c r="BT328"/>
      <c r="BU328" s="80">
        <v>186.715</v>
      </c>
      <c r="BV328" s="80">
        <v>0</v>
      </c>
      <c r="BW328" s="80">
        <v>0</v>
      </c>
      <c r="BX328" s="80">
        <v>0</v>
      </c>
      <c r="BY328" s="80">
        <v>0</v>
      </c>
      <c r="BZ328" s="80">
        <v>0</v>
      </c>
      <c r="CA328" s="80">
        <v>0</v>
      </c>
      <c r="CB328" s="80">
        <v>0</v>
      </c>
      <c r="CC328" s="80">
        <v>0</v>
      </c>
    </row>
    <row r="329" spans="1:81">
      <c r="A329" s="80" t="s">
        <v>2128</v>
      </c>
      <c r="B329" s="80">
        <v>391</v>
      </c>
      <c r="C329" s="80">
        <v>17</v>
      </c>
      <c r="D329" s="80">
        <v>23</v>
      </c>
      <c r="E329" s="80">
        <v>2020</v>
      </c>
      <c r="F329" s="80" t="s">
        <v>218</v>
      </c>
      <c r="G329" s="174" t="s">
        <v>2111</v>
      </c>
      <c r="H329" s="80" t="s">
        <v>2112</v>
      </c>
      <c r="I329" s="177"/>
      <c r="J329" s="81">
        <v>538.31525503858336</v>
      </c>
      <c r="K329" s="81">
        <v>1.9190526187715276</v>
      </c>
      <c r="L329" s="81">
        <v>9.3934643316208639</v>
      </c>
      <c r="M329" s="81">
        <v>52.653410560425556</v>
      </c>
      <c r="N329" s="81">
        <v>64.363764164718873</v>
      </c>
      <c r="O329" s="81">
        <v>46.759284252885955</v>
      </c>
      <c r="P329" s="81">
        <v>31.400439417092581</v>
      </c>
      <c r="Q329" s="81">
        <v>2.8343596324791598</v>
      </c>
      <c r="R329" s="81">
        <v>0</v>
      </c>
      <c r="S329" s="81">
        <v>8.1026667870400004</v>
      </c>
      <c r="T329" s="82"/>
      <c r="U329" s="81">
        <v>35997193</v>
      </c>
      <c r="V329" s="81">
        <v>884</v>
      </c>
      <c r="W329" s="81">
        <v>190</v>
      </c>
      <c r="X329" s="81">
        <v>13527</v>
      </c>
      <c r="Y329" s="81">
        <v>21104</v>
      </c>
      <c r="Z329" s="81">
        <v>33413</v>
      </c>
      <c r="AA329" s="81">
        <v>7084</v>
      </c>
      <c r="AB329" s="81">
        <v>48070</v>
      </c>
      <c r="AC329" s="81">
        <v>0</v>
      </c>
      <c r="AD329" s="81">
        <v>8.1026667870400004</v>
      </c>
      <c r="AE329" s="82"/>
      <c r="AF329" s="81">
        <v>386589649.60745293</v>
      </c>
      <c r="AG329" s="81">
        <v>1370805.095448114</v>
      </c>
      <c r="AH329" s="81">
        <v>1700638.8189340944</v>
      </c>
      <c r="AI329" s="81">
        <v>87991551.536918923</v>
      </c>
      <c r="AJ329" s="81">
        <v>100222745.12539285</v>
      </c>
      <c r="AK329" s="81"/>
      <c r="AL329" s="81"/>
      <c r="AM329" s="81">
        <v>6273669.0688390993</v>
      </c>
      <c r="AN329" s="81"/>
      <c r="AO329" s="81"/>
      <c r="AP329" s="82"/>
      <c r="AQ329" s="81">
        <v>1325</v>
      </c>
      <c r="AR329" s="81">
        <v>515</v>
      </c>
      <c r="AS329" s="81">
        <v>0</v>
      </c>
      <c r="AT329" s="81">
        <v>0</v>
      </c>
      <c r="AU329" s="81">
        <v>0</v>
      </c>
      <c r="AV329" s="81">
        <v>0</v>
      </c>
      <c r="AW329" s="81">
        <v>0</v>
      </c>
      <c r="AX329" s="82"/>
      <c r="AY329" s="81">
        <v>6217.399999999996</v>
      </c>
      <c r="AZ329" s="81">
        <v>59768.899999999987</v>
      </c>
      <c r="BA329" s="81">
        <v>0</v>
      </c>
      <c r="BB329" s="81">
        <v>0</v>
      </c>
      <c r="BC329" s="81">
        <v>0</v>
      </c>
      <c r="BD329" s="81">
        <v>0</v>
      </c>
      <c r="BE329" s="81">
        <v>0</v>
      </c>
      <c r="BF329" s="82"/>
      <c r="BG329" s="81">
        <v>0</v>
      </c>
      <c r="BH329" s="81">
        <v>0</v>
      </c>
      <c r="BI329" s="81">
        <v>171.84299999999999</v>
      </c>
      <c r="BJ329" s="81">
        <v>0</v>
      </c>
      <c r="BK329" s="81">
        <v>17.838000000000001</v>
      </c>
      <c r="BL329" s="81">
        <v>0</v>
      </c>
      <c r="BM329" s="82"/>
      <c r="BN329" s="81">
        <v>0</v>
      </c>
      <c r="BO329" s="81">
        <v>0</v>
      </c>
      <c r="BP329" s="81">
        <v>15</v>
      </c>
      <c r="BQ329" s="81">
        <v>0</v>
      </c>
      <c r="BR329" s="81">
        <v>4</v>
      </c>
      <c r="BS329" s="81">
        <v>0</v>
      </c>
      <c r="BT329"/>
      <c r="BU329" s="80">
        <v>189.68100000000001</v>
      </c>
      <c r="BV329" s="80">
        <v>0</v>
      </c>
      <c r="BW329" s="80">
        <v>0</v>
      </c>
      <c r="BX329" s="80">
        <v>0</v>
      </c>
      <c r="BY329" s="80">
        <v>0</v>
      </c>
      <c r="BZ329" s="80">
        <v>0</v>
      </c>
      <c r="CA329" s="80">
        <v>0</v>
      </c>
      <c r="CB329" s="80">
        <v>0</v>
      </c>
      <c r="CC329" s="80">
        <v>0</v>
      </c>
    </row>
    <row r="330" spans="1:81">
      <c r="A330" s="80" t="s">
        <v>2129</v>
      </c>
      <c r="B330" s="80">
        <v>391</v>
      </c>
      <c r="C330" s="80">
        <v>18</v>
      </c>
      <c r="D330" s="80">
        <v>23</v>
      </c>
      <c r="E330" s="80">
        <v>2021</v>
      </c>
      <c r="F330" s="80" t="s">
        <v>75</v>
      </c>
      <c r="G330" s="174" t="s">
        <v>2111</v>
      </c>
      <c r="H330" s="80" t="s">
        <v>2112</v>
      </c>
      <c r="I330" s="177"/>
      <c r="J330" s="81">
        <v>556.21191655746611</v>
      </c>
      <c r="K330" s="81">
        <v>2.043636414248541</v>
      </c>
      <c r="L330" s="81">
        <v>7.781816380210163</v>
      </c>
      <c r="M330" s="81">
        <v>55.74548240108571</v>
      </c>
      <c r="N330" s="81">
        <v>67.335640649480595</v>
      </c>
      <c r="O330" s="81">
        <v>45.837992081969396</v>
      </c>
      <c r="P330" s="81">
        <v>33.194266831733835</v>
      </c>
      <c r="Q330" s="81">
        <v>2.887767248942998</v>
      </c>
      <c r="R330" s="81">
        <v>0</v>
      </c>
      <c r="S330" s="81">
        <v>7.3289627522999998</v>
      </c>
      <c r="T330" s="82"/>
      <c r="U330" s="81">
        <v>33652586</v>
      </c>
      <c r="V330" s="81">
        <v>884</v>
      </c>
      <c r="W330" s="81">
        <v>190</v>
      </c>
      <c r="X330" s="81">
        <v>13527</v>
      </c>
      <c r="Y330" s="81">
        <v>21559</v>
      </c>
      <c r="Z330" s="81">
        <v>33727</v>
      </c>
      <c r="AA330" s="81">
        <v>7303</v>
      </c>
      <c r="AB330" s="81">
        <v>48395</v>
      </c>
      <c r="AC330" s="81">
        <v>0</v>
      </c>
      <c r="AD330" s="81">
        <v>7.3289627522999998</v>
      </c>
      <c r="AE330" s="82"/>
      <c r="AF330" s="81">
        <v>340418929.79052991</v>
      </c>
      <c r="AG330" s="81">
        <v>1452728.5836630769</v>
      </c>
      <c r="AH330" s="81">
        <v>1356904.0865473831</v>
      </c>
      <c r="AI330" s="81">
        <v>92064651.979617059</v>
      </c>
      <c r="AJ330" s="81">
        <v>97576864.406061649</v>
      </c>
      <c r="AK330" s="81">
        <v>0</v>
      </c>
      <c r="AL330" s="81">
        <v>0</v>
      </c>
      <c r="AM330" s="81">
        <v>6352515.850458622</v>
      </c>
      <c r="AN330" s="81">
        <v>0</v>
      </c>
      <c r="AO330" s="81">
        <v>0</v>
      </c>
      <c r="AP330" s="82"/>
      <c r="AQ330" s="81">
        <v>1511</v>
      </c>
      <c r="AR330" s="81">
        <v>561</v>
      </c>
      <c r="AS330" s="81">
        <v>0</v>
      </c>
      <c r="AT330" s="81">
        <v>0</v>
      </c>
      <c r="AU330" s="81">
        <v>0</v>
      </c>
      <c r="AV330" s="81">
        <v>0</v>
      </c>
      <c r="AW330" s="81"/>
      <c r="AX330" s="82"/>
      <c r="AY330" s="81">
        <v>7310.1999999999862</v>
      </c>
      <c r="AZ330" s="81">
        <v>63927.099999999991</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2130</v>
      </c>
      <c r="B331" s="80">
        <v>391</v>
      </c>
      <c r="C331" s="80">
        <v>19</v>
      </c>
      <c r="D331" s="80">
        <v>23</v>
      </c>
      <c r="E331" s="80">
        <v>2022</v>
      </c>
      <c r="F331" s="80" t="s">
        <v>568</v>
      </c>
      <c r="G331" s="80" t="s">
        <v>2111</v>
      </c>
      <c r="H331" s="80" t="s">
        <v>2112</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1770</v>
      </c>
      <c r="AR331" s="81">
        <v>573</v>
      </c>
      <c r="AS331" s="81">
        <v>0</v>
      </c>
      <c r="AT331" s="81">
        <v>0</v>
      </c>
      <c r="AU331" s="81">
        <v>0</v>
      </c>
      <c r="AV331" s="81">
        <v>0</v>
      </c>
      <c r="AW331" s="81"/>
      <c r="AX331" s="82"/>
      <c r="AY331" s="81">
        <v>8830.3999999999687</v>
      </c>
      <c r="AZ331" s="81">
        <v>64481.999999999993</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2131</v>
      </c>
      <c r="B332" s="80">
        <v>188</v>
      </c>
      <c r="C332" s="80">
        <v>1</v>
      </c>
      <c r="D332" s="80">
        <v>12</v>
      </c>
      <c r="E332" s="80">
        <v>1990</v>
      </c>
      <c r="F332" s="80" t="s">
        <v>562</v>
      </c>
      <c r="G332" s="80" t="s">
        <v>2132</v>
      </c>
      <c r="H332" s="80" t="s">
        <v>2133</v>
      </c>
      <c r="I332" s="177"/>
      <c r="J332" s="81">
        <v>377.30191621859723</v>
      </c>
      <c r="K332" s="81">
        <v>2.8031518893585194</v>
      </c>
      <c r="L332" s="81">
        <v>7.295372617147093</v>
      </c>
      <c r="M332" s="81">
        <v>16.197209916942136</v>
      </c>
      <c r="N332" s="81">
        <v>31.052572445768035</v>
      </c>
      <c r="O332" s="81">
        <v>30.132865631037681</v>
      </c>
      <c r="P332" s="81">
        <v>30.682288420963022</v>
      </c>
      <c r="Q332" s="81">
        <v>2.0618844710943729</v>
      </c>
      <c r="R332" s="81">
        <v>9.8627901154356223</v>
      </c>
      <c r="S332" s="81">
        <v>2.2389580090135373</v>
      </c>
      <c r="T332" s="82"/>
      <c r="U332" s="81">
        <v>32110974</v>
      </c>
      <c r="V332" s="81">
        <v>1049</v>
      </c>
      <c r="W332" s="81">
        <v>84</v>
      </c>
      <c r="X332" s="81">
        <v>6159</v>
      </c>
      <c r="Y332" s="81">
        <v>9947</v>
      </c>
      <c r="Z332" s="81">
        <v>12394</v>
      </c>
      <c r="AA332" s="81">
        <v>7450</v>
      </c>
      <c r="AB332" s="81">
        <v>33478</v>
      </c>
      <c r="AC332" s="81">
        <v>1708253</v>
      </c>
      <c r="AD332" s="81">
        <v>2.2389580090135373</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2134</v>
      </c>
      <c r="B333" s="80">
        <v>189</v>
      </c>
      <c r="C333" s="80">
        <v>2</v>
      </c>
      <c r="D333" s="80">
        <v>12</v>
      </c>
      <c r="E333" s="80">
        <v>2005</v>
      </c>
      <c r="F333" s="80" t="s">
        <v>565</v>
      </c>
      <c r="G333" s="80" t="s">
        <v>2132</v>
      </c>
      <c r="H333" s="80" t="s">
        <v>2133</v>
      </c>
      <c r="I333" s="177"/>
      <c r="J333" s="81">
        <v>419.86689267291177</v>
      </c>
      <c r="K333" s="81">
        <v>2.216078246854646</v>
      </c>
      <c r="L333" s="81">
        <v>2.6477189996186912</v>
      </c>
      <c r="M333" s="81">
        <v>34.784240605428479</v>
      </c>
      <c r="N333" s="81">
        <v>51.856037556645404</v>
      </c>
      <c r="O333" s="81">
        <v>48.518165906092591</v>
      </c>
      <c r="P333" s="81">
        <v>27.838681180477444</v>
      </c>
      <c r="Q333" s="81">
        <v>2.3796278036740035</v>
      </c>
      <c r="R333" s="81">
        <v>8.840489398706568</v>
      </c>
      <c r="S333" s="81">
        <v>5.2489319549367464</v>
      </c>
      <c r="T333" s="82"/>
      <c r="U333" s="81">
        <v>42677405</v>
      </c>
      <c r="V333" s="81">
        <v>967</v>
      </c>
      <c r="W333" s="81">
        <v>35</v>
      </c>
      <c r="X333" s="81">
        <v>7020</v>
      </c>
      <c r="Y333" s="81">
        <v>14105</v>
      </c>
      <c r="Z333" s="81">
        <v>23093</v>
      </c>
      <c r="AA333" s="81">
        <v>5536</v>
      </c>
      <c r="AB333" s="81">
        <v>40391</v>
      </c>
      <c r="AC333" s="81">
        <v>1563257.5</v>
      </c>
      <c r="AD333" s="81">
        <v>5.2489319549367464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2135</v>
      </c>
      <c r="B334" s="80">
        <v>190</v>
      </c>
      <c r="C334" s="80">
        <v>3</v>
      </c>
      <c r="D334" s="80">
        <v>12</v>
      </c>
      <c r="E334" s="80">
        <v>2006</v>
      </c>
      <c r="F334" s="80" t="s">
        <v>566</v>
      </c>
      <c r="G334" s="80" t="s">
        <v>2132</v>
      </c>
      <c r="H334" s="80" t="s">
        <v>2133</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2136</v>
      </c>
      <c r="B335" s="80">
        <v>191</v>
      </c>
      <c r="C335" s="80">
        <v>4</v>
      </c>
      <c r="D335" s="80">
        <v>12</v>
      </c>
      <c r="E335" s="80">
        <v>2007</v>
      </c>
      <c r="F335" s="80" t="s">
        <v>567</v>
      </c>
      <c r="G335" s="80" t="s">
        <v>2132</v>
      </c>
      <c r="H335" s="80" t="s">
        <v>2133</v>
      </c>
      <c r="I335" s="177"/>
      <c r="J335" s="81">
        <v>405.87879918222774</v>
      </c>
      <c r="K335" s="81">
        <v>1.9716929922302164</v>
      </c>
      <c r="L335" s="81">
        <v>2.0282700927334982</v>
      </c>
      <c r="M335" s="81">
        <v>37.298816376940302</v>
      </c>
      <c r="N335" s="81">
        <v>53.448921785835417</v>
      </c>
      <c r="O335" s="81">
        <v>48.931743509522605</v>
      </c>
      <c r="P335" s="81">
        <v>26.584446342478806</v>
      </c>
      <c r="Q335" s="81">
        <v>2.5931814731509446</v>
      </c>
      <c r="R335" s="81">
        <v>5.4002275950096594</v>
      </c>
      <c r="S335" s="81">
        <v>4.6059603980944193</v>
      </c>
      <c r="T335" s="82"/>
      <c r="U335" s="81">
        <v>49234234</v>
      </c>
      <c r="V335" s="81">
        <v>862</v>
      </c>
      <c r="W335" s="81">
        <v>23</v>
      </c>
      <c r="X335" s="81">
        <v>8239</v>
      </c>
      <c r="Y335" s="81">
        <v>15120</v>
      </c>
      <c r="Z335" s="81">
        <v>24211</v>
      </c>
      <c r="AA335" s="81">
        <v>5206</v>
      </c>
      <c r="AB335" s="81">
        <v>41688</v>
      </c>
      <c r="AC335" s="81">
        <v>982317.5</v>
      </c>
      <c r="AD335" s="81">
        <v>4.6059603980944193</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2137</v>
      </c>
      <c r="B336" s="80">
        <v>192</v>
      </c>
      <c r="C336" s="80">
        <v>5</v>
      </c>
      <c r="D336" s="80">
        <v>12</v>
      </c>
      <c r="E336" s="80">
        <v>2008</v>
      </c>
      <c r="F336" s="80" t="s">
        <v>84</v>
      </c>
      <c r="G336" s="80" t="s">
        <v>2132</v>
      </c>
      <c r="H336" s="80" t="s">
        <v>2133</v>
      </c>
      <c r="I336" s="177"/>
      <c r="J336" s="81">
        <v>391.86498403285441</v>
      </c>
      <c r="K336" s="81">
        <v>1.4724289329406253</v>
      </c>
      <c r="L336" s="81">
        <v>1.8074149175041607</v>
      </c>
      <c r="M336" s="81">
        <v>37.191808154204026</v>
      </c>
      <c r="N336" s="81">
        <v>53.905398837241407</v>
      </c>
      <c r="O336" s="81">
        <v>47.82317129395927</v>
      </c>
      <c r="P336" s="81">
        <v>25.717637616246762</v>
      </c>
      <c r="Q336" s="81">
        <v>2.5763503080064658</v>
      </c>
      <c r="R336" s="81">
        <v>4.2289475189274333</v>
      </c>
      <c r="S336" s="81">
        <v>5.3274716164051528</v>
      </c>
      <c r="T336" s="82"/>
      <c r="U336" s="81">
        <v>50657500</v>
      </c>
      <c r="V336" s="81">
        <v>862</v>
      </c>
      <c r="W336" s="81">
        <v>23</v>
      </c>
      <c r="X336" s="81">
        <v>8239</v>
      </c>
      <c r="Y336" s="81">
        <v>15418</v>
      </c>
      <c r="Z336" s="81">
        <v>24493</v>
      </c>
      <c r="AA336" s="81">
        <v>5042</v>
      </c>
      <c r="AB336" s="81">
        <v>42098</v>
      </c>
      <c r="AC336" s="81">
        <v>798790</v>
      </c>
      <c r="AD336" s="81">
        <v>5.3274716164051528</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2138</v>
      </c>
      <c r="B337" s="80">
        <v>193</v>
      </c>
      <c r="C337" s="80">
        <v>6</v>
      </c>
      <c r="D337" s="80">
        <v>12</v>
      </c>
      <c r="E337" s="80">
        <v>2009</v>
      </c>
      <c r="F337" s="80" t="s">
        <v>85</v>
      </c>
      <c r="G337" s="80" t="s">
        <v>2132</v>
      </c>
      <c r="H337" s="80" t="s">
        <v>2133</v>
      </c>
      <c r="I337" s="177"/>
      <c r="J337" s="81">
        <v>335.09154888476615</v>
      </c>
      <c r="K337" s="81">
        <v>1.5022169613903897</v>
      </c>
      <c r="L337" s="81">
        <v>1.9425680935019345</v>
      </c>
      <c r="M337" s="81">
        <v>37.685917076544037</v>
      </c>
      <c r="N337" s="81">
        <v>53.522665851062285</v>
      </c>
      <c r="O337" s="81">
        <v>49.164785746687336</v>
      </c>
      <c r="P337" s="81">
        <v>24.246069566489385</v>
      </c>
      <c r="Q337" s="81">
        <v>2.4942309442689328</v>
      </c>
      <c r="R337" s="81">
        <v>4.0536027598189932</v>
      </c>
      <c r="S337" s="81">
        <v>4.8628880860659169</v>
      </c>
      <c r="T337" s="82"/>
      <c r="U337" s="81">
        <v>34054830</v>
      </c>
      <c r="V337" s="81">
        <v>924</v>
      </c>
      <c r="W337" s="81">
        <v>42</v>
      </c>
      <c r="X337" s="81">
        <v>8832</v>
      </c>
      <c r="Y337" s="81">
        <v>15815</v>
      </c>
      <c r="Z337" s="81">
        <v>24854</v>
      </c>
      <c r="AA337" s="81">
        <v>4880</v>
      </c>
      <c r="AB337" s="81">
        <v>42784</v>
      </c>
      <c r="AC337" s="81">
        <v>746972.25</v>
      </c>
      <c r="AD337" s="81">
        <v>4.8628880860659169</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157.34299999999999</v>
      </c>
      <c r="BJ337" s="81">
        <v>0</v>
      </c>
      <c r="BK337" s="81">
        <v>0</v>
      </c>
      <c r="BL337" s="81">
        <v>0</v>
      </c>
      <c r="BM337" s="82"/>
      <c r="BN337" s="81">
        <v>0</v>
      </c>
      <c r="BO337" s="81">
        <v>0</v>
      </c>
      <c r="BP337" s="81">
        <v>18</v>
      </c>
      <c r="BQ337" s="81">
        <v>0</v>
      </c>
      <c r="BR337" s="81">
        <v>0</v>
      </c>
      <c r="BS337" s="81">
        <v>0</v>
      </c>
      <c r="BT337"/>
      <c r="BU337" s="80"/>
      <c r="BV337" s="80"/>
      <c r="BW337" s="80"/>
      <c r="BX337" s="80"/>
      <c r="BY337" s="80"/>
      <c r="BZ337" s="80"/>
      <c r="CA337" s="80"/>
      <c r="CB337" s="80"/>
      <c r="CC337" s="80"/>
    </row>
    <row r="338" spans="1:81">
      <c r="A338" s="80" t="s">
        <v>2139</v>
      </c>
      <c r="B338" s="80">
        <v>194</v>
      </c>
      <c r="C338" s="80">
        <v>7</v>
      </c>
      <c r="D338" s="80">
        <v>12</v>
      </c>
      <c r="E338" s="80">
        <v>2010</v>
      </c>
      <c r="F338" s="80" t="s">
        <v>86</v>
      </c>
      <c r="G338" s="80" t="s">
        <v>2132</v>
      </c>
      <c r="H338" s="80" t="s">
        <v>2133</v>
      </c>
      <c r="I338" s="177"/>
      <c r="J338" s="81">
        <v>383.90065242808146</v>
      </c>
      <c r="K338" s="81">
        <v>1.6027052766064414</v>
      </c>
      <c r="L338" s="81">
        <v>1.8324850370764509</v>
      </c>
      <c r="M338" s="81">
        <v>38.68915064324203</v>
      </c>
      <c r="N338" s="81">
        <v>59.92171472144674</v>
      </c>
      <c r="O338" s="81">
        <v>49.892345755687224</v>
      </c>
      <c r="P338" s="81">
        <v>24.653072556999913</v>
      </c>
      <c r="Q338" s="81">
        <v>2.6288297488663726</v>
      </c>
      <c r="R338" s="81">
        <v>5.2915741206386011</v>
      </c>
      <c r="S338" s="81">
        <v>5.3557998034465735</v>
      </c>
      <c r="T338" s="82"/>
      <c r="U338" s="81">
        <v>39526971</v>
      </c>
      <c r="V338" s="81">
        <v>924</v>
      </c>
      <c r="W338" s="81">
        <v>42</v>
      </c>
      <c r="X338" s="81">
        <v>8832</v>
      </c>
      <c r="Y338" s="81">
        <v>16128</v>
      </c>
      <c r="Z338" s="81">
        <v>25339</v>
      </c>
      <c r="AA338" s="81">
        <v>4838</v>
      </c>
      <c r="AB338" s="81">
        <v>43208</v>
      </c>
      <c r="AC338" s="81">
        <v>924060</v>
      </c>
      <c r="AD338" s="81">
        <v>5.3557998034465735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185.636</v>
      </c>
      <c r="BJ338" s="81">
        <v>0</v>
      </c>
      <c r="BK338" s="81">
        <v>0</v>
      </c>
      <c r="BL338" s="81">
        <v>0</v>
      </c>
      <c r="BM338" s="82"/>
      <c r="BN338" s="81">
        <v>0</v>
      </c>
      <c r="BO338" s="81">
        <v>0</v>
      </c>
      <c r="BP338" s="81">
        <v>19</v>
      </c>
      <c r="BQ338" s="81">
        <v>0</v>
      </c>
      <c r="BR338" s="81">
        <v>0</v>
      </c>
      <c r="BS338" s="81">
        <v>0</v>
      </c>
      <c r="BT338"/>
      <c r="BU338" s="80">
        <v>185.636</v>
      </c>
      <c r="BV338" s="80">
        <v>0</v>
      </c>
      <c r="BW338" s="80">
        <v>0</v>
      </c>
      <c r="BX338" s="80">
        <v>0</v>
      </c>
      <c r="BY338" s="80">
        <v>0</v>
      </c>
      <c r="BZ338" s="80">
        <v>0</v>
      </c>
      <c r="CA338" s="80">
        <v>0</v>
      </c>
      <c r="CB338" s="80">
        <v>0</v>
      </c>
      <c r="CC338" s="80">
        <v>0</v>
      </c>
    </row>
    <row r="339" spans="1:81">
      <c r="A339" s="80" t="s">
        <v>2140</v>
      </c>
      <c r="B339" s="80">
        <v>195</v>
      </c>
      <c r="C339" s="80">
        <v>8</v>
      </c>
      <c r="D339" s="80">
        <v>12</v>
      </c>
      <c r="E339" s="80">
        <v>2011</v>
      </c>
      <c r="F339" s="80" t="s">
        <v>87</v>
      </c>
      <c r="G339" s="80" t="s">
        <v>2132</v>
      </c>
      <c r="H339" s="80" t="s">
        <v>2133</v>
      </c>
      <c r="I339" s="177"/>
      <c r="J339" s="81">
        <v>394.88464599041606</v>
      </c>
      <c r="K339" s="81">
        <v>2.1764121583970764</v>
      </c>
      <c r="L339" s="81">
        <v>1.902841057486351</v>
      </c>
      <c r="M339" s="81">
        <v>41.901239487142661</v>
      </c>
      <c r="N339" s="81">
        <v>61.268679172897421</v>
      </c>
      <c r="O339" s="81">
        <v>50.024373500842771</v>
      </c>
      <c r="P339" s="81">
        <v>23.564554536317335</v>
      </c>
      <c r="Q339" s="81">
        <v>3.0544410156210522</v>
      </c>
      <c r="R339" s="81">
        <v>5.2028266068986326</v>
      </c>
      <c r="S339" s="81">
        <v>5.7520957535645003</v>
      </c>
      <c r="T339" s="82"/>
      <c r="U339" s="81">
        <v>40031769</v>
      </c>
      <c r="V339" s="81">
        <v>924</v>
      </c>
      <c r="W339" s="81">
        <v>42</v>
      </c>
      <c r="X339" s="81">
        <v>8832</v>
      </c>
      <c r="Y339" s="81">
        <v>16372</v>
      </c>
      <c r="Z339" s="81">
        <v>25958</v>
      </c>
      <c r="AA339" s="81">
        <v>4762</v>
      </c>
      <c r="AB339" s="81">
        <v>43524</v>
      </c>
      <c r="AC339" s="81">
        <v>907059.5</v>
      </c>
      <c r="AD339" s="81">
        <v>5.7520957535645003</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189.684</v>
      </c>
      <c r="BJ339" s="81">
        <v>0</v>
      </c>
      <c r="BK339" s="81">
        <v>0</v>
      </c>
      <c r="BL339" s="81">
        <v>0</v>
      </c>
      <c r="BM339" s="82"/>
      <c r="BN339" s="81">
        <v>0</v>
      </c>
      <c r="BO339" s="81">
        <v>0</v>
      </c>
      <c r="BP339" s="81">
        <v>18</v>
      </c>
      <c r="BQ339" s="81">
        <v>0</v>
      </c>
      <c r="BR339" s="81">
        <v>0</v>
      </c>
      <c r="BS339" s="81">
        <v>0</v>
      </c>
      <c r="BT339"/>
      <c r="BU339" s="80">
        <v>189.684</v>
      </c>
      <c r="BV339" s="80">
        <v>0</v>
      </c>
      <c r="BW339" s="80">
        <v>0</v>
      </c>
      <c r="BX339" s="80">
        <v>0</v>
      </c>
      <c r="BY339" s="80">
        <v>0</v>
      </c>
      <c r="BZ339" s="80">
        <v>0</v>
      </c>
      <c r="CA339" s="80">
        <v>0</v>
      </c>
      <c r="CB339" s="80">
        <v>0</v>
      </c>
      <c r="CC339" s="80">
        <v>0</v>
      </c>
    </row>
    <row r="340" spans="1:81">
      <c r="A340" s="80" t="s">
        <v>2141</v>
      </c>
      <c r="B340" s="80">
        <v>196</v>
      </c>
      <c r="C340" s="80">
        <v>9</v>
      </c>
      <c r="D340" s="80">
        <v>12</v>
      </c>
      <c r="E340" s="80">
        <v>2012</v>
      </c>
      <c r="F340" s="80" t="s">
        <v>88</v>
      </c>
      <c r="G340" s="80" t="s">
        <v>2132</v>
      </c>
      <c r="H340" s="80" t="s">
        <v>2133</v>
      </c>
      <c r="I340" s="177"/>
      <c r="J340" s="81">
        <v>410.34299243394298</v>
      </c>
      <c r="K340" s="81">
        <v>1.946362025766786</v>
      </c>
      <c r="L340" s="81">
        <v>1.853589944234449</v>
      </c>
      <c r="M340" s="81">
        <v>44.267014880819609</v>
      </c>
      <c r="N340" s="81">
        <v>67.099316334912501</v>
      </c>
      <c r="O340" s="81">
        <v>50.632590435397361</v>
      </c>
      <c r="P340" s="81">
        <v>23.808113482825636</v>
      </c>
      <c r="Q340" s="81">
        <v>3.5066024131138986</v>
      </c>
      <c r="R340" s="81">
        <v>5.0575591859622016</v>
      </c>
      <c r="S340" s="81">
        <v>5.2124102203674614</v>
      </c>
      <c r="T340" s="82"/>
      <c r="U340" s="81">
        <v>44791981</v>
      </c>
      <c r="V340" s="81">
        <v>924</v>
      </c>
      <c r="W340" s="81">
        <v>42</v>
      </c>
      <c r="X340" s="81">
        <v>8832</v>
      </c>
      <c r="Y340" s="81">
        <v>17737</v>
      </c>
      <c r="Z340" s="81">
        <v>26482</v>
      </c>
      <c r="AA340" s="81">
        <v>4784</v>
      </c>
      <c r="AB340" s="81">
        <v>45990</v>
      </c>
      <c r="AC340" s="81">
        <v>858896</v>
      </c>
      <c r="AD340" s="81">
        <v>5.2124102203674614</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197.08500000000001</v>
      </c>
      <c r="BJ340" s="81">
        <v>0</v>
      </c>
      <c r="BK340" s="81">
        <v>0</v>
      </c>
      <c r="BL340" s="81">
        <v>0</v>
      </c>
      <c r="BM340" s="82"/>
      <c r="BN340" s="81">
        <v>0</v>
      </c>
      <c r="BO340" s="81">
        <v>0</v>
      </c>
      <c r="BP340" s="81">
        <v>18</v>
      </c>
      <c r="BQ340" s="81">
        <v>0</v>
      </c>
      <c r="BR340" s="81">
        <v>0</v>
      </c>
      <c r="BS340" s="81">
        <v>0</v>
      </c>
      <c r="BT340"/>
      <c r="BU340" s="80">
        <v>197.08500000000001</v>
      </c>
      <c r="BV340" s="80">
        <v>0</v>
      </c>
      <c r="BW340" s="80">
        <v>0</v>
      </c>
      <c r="BX340" s="80">
        <v>0</v>
      </c>
      <c r="BY340" s="80">
        <v>0</v>
      </c>
      <c r="BZ340" s="80">
        <v>0</v>
      </c>
      <c r="CA340" s="80">
        <v>0</v>
      </c>
      <c r="CB340" s="80">
        <v>0</v>
      </c>
      <c r="CC340" s="80">
        <v>0</v>
      </c>
    </row>
    <row r="341" spans="1:81">
      <c r="A341" s="80" t="s">
        <v>2142</v>
      </c>
      <c r="B341" s="80">
        <v>197</v>
      </c>
      <c r="C341" s="80">
        <v>10</v>
      </c>
      <c r="D341" s="80">
        <v>12</v>
      </c>
      <c r="E341" s="80">
        <v>2013</v>
      </c>
      <c r="F341" s="80" t="s">
        <v>89</v>
      </c>
      <c r="G341" s="80" t="s">
        <v>2132</v>
      </c>
      <c r="H341" s="80" t="s">
        <v>2133</v>
      </c>
      <c r="I341" s="177"/>
      <c r="J341" s="81">
        <v>417.35876018388399</v>
      </c>
      <c r="K341" s="81">
        <v>1.653981462674913</v>
      </c>
      <c r="L341" s="81">
        <v>1.7103414546426741</v>
      </c>
      <c r="M341" s="81">
        <v>44.07071659901424</v>
      </c>
      <c r="N341" s="81">
        <v>61.101970483570845</v>
      </c>
      <c r="O341" s="81">
        <v>49.425776777784151</v>
      </c>
      <c r="P341" s="81">
        <v>23.997727167493064</v>
      </c>
      <c r="Q341" s="81">
        <v>3.5713044070286277</v>
      </c>
      <c r="R341" s="81">
        <v>5.0553830677080134</v>
      </c>
      <c r="S341" s="81">
        <v>5.8187178048527093</v>
      </c>
      <c r="T341" s="82"/>
      <c r="U341" s="81">
        <v>46992800</v>
      </c>
      <c r="V341" s="81">
        <v>924</v>
      </c>
      <c r="W341" s="81">
        <v>42</v>
      </c>
      <c r="X341" s="81">
        <v>8832</v>
      </c>
      <c r="Y341" s="81">
        <v>17874</v>
      </c>
      <c r="Z341" s="81">
        <v>27005</v>
      </c>
      <c r="AA341" s="81">
        <v>4804</v>
      </c>
      <c r="AB341" s="81">
        <v>46167</v>
      </c>
      <c r="AC341" s="81">
        <v>838040</v>
      </c>
      <c r="AD341" s="81">
        <v>5.8187178048527093</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200.92699999999999</v>
      </c>
      <c r="BJ341" s="81">
        <v>0</v>
      </c>
      <c r="BK341" s="81">
        <v>0</v>
      </c>
      <c r="BL341" s="81">
        <v>0</v>
      </c>
      <c r="BM341" s="82"/>
      <c r="BN341" s="81">
        <v>0</v>
      </c>
      <c r="BO341" s="81">
        <v>0</v>
      </c>
      <c r="BP341" s="81">
        <v>18</v>
      </c>
      <c r="BQ341" s="81">
        <v>0</v>
      </c>
      <c r="BR341" s="81">
        <v>0</v>
      </c>
      <c r="BS341" s="81">
        <v>0</v>
      </c>
      <c r="BT341"/>
      <c r="BU341" s="80">
        <v>200.92699999999999</v>
      </c>
      <c r="BV341" s="80">
        <v>0</v>
      </c>
      <c r="BW341" s="80">
        <v>0</v>
      </c>
      <c r="BX341" s="80">
        <v>0</v>
      </c>
      <c r="BY341" s="80">
        <v>0</v>
      </c>
      <c r="BZ341" s="80">
        <v>0</v>
      </c>
      <c r="CA341" s="80">
        <v>0</v>
      </c>
      <c r="CB341" s="80">
        <v>0</v>
      </c>
      <c r="CC341" s="80">
        <v>0</v>
      </c>
    </row>
    <row r="342" spans="1:81">
      <c r="A342" s="80" t="s">
        <v>2143</v>
      </c>
      <c r="B342" s="80">
        <v>198</v>
      </c>
      <c r="C342" s="80">
        <v>11</v>
      </c>
      <c r="D342" s="80">
        <v>12</v>
      </c>
      <c r="E342" s="80">
        <v>2014</v>
      </c>
      <c r="F342" s="80" t="s">
        <v>90</v>
      </c>
      <c r="G342" s="80" t="s">
        <v>2132</v>
      </c>
      <c r="H342" s="80" t="s">
        <v>2133</v>
      </c>
      <c r="I342" s="177"/>
      <c r="J342" s="81">
        <v>416.71374169414372</v>
      </c>
      <c r="K342" s="81">
        <v>1.6077630214504646</v>
      </c>
      <c r="L342" s="81">
        <v>0.47664091765345512</v>
      </c>
      <c r="M342" s="81">
        <v>43.299718622371095</v>
      </c>
      <c r="N342" s="81">
        <v>59.420246149874551</v>
      </c>
      <c r="O342" s="81">
        <v>47.729761043039971</v>
      </c>
      <c r="P342" s="81">
        <v>24.554377053207972</v>
      </c>
      <c r="Q342" s="81">
        <v>3.4360054474181707</v>
      </c>
      <c r="R342" s="81">
        <v>4.9626259673095445</v>
      </c>
      <c r="S342" s="81">
        <v>5.7393736779725719</v>
      </c>
      <c r="T342" s="82"/>
      <c r="U342" s="81">
        <v>51235261</v>
      </c>
      <c r="V342" s="81">
        <v>778</v>
      </c>
      <c r="W342" s="81">
        <v>10</v>
      </c>
      <c r="X342" s="81">
        <v>9296</v>
      </c>
      <c r="Y342" s="81">
        <v>18127</v>
      </c>
      <c r="Z342" s="81">
        <v>27466</v>
      </c>
      <c r="AA342" s="81">
        <v>4890</v>
      </c>
      <c r="AB342" s="81">
        <v>46295</v>
      </c>
      <c r="AC342" s="81">
        <v>825250.25</v>
      </c>
      <c r="AD342" s="81">
        <v>5.7393736779725719</v>
      </c>
      <c r="AE342" s="82"/>
      <c r="AF342" s="81">
        <v>300091870.45865023</v>
      </c>
      <c r="AG342" s="81">
        <v>1464146.2720218843</v>
      </c>
      <c r="AH342" s="81">
        <v>115212.81778446204</v>
      </c>
      <c r="AI342" s="81">
        <v>57225389.955419749</v>
      </c>
      <c r="AJ342" s="81">
        <v>84183454.326061144</v>
      </c>
      <c r="AK342" s="81">
        <v>0</v>
      </c>
      <c r="AL342" s="81">
        <v>0</v>
      </c>
      <c r="AM342" s="81">
        <v>6355611.7038630778</v>
      </c>
      <c r="AN342" s="81">
        <v>0</v>
      </c>
      <c r="AO342" s="81">
        <v>0</v>
      </c>
      <c r="AP342" s="82"/>
      <c r="AQ342" s="81">
        <v>1244</v>
      </c>
      <c r="AR342" s="81">
        <v>155</v>
      </c>
      <c r="AS342" s="81">
        <v>0</v>
      </c>
      <c r="AT342" s="81">
        <v>0</v>
      </c>
      <c r="AU342" s="81">
        <v>0</v>
      </c>
      <c r="AV342" s="81">
        <v>0</v>
      </c>
      <c r="AW342" s="81" t="s">
        <v>564</v>
      </c>
      <c r="AX342" s="82"/>
      <c r="AY342" s="81">
        <v>5260</v>
      </c>
      <c r="AZ342" s="81">
        <v>2808.4</v>
      </c>
      <c r="BA342" s="81">
        <v>0</v>
      </c>
      <c r="BB342" s="81">
        <v>0</v>
      </c>
      <c r="BC342" s="81">
        <v>0</v>
      </c>
      <c r="BD342" s="81">
        <v>0</v>
      </c>
      <c r="BE342" s="81" t="s">
        <v>564</v>
      </c>
      <c r="BF342" s="82"/>
      <c r="BG342" s="81">
        <v>0</v>
      </c>
      <c r="BH342" s="81">
        <v>0</v>
      </c>
      <c r="BI342" s="81">
        <v>180.35400000000001</v>
      </c>
      <c r="BJ342" s="81">
        <v>0</v>
      </c>
      <c r="BK342" s="81">
        <v>0</v>
      </c>
      <c r="BL342" s="81">
        <v>0</v>
      </c>
      <c r="BM342" s="82"/>
      <c r="BN342" s="81">
        <v>0</v>
      </c>
      <c r="BO342" s="81">
        <v>0</v>
      </c>
      <c r="BP342" s="81">
        <v>17</v>
      </c>
      <c r="BQ342" s="81">
        <v>0</v>
      </c>
      <c r="BR342" s="81">
        <v>0</v>
      </c>
      <c r="BS342" s="81">
        <v>0</v>
      </c>
      <c r="BT342"/>
      <c r="BU342" s="80">
        <v>180.35400000000001</v>
      </c>
      <c r="BV342" s="80">
        <v>0</v>
      </c>
      <c r="BW342" s="80">
        <v>0</v>
      </c>
      <c r="BX342" s="80">
        <v>0</v>
      </c>
      <c r="BY342" s="80">
        <v>0</v>
      </c>
      <c r="BZ342" s="80">
        <v>0</v>
      </c>
      <c r="CA342" s="80">
        <v>0</v>
      </c>
      <c r="CB342" s="80">
        <v>0</v>
      </c>
      <c r="CC342" s="80">
        <v>0</v>
      </c>
    </row>
    <row r="343" spans="1:81">
      <c r="A343" s="80" t="s">
        <v>2144</v>
      </c>
      <c r="B343" s="80">
        <v>199</v>
      </c>
      <c r="C343" s="80">
        <v>12</v>
      </c>
      <c r="D343" s="80">
        <v>12</v>
      </c>
      <c r="E343" s="80">
        <v>2015</v>
      </c>
      <c r="F343" s="80" t="s">
        <v>91</v>
      </c>
      <c r="G343" s="80" t="s">
        <v>2132</v>
      </c>
      <c r="H343" s="80" t="s">
        <v>2133</v>
      </c>
      <c r="I343" s="177"/>
      <c r="J343" s="81">
        <v>369.79337851945286</v>
      </c>
      <c r="K343" s="81">
        <v>1.5589532970736102</v>
      </c>
      <c r="L343" s="81">
        <v>0.56014151374978915</v>
      </c>
      <c r="M343" s="81">
        <v>41.275254040768942</v>
      </c>
      <c r="N343" s="81">
        <v>54.592803130611472</v>
      </c>
      <c r="O343" s="81">
        <v>48.308721564721139</v>
      </c>
      <c r="P343" s="81">
        <v>24.377710309855438</v>
      </c>
      <c r="Q343" s="81">
        <v>3.3971738633013127</v>
      </c>
      <c r="R343" s="81">
        <v>4.6211082039100377</v>
      </c>
      <c r="S343" s="81">
        <v>6.6413040761174091</v>
      </c>
      <c r="T343" s="82"/>
      <c r="U343" s="81">
        <v>52114635</v>
      </c>
      <c r="V343" s="81">
        <v>778</v>
      </c>
      <c r="W343" s="81">
        <v>10</v>
      </c>
      <c r="X343" s="81">
        <v>9296</v>
      </c>
      <c r="Y343" s="81">
        <v>18520</v>
      </c>
      <c r="Z343" s="81">
        <v>28067</v>
      </c>
      <c r="AA343" s="81">
        <v>4851</v>
      </c>
      <c r="AB343" s="81">
        <v>46756</v>
      </c>
      <c r="AC343" s="81">
        <v>791608.75</v>
      </c>
      <c r="AD343" s="81">
        <v>6.6413040761174091</v>
      </c>
      <c r="AE343" s="82"/>
      <c r="AF343" s="81">
        <v>274992504.25506294</v>
      </c>
      <c r="AG343" s="81">
        <v>1293452.5909602589</v>
      </c>
      <c r="AH343" s="81">
        <v>113485.10341113085</v>
      </c>
      <c r="AI343" s="81">
        <v>55871630.140993044</v>
      </c>
      <c r="AJ343" s="81">
        <v>80306977.23671186</v>
      </c>
      <c r="AK343" s="81">
        <v>0</v>
      </c>
      <c r="AL343" s="81">
        <v>0</v>
      </c>
      <c r="AM343" s="81">
        <v>6407713.6659567421</v>
      </c>
      <c r="AN343" s="81">
        <v>0</v>
      </c>
      <c r="AO343" s="81">
        <v>0</v>
      </c>
      <c r="AP343" s="82"/>
      <c r="AQ343" s="81">
        <v>1392</v>
      </c>
      <c r="AR343" s="81">
        <v>216</v>
      </c>
      <c r="AS343" s="81">
        <v>0</v>
      </c>
      <c r="AT343" s="81">
        <v>0</v>
      </c>
      <c r="AU343" s="81">
        <v>0</v>
      </c>
      <c r="AV343" s="81">
        <v>0</v>
      </c>
      <c r="AW343" s="81" t="s">
        <v>564</v>
      </c>
      <c r="AX343" s="82"/>
      <c r="AY343" s="81">
        <v>5976.1</v>
      </c>
      <c r="AZ343" s="81">
        <v>6542.1</v>
      </c>
      <c r="BA343" s="81">
        <v>0</v>
      </c>
      <c r="BB343" s="81">
        <v>0</v>
      </c>
      <c r="BC343" s="81">
        <v>0</v>
      </c>
      <c r="BD343" s="81">
        <v>0</v>
      </c>
      <c r="BE343" s="81" t="s">
        <v>564</v>
      </c>
      <c r="BF343" s="82"/>
      <c r="BG343" s="81">
        <v>0</v>
      </c>
      <c r="BH343" s="81">
        <v>0</v>
      </c>
      <c r="BI343" s="81">
        <v>179.50200000000001</v>
      </c>
      <c r="BJ343" s="81">
        <v>0</v>
      </c>
      <c r="BK343" s="81">
        <v>0</v>
      </c>
      <c r="BL343" s="81">
        <v>0</v>
      </c>
      <c r="BM343" s="82"/>
      <c r="BN343" s="81">
        <v>0</v>
      </c>
      <c r="BO343" s="81">
        <v>0</v>
      </c>
      <c r="BP343" s="81">
        <v>18</v>
      </c>
      <c r="BQ343" s="81">
        <v>0</v>
      </c>
      <c r="BR343" s="81">
        <v>0</v>
      </c>
      <c r="BS343" s="81">
        <v>0</v>
      </c>
      <c r="BT343"/>
      <c r="BU343" s="80">
        <v>179.50200000000001</v>
      </c>
      <c r="BV343" s="80">
        <v>0</v>
      </c>
      <c r="BW343" s="80">
        <v>0</v>
      </c>
      <c r="BX343" s="80">
        <v>0</v>
      </c>
      <c r="BY343" s="80">
        <v>0</v>
      </c>
      <c r="BZ343" s="80">
        <v>0</v>
      </c>
      <c r="CA343" s="80">
        <v>0</v>
      </c>
      <c r="CB343" s="80">
        <v>0</v>
      </c>
      <c r="CC343" s="80">
        <v>0</v>
      </c>
    </row>
    <row r="344" spans="1:81">
      <c r="A344" s="80" t="s">
        <v>2145</v>
      </c>
      <c r="B344" s="80">
        <v>200</v>
      </c>
      <c r="C344" s="80">
        <v>13</v>
      </c>
      <c r="D344" s="80">
        <v>12</v>
      </c>
      <c r="E344" s="80">
        <v>2016</v>
      </c>
      <c r="F344" s="80" t="s">
        <v>92</v>
      </c>
      <c r="G344" s="80" t="s">
        <v>2132</v>
      </c>
      <c r="H344" s="80" t="s">
        <v>2133</v>
      </c>
      <c r="I344" s="177"/>
      <c r="J344" s="81">
        <v>378.21939532538329</v>
      </c>
      <c r="K344" s="81">
        <v>1.5689131921375845</v>
      </c>
      <c r="L344" s="81">
        <v>0.59307288042209283</v>
      </c>
      <c r="M344" s="81">
        <v>35.808119295044378</v>
      </c>
      <c r="N344" s="81">
        <v>55.181052309797792</v>
      </c>
      <c r="O344" s="81">
        <v>48.443010856555418</v>
      </c>
      <c r="P344" s="81">
        <v>23.822313642699704</v>
      </c>
      <c r="Q344" s="81">
        <v>3.3530436261572021</v>
      </c>
      <c r="R344" s="81">
        <v>4.6342728486869298</v>
      </c>
      <c r="S344" s="81">
        <v>6.0046706321435854</v>
      </c>
      <c r="T344" s="82"/>
      <c r="U344" s="81">
        <v>49411339</v>
      </c>
      <c r="V344" s="81">
        <v>778</v>
      </c>
      <c r="W344" s="81">
        <v>10</v>
      </c>
      <c r="X344" s="81">
        <v>9296</v>
      </c>
      <c r="Y344" s="81">
        <v>19002</v>
      </c>
      <c r="Z344" s="81">
        <v>28491</v>
      </c>
      <c r="AA344" s="81">
        <v>4903</v>
      </c>
      <c r="AB344" s="81">
        <v>47472</v>
      </c>
      <c r="AC344" s="81">
        <v>791488.18518340739</v>
      </c>
      <c r="AD344" s="81">
        <v>6.0046706321435854</v>
      </c>
      <c r="AE344" s="82"/>
      <c r="AF344" s="81">
        <v>266300773.8414835</v>
      </c>
      <c r="AG344" s="81">
        <v>1228315.273280594</v>
      </c>
      <c r="AH344" s="81">
        <v>91272.324964875283</v>
      </c>
      <c r="AI344" s="81">
        <v>55394056.2720498</v>
      </c>
      <c r="AJ344" s="81">
        <v>81365982.763488054</v>
      </c>
      <c r="AK344" s="81">
        <v>0</v>
      </c>
      <c r="AL344" s="81">
        <v>0</v>
      </c>
      <c r="AM344" s="81">
        <v>6510892.8605878819</v>
      </c>
      <c r="AN344" s="81">
        <v>0</v>
      </c>
      <c r="AO344" s="81">
        <v>0</v>
      </c>
      <c r="AP344" s="82"/>
      <c r="AQ344" s="81">
        <v>1513</v>
      </c>
      <c r="AR344" s="81">
        <v>253</v>
      </c>
      <c r="AS344" s="81">
        <v>0</v>
      </c>
      <c r="AT344" s="81">
        <v>0</v>
      </c>
      <c r="AU344" s="81">
        <v>0</v>
      </c>
      <c r="AV344" s="81">
        <v>0</v>
      </c>
      <c r="AW344" s="81" t="s">
        <v>564</v>
      </c>
      <c r="AX344" s="82"/>
      <c r="AY344" s="81">
        <v>6578.7999999999993</v>
      </c>
      <c r="AZ344" s="81">
        <v>8132.2</v>
      </c>
      <c r="BA344" s="81">
        <v>0</v>
      </c>
      <c r="BB344" s="81">
        <v>0</v>
      </c>
      <c r="BC344" s="81">
        <v>0</v>
      </c>
      <c r="BD344" s="81">
        <v>0</v>
      </c>
      <c r="BE344" s="81" t="s">
        <v>564</v>
      </c>
      <c r="BF344" s="82"/>
      <c r="BG344" s="81">
        <v>0</v>
      </c>
      <c r="BH344" s="81">
        <v>0</v>
      </c>
      <c r="BI344" s="81">
        <v>183.95</v>
      </c>
      <c r="BJ344" s="81">
        <v>0</v>
      </c>
      <c r="BK344" s="81">
        <v>0</v>
      </c>
      <c r="BL344" s="81">
        <v>0</v>
      </c>
      <c r="BM344" s="82"/>
      <c r="BN344" s="81">
        <v>0</v>
      </c>
      <c r="BO344" s="81">
        <v>0</v>
      </c>
      <c r="BP344" s="81">
        <v>20</v>
      </c>
      <c r="BQ344" s="81">
        <v>0</v>
      </c>
      <c r="BR344" s="81">
        <v>0</v>
      </c>
      <c r="BS344" s="81">
        <v>0</v>
      </c>
      <c r="BT344"/>
      <c r="BU344" s="80">
        <v>183.95</v>
      </c>
      <c r="BV344" s="80">
        <v>0</v>
      </c>
      <c r="BW344" s="80">
        <v>0</v>
      </c>
      <c r="BX344" s="80">
        <v>0</v>
      </c>
      <c r="BY344" s="80">
        <v>0</v>
      </c>
      <c r="BZ344" s="80">
        <v>0</v>
      </c>
      <c r="CA344" s="80">
        <v>0</v>
      </c>
      <c r="CB344" s="80">
        <v>0</v>
      </c>
      <c r="CC344" s="80">
        <v>0</v>
      </c>
    </row>
    <row r="345" spans="1:81">
      <c r="A345" s="80" t="s">
        <v>2146</v>
      </c>
      <c r="B345" s="80">
        <v>201</v>
      </c>
      <c r="C345" s="80">
        <v>14</v>
      </c>
      <c r="D345" s="80">
        <v>12</v>
      </c>
      <c r="E345" s="80">
        <v>2017</v>
      </c>
      <c r="F345" s="80" t="s">
        <v>71</v>
      </c>
      <c r="G345" s="80" t="s">
        <v>2132</v>
      </c>
      <c r="H345" s="80" t="s">
        <v>2133</v>
      </c>
      <c r="I345" s="177"/>
      <c r="J345" s="81">
        <v>370.6858561488383</v>
      </c>
      <c r="K345" s="81">
        <v>1.60179346233846</v>
      </c>
      <c r="L345" s="81">
        <v>0.55171440598295995</v>
      </c>
      <c r="M345" s="81">
        <v>35.486878259817786</v>
      </c>
      <c r="N345" s="81">
        <v>58.202859947125006</v>
      </c>
      <c r="O345" s="81">
        <v>48.559056816279451</v>
      </c>
      <c r="P345" s="81">
        <v>23.710031341738745</v>
      </c>
      <c r="Q345" s="81">
        <v>3.2889499270068643</v>
      </c>
      <c r="R345" s="81">
        <v>4.5026886149403245</v>
      </c>
      <c r="S345" s="81">
        <v>5.8605572155515935</v>
      </c>
      <c r="T345" s="82"/>
      <c r="U345" s="81">
        <v>51597394</v>
      </c>
      <c r="V345" s="81">
        <v>778</v>
      </c>
      <c r="W345" s="81">
        <v>10</v>
      </c>
      <c r="X345" s="81">
        <v>9296</v>
      </c>
      <c r="Y345" s="81">
        <v>19593</v>
      </c>
      <c r="Z345" s="81">
        <v>29033</v>
      </c>
      <c r="AA345" s="81">
        <v>4911</v>
      </c>
      <c r="AB345" s="81">
        <v>48154</v>
      </c>
      <c r="AC345" s="81">
        <v>784273.74999999977</v>
      </c>
      <c r="AD345" s="81">
        <v>5.8605572155515926</v>
      </c>
      <c r="AE345" s="82"/>
      <c r="AF345" s="81">
        <v>278392291.19558388</v>
      </c>
      <c r="AG345" s="81">
        <v>1271264.1387971181</v>
      </c>
      <c r="AH345" s="81">
        <v>116315.13079744441</v>
      </c>
      <c r="AI345" s="81">
        <v>56286528.386302322</v>
      </c>
      <c r="AJ345" s="81">
        <v>85757893.223764241</v>
      </c>
      <c r="AK345" s="81">
        <v>0</v>
      </c>
      <c r="AL345" s="81">
        <v>0</v>
      </c>
      <c r="AM345" s="81">
        <v>6614764.8442756124</v>
      </c>
      <c r="AN345" s="81">
        <v>0</v>
      </c>
      <c r="AO345" s="81">
        <v>0</v>
      </c>
      <c r="AP345" s="82"/>
      <c r="AQ345" s="81">
        <v>1645</v>
      </c>
      <c r="AR345" s="81">
        <v>285</v>
      </c>
      <c r="AS345" s="81">
        <v>0</v>
      </c>
      <c r="AT345" s="81">
        <v>0</v>
      </c>
      <c r="AU345" s="81">
        <v>0</v>
      </c>
      <c r="AV345" s="81">
        <v>0</v>
      </c>
      <c r="AW345" s="81" t="s">
        <v>564</v>
      </c>
      <c r="AX345" s="82"/>
      <c r="AY345" s="81">
        <v>7243.2</v>
      </c>
      <c r="AZ345" s="81">
        <v>9982</v>
      </c>
      <c r="BA345" s="81">
        <v>0</v>
      </c>
      <c r="BB345" s="81">
        <v>0</v>
      </c>
      <c r="BC345" s="81">
        <v>0</v>
      </c>
      <c r="BD345" s="81">
        <v>0</v>
      </c>
      <c r="BE345" s="81" t="s">
        <v>564</v>
      </c>
      <c r="BF345" s="82"/>
      <c r="BG345" s="81">
        <v>0</v>
      </c>
      <c r="BH345" s="81">
        <v>0</v>
      </c>
      <c r="BI345" s="81">
        <v>178.38499999999999</v>
      </c>
      <c r="BJ345" s="81">
        <v>0</v>
      </c>
      <c r="BK345" s="81">
        <v>0</v>
      </c>
      <c r="BL345" s="81">
        <v>0</v>
      </c>
      <c r="BM345" s="82"/>
      <c r="BN345" s="81">
        <v>0</v>
      </c>
      <c r="BO345" s="81">
        <v>0</v>
      </c>
      <c r="BP345" s="81">
        <v>20</v>
      </c>
      <c r="BQ345" s="81">
        <v>0</v>
      </c>
      <c r="BR345" s="81">
        <v>0</v>
      </c>
      <c r="BS345" s="81">
        <v>0</v>
      </c>
      <c r="BT345"/>
      <c r="BU345" s="80">
        <v>178.38499999999999</v>
      </c>
      <c r="BV345" s="80">
        <v>0</v>
      </c>
      <c r="BW345" s="80">
        <v>0</v>
      </c>
      <c r="BX345" s="80">
        <v>0</v>
      </c>
      <c r="BY345" s="80">
        <v>0</v>
      </c>
      <c r="BZ345" s="80">
        <v>0</v>
      </c>
      <c r="CA345" s="80">
        <v>0</v>
      </c>
      <c r="CB345" s="80">
        <v>0</v>
      </c>
      <c r="CC345" s="80">
        <v>0</v>
      </c>
    </row>
    <row r="346" spans="1:81">
      <c r="A346" s="80" t="s">
        <v>2147</v>
      </c>
      <c r="B346" s="80">
        <v>202</v>
      </c>
      <c r="C346" s="80">
        <v>15</v>
      </c>
      <c r="D346" s="80">
        <v>12</v>
      </c>
      <c r="E346" s="80">
        <v>2018</v>
      </c>
      <c r="F346" s="80" t="s">
        <v>93</v>
      </c>
      <c r="G346" s="80" t="s">
        <v>2132</v>
      </c>
      <c r="H346" s="80" t="s">
        <v>2133</v>
      </c>
      <c r="I346" s="177"/>
      <c r="J346" s="81">
        <v>391.56248332174926</v>
      </c>
      <c r="K346" s="81">
        <v>1.4954345138568914</v>
      </c>
      <c r="L346" s="81">
        <v>0.51377652412397179</v>
      </c>
      <c r="M346" s="81">
        <v>36.038977125967435</v>
      </c>
      <c r="N346" s="81">
        <v>53.901234352752077</v>
      </c>
      <c r="O346" s="81">
        <v>48.935020051176366</v>
      </c>
      <c r="P346" s="81">
        <v>23.579173535728454</v>
      </c>
      <c r="Q346" s="81">
        <v>3.0789158674519062</v>
      </c>
      <c r="R346" s="81">
        <v>5.3958697751502731</v>
      </c>
      <c r="S346" s="81">
        <v>5.6370816675822342</v>
      </c>
      <c r="T346" s="82"/>
      <c r="U346" s="81">
        <v>56878441</v>
      </c>
      <c r="V346" s="81">
        <v>778</v>
      </c>
      <c r="W346" s="81">
        <v>10</v>
      </c>
      <c r="X346" s="81">
        <v>9296</v>
      </c>
      <c r="Y346" s="81">
        <v>20003</v>
      </c>
      <c r="Z346" s="81">
        <v>29818</v>
      </c>
      <c r="AA346" s="81">
        <v>4933</v>
      </c>
      <c r="AB346" s="81">
        <v>48579</v>
      </c>
      <c r="AC346" s="81">
        <v>936163.75</v>
      </c>
      <c r="AD346" s="81">
        <v>5.6370816675822342</v>
      </c>
      <c r="AE346" s="82"/>
      <c r="AF346" s="81">
        <v>295865589.25930232</v>
      </c>
      <c r="AG346" s="81">
        <v>1129395.056920968</v>
      </c>
      <c r="AH346" s="81">
        <v>109692.4205942207</v>
      </c>
      <c r="AI346" s="81">
        <v>54309754.726379097</v>
      </c>
      <c r="AJ346" s="81">
        <v>83426800.05585967</v>
      </c>
      <c r="AK346" s="81">
        <v>0</v>
      </c>
      <c r="AL346" s="81">
        <v>0</v>
      </c>
      <c r="AM346" s="81">
        <v>6686953.3072611894</v>
      </c>
      <c r="AN346" s="81">
        <v>0</v>
      </c>
      <c r="AO346" s="81">
        <v>0</v>
      </c>
      <c r="AP346" s="82"/>
      <c r="AQ346" s="81">
        <v>1776</v>
      </c>
      <c r="AR346" s="81">
        <v>314</v>
      </c>
      <c r="AS346" s="81">
        <v>0</v>
      </c>
      <c r="AT346" s="81">
        <v>0</v>
      </c>
      <c r="AU346" s="81">
        <v>0</v>
      </c>
      <c r="AV346" s="81">
        <v>0</v>
      </c>
      <c r="AW346" s="81" t="s">
        <v>564</v>
      </c>
      <c r="AX346" s="82"/>
      <c r="AY346" s="81">
        <v>7842.7999999999993</v>
      </c>
      <c r="AZ346" s="81">
        <v>10382</v>
      </c>
      <c r="BA346" s="81">
        <v>0</v>
      </c>
      <c r="BB346" s="81">
        <v>0</v>
      </c>
      <c r="BC346" s="81">
        <v>0</v>
      </c>
      <c r="BD346" s="81">
        <v>0</v>
      </c>
      <c r="BE346" s="81" t="s">
        <v>564</v>
      </c>
      <c r="BF346" s="82"/>
      <c r="BG346" s="81">
        <v>0</v>
      </c>
      <c r="BH346" s="81">
        <v>0</v>
      </c>
      <c r="BI346" s="81">
        <v>171.15600000000001</v>
      </c>
      <c r="BJ346" s="81">
        <v>0</v>
      </c>
      <c r="BK346" s="81">
        <v>0</v>
      </c>
      <c r="BL346" s="81">
        <v>0</v>
      </c>
      <c r="BM346" s="82"/>
      <c r="BN346" s="81">
        <v>0</v>
      </c>
      <c r="BO346" s="81">
        <v>0</v>
      </c>
      <c r="BP346" s="81">
        <v>17</v>
      </c>
      <c r="BQ346" s="81">
        <v>0</v>
      </c>
      <c r="BR346" s="81">
        <v>0</v>
      </c>
      <c r="BS346" s="81">
        <v>0</v>
      </c>
      <c r="BT346"/>
      <c r="BU346" s="80">
        <v>171.15600000000001</v>
      </c>
      <c r="BV346" s="80">
        <v>0</v>
      </c>
      <c r="BW346" s="80">
        <v>0</v>
      </c>
      <c r="BX346" s="80">
        <v>0</v>
      </c>
      <c r="BY346" s="80">
        <v>0</v>
      </c>
      <c r="BZ346" s="80">
        <v>0</v>
      </c>
      <c r="CA346" s="80">
        <v>0</v>
      </c>
      <c r="CB346" s="80">
        <v>0</v>
      </c>
      <c r="CC346" s="80">
        <v>0</v>
      </c>
    </row>
    <row r="347" spans="1:81">
      <c r="A347" s="80" t="s">
        <v>2148</v>
      </c>
      <c r="B347" s="80">
        <v>203</v>
      </c>
      <c r="C347" s="80">
        <v>16</v>
      </c>
      <c r="D347" s="80">
        <v>12</v>
      </c>
      <c r="E347" s="80">
        <v>2019</v>
      </c>
      <c r="F347" s="80" t="s">
        <v>73</v>
      </c>
      <c r="G347" s="80" t="s">
        <v>2132</v>
      </c>
      <c r="H347" s="80" t="s">
        <v>2133</v>
      </c>
      <c r="I347" s="177"/>
      <c r="J347" s="81">
        <v>352.68320677017255</v>
      </c>
      <c r="K347" s="81">
        <v>1.3417439054604507</v>
      </c>
      <c r="L347" s="81">
        <v>0.5165380728999851</v>
      </c>
      <c r="M347" s="81">
        <v>34.354434764414606</v>
      </c>
      <c r="N347" s="81">
        <v>53.751595578363379</v>
      </c>
      <c r="O347" s="81">
        <v>48.231142327896563</v>
      </c>
      <c r="P347" s="81">
        <v>23.622135404344643</v>
      </c>
      <c r="Q347" s="81">
        <v>3.0332955685565133</v>
      </c>
      <c r="R347" s="81">
        <v>2.5567819899581741</v>
      </c>
      <c r="S347" s="81">
        <v>7.9719218631260764</v>
      </c>
      <c r="T347" s="82"/>
      <c r="U347" s="81">
        <v>53611663</v>
      </c>
      <c r="V347" s="81">
        <v>778</v>
      </c>
      <c r="W347" s="81">
        <v>10</v>
      </c>
      <c r="X347" s="81">
        <v>9296</v>
      </c>
      <c r="Y347" s="81">
        <v>20551</v>
      </c>
      <c r="Z347" s="81">
        <v>30196</v>
      </c>
      <c r="AA347" s="81">
        <v>4905</v>
      </c>
      <c r="AB347" s="81">
        <v>49155</v>
      </c>
      <c r="AC347" s="81">
        <v>450857.875</v>
      </c>
      <c r="AD347" s="81">
        <v>7.9719218631260764</v>
      </c>
      <c r="AE347" s="82"/>
      <c r="AF347" s="81">
        <v>270995085.06163561</v>
      </c>
      <c r="AG347" s="81">
        <v>1088876.837830924</v>
      </c>
      <c r="AH347" s="81">
        <v>117818.56813660781</v>
      </c>
      <c r="AI347" s="81">
        <v>56067981.141467609</v>
      </c>
      <c r="AJ347" s="81">
        <v>88233762.60581468</v>
      </c>
      <c r="AK347" s="81">
        <v>0</v>
      </c>
      <c r="AL347" s="81">
        <v>0</v>
      </c>
      <c r="AM347" s="81">
        <v>6694540.9613581179</v>
      </c>
      <c r="AN347" s="81">
        <v>0</v>
      </c>
      <c r="AO347" s="81">
        <v>0</v>
      </c>
      <c r="AP347" s="82"/>
      <c r="AQ347" s="81">
        <v>1931</v>
      </c>
      <c r="AR347" s="81">
        <v>334</v>
      </c>
      <c r="AS347" s="81">
        <v>0</v>
      </c>
      <c r="AT347" s="81">
        <v>0</v>
      </c>
      <c r="AU347" s="81">
        <v>0</v>
      </c>
      <c r="AV347" s="81">
        <v>0</v>
      </c>
      <c r="AW347" s="81" t="s">
        <v>564</v>
      </c>
      <c r="AX347" s="82"/>
      <c r="AY347" s="81">
        <v>8643.8000000000029</v>
      </c>
      <c r="AZ347" s="81">
        <v>11016.1</v>
      </c>
      <c r="BA347" s="81">
        <v>0</v>
      </c>
      <c r="BB347" s="81">
        <v>0</v>
      </c>
      <c r="BC347" s="81">
        <v>0</v>
      </c>
      <c r="BD347" s="81">
        <v>0</v>
      </c>
      <c r="BE347" s="81" t="s">
        <v>564</v>
      </c>
      <c r="BF347" s="82"/>
      <c r="BG347" s="81">
        <v>0</v>
      </c>
      <c r="BH347" s="81">
        <v>0</v>
      </c>
      <c r="BI347" s="81">
        <v>159.38999999999999</v>
      </c>
      <c r="BJ347" s="81">
        <v>0</v>
      </c>
      <c r="BK347" s="81">
        <v>0</v>
      </c>
      <c r="BL347" s="81">
        <v>0</v>
      </c>
      <c r="BM347" s="82"/>
      <c r="BN347" s="81">
        <v>0</v>
      </c>
      <c r="BO347" s="81">
        <v>0</v>
      </c>
      <c r="BP347" s="81">
        <v>16</v>
      </c>
      <c r="BQ347" s="81">
        <v>0</v>
      </c>
      <c r="BR347" s="81">
        <v>0</v>
      </c>
      <c r="BS347" s="81">
        <v>0</v>
      </c>
      <c r="BT347"/>
      <c r="BU347" s="80">
        <v>159.38999999999999</v>
      </c>
      <c r="BV347" s="80">
        <v>0</v>
      </c>
      <c r="BW347" s="80">
        <v>0</v>
      </c>
      <c r="BX347" s="80">
        <v>0</v>
      </c>
      <c r="BY347" s="80">
        <v>0</v>
      </c>
      <c r="BZ347" s="80">
        <v>0</v>
      </c>
      <c r="CA347" s="80">
        <v>0</v>
      </c>
      <c r="CB347" s="80">
        <v>0</v>
      </c>
      <c r="CC347" s="80">
        <v>0</v>
      </c>
    </row>
    <row r="348" spans="1:81">
      <c r="A348" s="80" t="s">
        <v>2149</v>
      </c>
      <c r="B348" s="80">
        <v>204</v>
      </c>
      <c r="C348" s="80">
        <v>17</v>
      </c>
      <c r="D348" s="80">
        <v>12</v>
      </c>
      <c r="E348" s="80">
        <v>2020</v>
      </c>
      <c r="F348" s="80" t="s">
        <v>218</v>
      </c>
      <c r="G348" s="80" t="s">
        <v>2132</v>
      </c>
      <c r="H348" s="80" t="s">
        <v>2133</v>
      </c>
      <c r="I348" s="177"/>
      <c r="J348" s="81">
        <v>335.56069421650642</v>
      </c>
      <c r="K348" s="81">
        <v>1.357734904915743</v>
      </c>
      <c r="L348" s="81">
        <v>1.5406205244165716</v>
      </c>
      <c r="M348" s="81">
        <v>32.204210575666899</v>
      </c>
      <c r="N348" s="81">
        <v>53.294544861601274</v>
      </c>
      <c r="O348" s="81">
        <v>42.678535057021605</v>
      </c>
      <c r="P348" s="81">
        <v>22.459913400114079</v>
      </c>
      <c r="Q348" s="81">
        <v>2.8943841406102977</v>
      </c>
      <c r="R348" s="81">
        <v>4.6517571595871239</v>
      </c>
      <c r="S348" s="81">
        <v>7.1294818911208644</v>
      </c>
      <c r="T348" s="82"/>
      <c r="U348" s="81">
        <v>50002561</v>
      </c>
      <c r="V348" s="81">
        <v>734</v>
      </c>
      <c r="W348" s="81">
        <v>33</v>
      </c>
      <c r="X348" s="81">
        <v>9844</v>
      </c>
      <c r="Y348" s="81">
        <v>20575</v>
      </c>
      <c r="Z348" s="81">
        <v>30497</v>
      </c>
      <c r="AA348" s="81">
        <v>5067</v>
      </c>
      <c r="AB348" s="81">
        <v>49088</v>
      </c>
      <c r="AC348" s="81">
        <v>824561</v>
      </c>
      <c r="AD348" s="81">
        <v>7.1294818911208644</v>
      </c>
      <c r="AE348" s="82"/>
      <c r="AF348" s="81">
        <v>261576250.93395191</v>
      </c>
      <c r="AG348" s="81">
        <v>1047167.0991601681</v>
      </c>
      <c r="AH348" s="81">
        <v>370236.81153634284</v>
      </c>
      <c r="AI348" s="81">
        <v>54825642.982372202</v>
      </c>
      <c r="AJ348" s="81">
        <v>89432192.401621923</v>
      </c>
      <c r="AK348" s="81"/>
      <c r="AL348" s="81"/>
      <c r="AM348" s="81">
        <v>6406529.3790549962</v>
      </c>
      <c r="AN348" s="81"/>
      <c r="AO348" s="81"/>
      <c r="AP348" s="82"/>
      <c r="AQ348" s="81">
        <v>2065</v>
      </c>
      <c r="AR348" s="81">
        <v>335</v>
      </c>
      <c r="AS348" s="81">
        <v>0</v>
      </c>
      <c r="AT348" s="81">
        <v>0</v>
      </c>
      <c r="AU348" s="81">
        <v>0</v>
      </c>
      <c r="AV348" s="81">
        <v>0</v>
      </c>
      <c r="AW348" s="81">
        <v>0</v>
      </c>
      <c r="AX348" s="82"/>
      <c r="AY348" s="81">
        <v>9345.2999999999975</v>
      </c>
      <c r="AZ348" s="81">
        <v>11032.6</v>
      </c>
      <c r="BA348" s="81">
        <v>0</v>
      </c>
      <c r="BB348" s="81">
        <v>0</v>
      </c>
      <c r="BC348" s="81">
        <v>0</v>
      </c>
      <c r="BD348" s="81">
        <v>0</v>
      </c>
      <c r="BE348" s="81">
        <v>0</v>
      </c>
      <c r="BF348" s="82"/>
      <c r="BG348" s="81">
        <v>0</v>
      </c>
      <c r="BH348" s="81">
        <v>0</v>
      </c>
      <c r="BI348" s="81">
        <v>144.595</v>
      </c>
      <c r="BJ348" s="81">
        <v>0</v>
      </c>
      <c r="BK348" s="81">
        <v>0</v>
      </c>
      <c r="BL348" s="81">
        <v>0</v>
      </c>
      <c r="BM348" s="82"/>
      <c r="BN348" s="81">
        <v>0</v>
      </c>
      <c r="BO348" s="81">
        <v>0</v>
      </c>
      <c r="BP348" s="81">
        <v>17</v>
      </c>
      <c r="BQ348" s="81">
        <v>0</v>
      </c>
      <c r="BR348" s="81">
        <v>0</v>
      </c>
      <c r="BS348" s="81">
        <v>0</v>
      </c>
      <c r="BT348"/>
      <c r="BU348" s="80">
        <v>144.595</v>
      </c>
      <c r="BV348" s="80">
        <v>0</v>
      </c>
      <c r="BW348" s="80">
        <v>0</v>
      </c>
      <c r="BX348" s="80">
        <v>0</v>
      </c>
      <c r="BY348" s="80">
        <v>0</v>
      </c>
      <c r="BZ348" s="80">
        <v>0</v>
      </c>
      <c r="CA348" s="80">
        <v>0</v>
      </c>
      <c r="CB348" s="80">
        <v>0</v>
      </c>
      <c r="CC348" s="80">
        <v>0</v>
      </c>
    </row>
    <row r="349" spans="1:81">
      <c r="A349" s="80" t="s">
        <v>2150</v>
      </c>
      <c r="B349" s="80">
        <v>204</v>
      </c>
      <c r="C349" s="80">
        <v>18</v>
      </c>
      <c r="D349" s="80">
        <v>12</v>
      </c>
      <c r="E349" s="80">
        <v>2021</v>
      </c>
      <c r="F349" s="80" t="s">
        <v>75</v>
      </c>
      <c r="G349" s="174" t="s">
        <v>2132</v>
      </c>
      <c r="H349" s="80" t="s">
        <v>2133</v>
      </c>
      <c r="I349" s="177"/>
      <c r="J349" s="81">
        <v>345.51688073542988</v>
      </c>
      <c r="K349" s="81">
        <v>1.5384538113947432</v>
      </c>
      <c r="L349" s="81">
        <v>1.468875496564982</v>
      </c>
      <c r="M349" s="81">
        <v>37.772877993578277</v>
      </c>
      <c r="N349" s="81">
        <v>52.11715737876348</v>
      </c>
      <c r="O349" s="81">
        <v>41.796061627088235</v>
      </c>
      <c r="P349" s="81">
        <v>23.317347507434555</v>
      </c>
      <c r="Q349" s="81">
        <v>2.9405758865153619</v>
      </c>
      <c r="R349" s="81">
        <v>6.3211817965461341</v>
      </c>
      <c r="S349" s="81">
        <v>5.7287376813473436</v>
      </c>
      <c r="T349" s="82"/>
      <c r="U349" s="81">
        <v>54222390</v>
      </c>
      <c r="V349" s="81">
        <v>734</v>
      </c>
      <c r="W349" s="81">
        <v>33</v>
      </c>
      <c r="X349" s="81">
        <v>9844</v>
      </c>
      <c r="Y349" s="81">
        <v>20961</v>
      </c>
      <c r="Z349" s="81">
        <v>30753</v>
      </c>
      <c r="AA349" s="81">
        <v>5130</v>
      </c>
      <c r="AB349" s="81">
        <v>49280</v>
      </c>
      <c r="AC349" s="81">
        <v>1086040.4999999998</v>
      </c>
      <c r="AD349" s="81">
        <v>5.7287376813473436</v>
      </c>
      <c r="AE349" s="82"/>
      <c r="AF349" s="81">
        <v>266019663.95337796</v>
      </c>
      <c r="AG349" s="81">
        <v>1166091.5085967069</v>
      </c>
      <c r="AH349" s="81">
        <v>340635.29621925642</v>
      </c>
      <c r="AI349" s="81">
        <v>60781343.403825954</v>
      </c>
      <c r="AJ349" s="81">
        <v>81120930.654298633</v>
      </c>
      <c r="AK349" s="81">
        <v>0</v>
      </c>
      <c r="AL349" s="81">
        <v>0</v>
      </c>
      <c r="AM349" s="81">
        <v>6468684.3911685282</v>
      </c>
      <c r="AN349" s="81">
        <v>0</v>
      </c>
      <c r="AO349" s="81">
        <v>0</v>
      </c>
      <c r="AP349" s="82"/>
      <c r="AQ349" s="81">
        <v>2229</v>
      </c>
      <c r="AR349" s="81">
        <v>337</v>
      </c>
      <c r="AS349" s="81">
        <v>0</v>
      </c>
      <c r="AT349" s="81">
        <v>0</v>
      </c>
      <c r="AU349" s="81">
        <v>0</v>
      </c>
      <c r="AV349" s="81">
        <v>0</v>
      </c>
      <c r="AW349" s="81"/>
      <c r="AX349" s="82"/>
      <c r="AY349" s="81">
        <v>10221.5</v>
      </c>
      <c r="AZ349" s="81">
        <v>11121.6</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2151</v>
      </c>
      <c r="B350" s="80">
        <v>204</v>
      </c>
      <c r="C350" s="80">
        <v>19</v>
      </c>
      <c r="D350" s="80">
        <v>12</v>
      </c>
      <c r="E350" s="80">
        <v>2022</v>
      </c>
      <c r="F350" s="80" t="s">
        <v>568</v>
      </c>
      <c r="G350" s="174" t="s">
        <v>2132</v>
      </c>
      <c r="H350" s="80" t="s">
        <v>2133</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2373</v>
      </c>
      <c r="AR350" s="81">
        <v>340</v>
      </c>
      <c r="AS350" s="81">
        <v>0</v>
      </c>
      <c r="AT350" s="81">
        <v>0</v>
      </c>
      <c r="AU350" s="81">
        <v>0</v>
      </c>
      <c r="AV350" s="81">
        <v>0</v>
      </c>
      <c r="AW350" s="81"/>
      <c r="AX350" s="82"/>
      <c r="AY350" s="81">
        <v>11103.499999999984</v>
      </c>
      <c r="AZ350" s="81">
        <v>11622.6</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2152</v>
      </c>
      <c r="B351" s="80">
        <v>69</v>
      </c>
      <c r="C351" s="80">
        <v>1</v>
      </c>
      <c r="D351" s="80">
        <v>5</v>
      </c>
      <c r="E351" s="80">
        <v>1990</v>
      </c>
      <c r="F351" s="80" t="s">
        <v>562</v>
      </c>
      <c r="G351" s="80" t="s">
        <v>2153</v>
      </c>
      <c r="H351" s="80" t="s">
        <v>2154</v>
      </c>
      <c r="I351" s="177"/>
      <c r="J351" s="81">
        <v>427.08206698328087</v>
      </c>
      <c r="K351" s="81">
        <v>5.9662953562954444</v>
      </c>
      <c r="L351" s="81">
        <v>7.1345000873675106</v>
      </c>
      <c r="M351" s="81">
        <v>26.011959170889426</v>
      </c>
      <c r="N351" s="81">
        <v>30.229280521711388</v>
      </c>
      <c r="O351" s="81">
        <v>45.050992427233197</v>
      </c>
      <c r="P351" s="81">
        <v>58.341650707565393</v>
      </c>
      <c r="Q351" s="81">
        <v>3.1220815941428981</v>
      </c>
      <c r="R351" s="81">
        <v>0</v>
      </c>
      <c r="S351" s="81">
        <v>3.3324142232832061</v>
      </c>
      <c r="T351" s="82"/>
      <c r="U351" s="81">
        <v>10330316</v>
      </c>
      <c r="V351" s="81">
        <v>2027</v>
      </c>
      <c r="W351" s="81">
        <v>69</v>
      </c>
      <c r="X351" s="81">
        <v>8763</v>
      </c>
      <c r="Y351" s="81">
        <v>13605</v>
      </c>
      <c r="Z351" s="81">
        <v>18530</v>
      </c>
      <c r="AA351" s="81">
        <v>14166</v>
      </c>
      <c r="AB351" s="81">
        <v>50692</v>
      </c>
      <c r="AC351" s="81">
        <v>0</v>
      </c>
      <c r="AD351" s="81">
        <v>3.3324142232832061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2155</v>
      </c>
      <c r="B352" s="80">
        <v>70</v>
      </c>
      <c r="C352" s="80">
        <v>2</v>
      </c>
      <c r="D352" s="80">
        <v>5</v>
      </c>
      <c r="E352" s="80">
        <v>2005</v>
      </c>
      <c r="F352" s="80" t="s">
        <v>565</v>
      </c>
      <c r="G352" s="80" t="s">
        <v>2153</v>
      </c>
      <c r="H352" s="80" t="s">
        <v>2154</v>
      </c>
      <c r="I352" s="177"/>
      <c r="J352" s="81">
        <v>546.93671505241673</v>
      </c>
      <c r="K352" s="81">
        <v>3.9960046249642249</v>
      </c>
      <c r="L352" s="81">
        <v>16.321144781019157</v>
      </c>
      <c r="M352" s="81">
        <v>50.533548183395972</v>
      </c>
      <c r="N352" s="81">
        <v>55.189856193242093</v>
      </c>
      <c r="O352" s="81">
        <v>76.675636112365183</v>
      </c>
      <c r="P352" s="81">
        <v>75.686414459423062</v>
      </c>
      <c r="Q352" s="81">
        <v>3.5433129904277085</v>
      </c>
      <c r="R352" s="81">
        <v>0</v>
      </c>
      <c r="S352" s="81">
        <v>4.9413615080525215</v>
      </c>
      <c r="T352" s="82"/>
      <c r="U352" s="81">
        <v>13883902</v>
      </c>
      <c r="V352" s="81">
        <v>1689</v>
      </c>
      <c r="W352" s="81">
        <v>174</v>
      </c>
      <c r="X352" s="81">
        <v>9459</v>
      </c>
      <c r="Y352" s="81">
        <v>21020</v>
      </c>
      <c r="Z352" s="81">
        <v>36495</v>
      </c>
      <c r="AA352" s="81">
        <v>15051</v>
      </c>
      <c r="AB352" s="81">
        <v>60143</v>
      </c>
      <c r="AC352" s="81">
        <v>0</v>
      </c>
      <c r="AD352" s="81">
        <v>4.9413615080525215</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2156</v>
      </c>
      <c r="B353" s="80">
        <v>71</v>
      </c>
      <c r="C353" s="80">
        <v>3</v>
      </c>
      <c r="D353" s="80">
        <v>5</v>
      </c>
      <c r="E353" s="80">
        <v>2006</v>
      </c>
      <c r="F353" s="80" t="s">
        <v>566</v>
      </c>
      <c r="G353" s="80" t="s">
        <v>2153</v>
      </c>
      <c r="H353" s="80" t="s">
        <v>2154</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2157</v>
      </c>
      <c r="B354" s="80">
        <v>72</v>
      </c>
      <c r="C354" s="80">
        <v>4</v>
      </c>
      <c r="D354" s="80">
        <v>5</v>
      </c>
      <c r="E354" s="80">
        <v>2007</v>
      </c>
      <c r="F354" s="80" t="s">
        <v>567</v>
      </c>
      <c r="G354" s="80" t="s">
        <v>2153</v>
      </c>
      <c r="H354" s="80" t="s">
        <v>2154</v>
      </c>
      <c r="I354" s="177"/>
      <c r="J354" s="81">
        <v>418.30763685405333</v>
      </c>
      <c r="K354" s="81">
        <v>3.6702696006815092</v>
      </c>
      <c r="L354" s="81">
        <v>10.919527109265392</v>
      </c>
      <c r="M354" s="81">
        <v>50.809479655105157</v>
      </c>
      <c r="N354" s="81">
        <v>66.72959952393775</v>
      </c>
      <c r="O354" s="81">
        <v>74.221194855384255</v>
      </c>
      <c r="P354" s="81">
        <v>77.286898846219117</v>
      </c>
      <c r="Q354" s="81">
        <v>3.6718698229377065</v>
      </c>
      <c r="R354" s="81">
        <v>0</v>
      </c>
      <c r="S354" s="81">
        <v>7.8433819939863394</v>
      </c>
      <c r="T354" s="82"/>
      <c r="U354" s="81">
        <v>11930816</v>
      </c>
      <c r="V354" s="81">
        <v>1513</v>
      </c>
      <c r="W354" s="81">
        <v>134</v>
      </c>
      <c r="X354" s="81">
        <v>11388</v>
      </c>
      <c r="Y354" s="81">
        <v>21300</v>
      </c>
      <c r="Z354" s="81">
        <v>36724</v>
      </c>
      <c r="AA354" s="81">
        <v>15135</v>
      </c>
      <c r="AB354" s="81">
        <v>59029</v>
      </c>
      <c r="AC354" s="81">
        <v>0</v>
      </c>
      <c r="AD354" s="81">
        <v>7.8433819939863394</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2158</v>
      </c>
      <c r="B355" s="80">
        <v>73</v>
      </c>
      <c r="C355" s="80">
        <v>5</v>
      </c>
      <c r="D355" s="80">
        <v>5</v>
      </c>
      <c r="E355" s="80">
        <v>2008</v>
      </c>
      <c r="F355" s="80" t="s">
        <v>84</v>
      </c>
      <c r="G355" s="80" t="s">
        <v>2153</v>
      </c>
      <c r="H355" s="80" t="s">
        <v>2154</v>
      </c>
      <c r="I355" s="177"/>
      <c r="J355" s="81">
        <v>333.42122569460139</v>
      </c>
      <c r="K355" s="81">
        <v>2.8882646435700114</v>
      </c>
      <c r="L355" s="81">
        <v>9.5816497269895962</v>
      </c>
      <c r="M355" s="81">
        <v>57.358130156012741</v>
      </c>
      <c r="N355" s="81">
        <v>63.474565221989529</v>
      </c>
      <c r="O355" s="81">
        <v>72.364445943605048</v>
      </c>
      <c r="P355" s="81">
        <v>75.051431948721699</v>
      </c>
      <c r="Q355" s="81">
        <v>3.5663645351103805</v>
      </c>
      <c r="R355" s="81">
        <v>0</v>
      </c>
      <c r="S355" s="81">
        <v>8.2998617186382972</v>
      </c>
      <c r="T355" s="82"/>
      <c r="U355" s="81">
        <v>10985816</v>
      </c>
      <c r="V355" s="81">
        <v>1513</v>
      </c>
      <c r="W355" s="81">
        <v>134</v>
      </c>
      <c r="X355" s="81">
        <v>11388</v>
      </c>
      <c r="Y355" s="81">
        <v>21375</v>
      </c>
      <c r="Z355" s="81">
        <v>37062</v>
      </c>
      <c r="AA355" s="81">
        <v>14714</v>
      </c>
      <c r="AB355" s="81">
        <v>58275</v>
      </c>
      <c r="AC355" s="81">
        <v>0</v>
      </c>
      <c r="AD355" s="81">
        <v>8.2998617186382972</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2159</v>
      </c>
      <c r="B356" s="80">
        <v>74</v>
      </c>
      <c r="C356" s="80">
        <v>6</v>
      </c>
      <c r="D356" s="80">
        <v>5</v>
      </c>
      <c r="E356" s="80">
        <v>2009</v>
      </c>
      <c r="F356" s="80" t="s">
        <v>85</v>
      </c>
      <c r="G356" s="80" t="s">
        <v>2153</v>
      </c>
      <c r="H356" s="80" t="s">
        <v>2154</v>
      </c>
      <c r="I356" s="177"/>
      <c r="J356" s="81">
        <v>336.40730439471236</v>
      </c>
      <c r="K356" s="81">
        <v>2.408942090407872</v>
      </c>
      <c r="L356" s="81">
        <v>12.364671605338609</v>
      </c>
      <c r="M356" s="81">
        <v>57.465079350439581</v>
      </c>
      <c r="N356" s="81">
        <v>58.779062143236686</v>
      </c>
      <c r="O356" s="81">
        <v>73.16758248967858</v>
      </c>
      <c r="P356" s="81">
        <v>71.833949547603197</v>
      </c>
      <c r="Q356" s="81">
        <v>3.3655561053815797</v>
      </c>
      <c r="R356" s="81">
        <v>0</v>
      </c>
      <c r="S356" s="81">
        <v>6.4539772157363711</v>
      </c>
      <c r="T356" s="82"/>
      <c r="U356" s="81">
        <v>9578044</v>
      </c>
      <c r="V356" s="81">
        <v>1622</v>
      </c>
      <c r="W356" s="81">
        <v>223</v>
      </c>
      <c r="X356" s="81">
        <v>12986</v>
      </c>
      <c r="Y356" s="81">
        <v>21482</v>
      </c>
      <c r="Z356" s="81">
        <v>36988</v>
      </c>
      <c r="AA356" s="81">
        <v>14458</v>
      </c>
      <c r="AB356" s="81">
        <v>57730</v>
      </c>
      <c r="AC356" s="81">
        <v>0</v>
      </c>
      <c r="AD356" s="81">
        <v>6.4539772157363711</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2.7</v>
      </c>
      <c r="BH356" s="81">
        <v>0</v>
      </c>
      <c r="BI356" s="81">
        <v>25.554999999999996</v>
      </c>
      <c r="BJ356" s="81">
        <v>0</v>
      </c>
      <c r="BK356" s="81">
        <v>2.9550000000000001</v>
      </c>
      <c r="BL356" s="81">
        <v>0</v>
      </c>
      <c r="BM356" s="82"/>
      <c r="BN356" s="81">
        <v>1</v>
      </c>
      <c r="BO356" s="81">
        <v>0</v>
      </c>
      <c r="BP356" s="81">
        <v>5</v>
      </c>
      <c r="BQ356" s="81">
        <v>0</v>
      </c>
      <c r="BR356" s="81">
        <v>1</v>
      </c>
      <c r="BS356" s="81">
        <v>0</v>
      </c>
      <c r="BT356"/>
      <c r="BU356" s="80"/>
      <c r="BV356" s="80"/>
      <c r="BW356" s="80"/>
      <c r="BX356" s="80"/>
      <c r="BY356" s="80"/>
      <c r="BZ356" s="80"/>
      <c r="CA356" s="80"/>
      <c r="CB356" s="80"/>
      <c r="CC356" s="80"/>
    </row>
    <row r="357" spans="1:81">
      <c r="A357" s="80" t="s">
        <v>2160</v>
      </c>
      <c r="B357" s="80">
        <v>75</v>
      </c>
      <c r="C357" s="80">
        <v>7</v>
      </c>
      <c r="D357" s="80">
        <v>5</v>
      </c>
      <c r="E357" s="80">
        <v>2010</v>
      </c>
      <c r="F357" s="80" t="s">
        <v>86</v>
      </c>
      <c r="G357" s="80" t="s">
        <v>2153</v>
      </c>
      <c r="H357" s="80" t="s">
        <v>2154</v>
      </c>
      <c r="I357" s="177"/>
      <c r="J357" s="81">
        <v>382.59444432126861</v>
      </c>
      <c r="K357" s="81">
        <v>2.5672703489801036</v>
      </c>
      <c r="L357" s="81">
        <v>11.706335259356107</v>
      </c>
      <c r="M357" s="81">
        <v>57.361826815791943</v>
      </c>
      <c r="N357" s="81">
        <v>60.530504814636409</v>
      </c>
      <c r="O357" s="81">
        <v>72.492461963263608</v>
      </c>
      <c r="P357" s="81">
        <v>72.455981539475346</v>
      </c>
      <c r="Q357" s="81">
        <v>3.481520198097122</v>
      </c>
      <c r="R357" s="81">
        <v>0</v>
      </c>
      <c r="S357" s="81">
        <v>7.2328979617422826</v>
      </c>
      <c r="T357" s="82"/>
      <c r="U357" s="81">
        <v>9884975</v>
      </c>
      <c r="V357" s="81">
        <v>1622</v>
      </c>
      <c r="W357" s="81">
        <v>223</v>
      </c>
      <c r="X357" s="81">
        <v>12986</v>
      </c>
      <c r="Y357" s="81">
        <v>21656</v>
      </c>
      <c r="Z357" s="81">
        <v>36817</v>
      </c>
      <c r="AA357" s="81">
        <v>14219</v>
      </c>
      <c r="AB357" s="81">
        <v>57223</v>
      </c>
      <c r="AC357" s="81">
        <v>0</v>
      </c>
      <c r="AD357" s="81">
        <v>7.2328979617422826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2.6909999999999998</v>
      </c>
      <c r="BH357" s="81">
        <v>0</v>
      </c>
      <c r="BI357" s="81">
        <v>25.442</v>
      </c>
      <c r="BJ357" s="81">
        <v>0</v>
      </c>
      <c r="BK357" s="81">
        <v>2.94</v>
      </c>
      <c r="BL357" s="81">
        <v>0</v>
      </c>
      <c r="BM357" s="82"/>
      <c r="BN357" s="81">
        <v>1</v>
      </c>
      <c r="BO357" s="81">
        <v>0</v>
      </c>
      <c r="BP357" s="81">
        <v>5</v>
      </c>
      <c r="BQ357" s="81">
        <v>0</v>
      </c>
      <c r="BR357" s="81">
        <v>1</v>
      </c>
      <c r="BS357" s="81">
        <v>0</v>
      </c>
      <c r="BT357"/>
      <c r="BU357" s="80">
        <v>31.073</v>
      </c>
      <c r="BV357" s="80">
        <v>0</v>
      </c>
      <c r="BW357" s="80">
        <v>0</v>
      </c>
      <c r="BX357" s="80">
        <v>0</v>
      </c>
      <c r="BY357" s="80">
        <v>0</v>
      </c>
      <c r="BZ357" s="80">
        <v>0</v>
      </c>
      <c r="CA357" s="80">
        <v>0</v>
      </c>
      <c r="CB357" s="80">
        <v>0</v>
      </c>
      <c r="CC357" s="80">
        <v>0</v>
      </c>
    </row>
    <row r="358" spans="1:81">
      <c r="A358" s="80" t="s">
        <v>2161</v>
      </c>
      <c r="B358" s="80">
        <v>76</v>
      </c>
      <c r="C358" s="80">
        <v>8</v>
      </c>
      <c r="D358" s="80">
        <v>5</v>
      </c>
      <c r="E358" s="80">
        <v>2011</v>
      </c>
      <c r="F358" s="80" t="s">
        <v>87</v>
      </c>
      <c r="G358" s="80" t="s">
        <v>2153</v>
      </c>
      <c r="H358" s="80" t="s">
        <v>2154</v>
      </c>
      <c r="I358" s="177"/>
      <c r="J358" s="81">
        <v>400.7520299321709</v>
      </c>
      <c r="K358" s="81">
        <v>4.0526835613178811</v>
      </c>
      <c r="L358" s="81">
        <v>11.412995996406945</v>
      </c>
      <c r="M358" s="81">
        <v>66.456527115675243</v>
      </c>
      <c r="N358" s="81">
        <v>63.689731467567547</v>
      </c>
      <c r="O358" s="81">
        <v>71.877998414147214</v>
      </c>
      <c r="P358" s="81">
        <v>70.193869403120843</v>
      </c>
      <c r="Q358" s="81">
        <v>3.9632502048567066</v>
      </c>
      <c r="R358" s="81">
        <v>0</v>
      </c>
      <c r="S358" s="81">
        <v>8.1940354438708631</v>
      </c>
      <c r="T358" s="82"/>
      <c r="U358" s="81">
        <v>10840106</v>
      </c>
      <c r="V358" s="81">
        <v>1622</v>
      </c>
      <c r="W358" s="81">
        <v>223</v>
      </c>
      <c r="X358" s="81">
        <v>12986</v>
      </c>
      <c r="Y358" s="81">
        <v>21685</v>
      </c>
      <c r="Z358" s="81">
        <v>37298</v>
      </c>
      <c r="AA358" s="81">
        <v>14185</v>
      </c>
      <c r="AB358" s="81">
        <v>56474</v>
      </c>
      <c r="AC358" s="81">
        <v>0</v>
      </c>
      <c r="AD358" s="81">
        <v>8.1940354438708631</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2.2959999999999998</v>
      </c>
      <c r="BH358" s="81">
        <v>0</v>
      </c>
      <c r="BI358" s="81">
        <v>25.495999999999999</v>
      </c>
      <c r="BJ358" s="81">
        <v>0</v>
      </c>
      <c r="BK358" s="81">
        <v>2.508</v>
      </c>
      <c r="BL358" s="81">
        <v>0</v>
      </c>
      <c r="BM358" s="82"/>
      <c r="BN358" s="81">
        <v>1</v>
      </c>
      <c r="BO358" s="81">
        <v>0</v>
      </c>
      <c r="BP358" s="81">
        <v>5</v>
      </c>
      <c r="BQ358" s="81">
        <v>0</v>
      </c>
      <c r="BR358" s="81">
        <v>1</v>
      </c>
      <c r="BS358" s="81">
        <v>0</v>
      </c>
      <c r="BT358"/>
      <c r="BU358" s="80">
        <v>30.3</v>
      </c>
      <c r="BV358" s="80">
        <v>0</v>
      </c>
      <c r="BW358" s="80">
        <v>0</v>
      </c>
      <c r="BX358" s="80">
        <v>0</v>
      </c>
      <c r="BY358" s="80">
        <v>0</v>
      </c>
      <c r="BZ358" s="80">
        <v>0</v>
      </c>
      <c r="CA358" s="80">
        <v>0</v>
      </c>
      <c r="CB358" s="80">
        <v>0</v>
      </c>
      <c r="CC358" s="80">
        <v>0</v>
      </c>
    </row>
    <row r="359" spans="1:81">
      <c r="A359" s="80" t="s">
        <v>2162</v>
      </c>
      <c r="B359" s="80">
        <v>77</v>
      </c>
      <c r="C359" s="80">
        <v>9</v>
      </c>
      <c r="D359" s="80">
        <v>5</v>
      </c>
      <c r="E359" s="80">
        <v>2012</v>
      </c>
      <c r="F359" s="80" t="s">
        <v>88</v>
      </c>
      <c r="G359" s="80" t="s">
        <v>2153</v>
      </c>
      <c r="H359" s="80" t="s">
        <v>2154</v>
      </c>
      <c r="I359" s="177"/>
      <c r="J359" s="81">
        <v>367.43312105665842</v>
      </c>
      <c r="K359" s="81">
        <v>4.0209676704065824</v>
      </c>
      <c r="L359" s="81">
        <v>11.458542323980566</v>
      </c>
      <c r="M359" s="81">
        <v>74.265355731994774</v>
      </c>
      <c r="N359" s="81">
        <v>70.745868154950443</v>
      </c>
      <c r="O359" s="81">
        <v>71.973915654032865</v>
      </c>
      <c r="P359" s="81">
        <v>70.518597000760721</v>
      </c>
      <c r="Q359" s="81">
        <v>4.292328394134528</v>
      </c>
      <c r="R359" s="81">
        <v>0</v>
      </c>
      <c r="S359" s="81">
        <v>7.0185735958803797</v>
      </c>
      <c r="T359" s="82"/>
      <c r="U359" s="81">
        <v>9986660</v>
      </c>
      <c r="V359" s="81">
        <v>1622</v>
      </c>
      <c r="W359" s="81">
        <v>223</v>
      </c>
      <c r="X359" s="81">
        <v>12986</v>
      </c>
      <c r="Y359" s="81">
        <v>21911</v>
      </c>
      <c r="Z359" s="81">
        <v>37644</v>
      </c>
      <c r="AA359" s="81">
        <v>14170</v>
      </c>
      <c r="AB359" s="81">
        <v>56295</v>
      </c>
      <c r="AC359" s="81">
        <v>0</v>
      </c>
      <c r="AD359" s="81">
        <v>7.0185735958803797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3.2040000000000002</v>
      </c>
      <c r="BH359" s="81">
        <v>0</v>
      </c>
      <c r="BI359" s="81">
        <v>27.606999999999999</v>
      </c>
      <c r="BJ359" s="81">
        <v>0</v>
      </c>
      <c r="BK359" s="81">
        <v>2.8540000000000001</v>
      </c>
      <c r="BL359" s="81">
        <v>0</v>
      </c>
      <c r="BM359" s="82"/>
      <c r="BN359" s="81">
        <v>1</v>
      </c>
      <c r="BO359" s="81">
        <v>0</v>
      </c>
      <c r="BP359" s="81">
        <v>5</v>
      </c>
      <c r="BQ359" s="81">
        <v>0</v>
      </c>
      <c r="BR359" s="81">
        <v>1</v>
      </c>
      <c r="BS359" s="81">
        <v>0</v>
      </c>
      <c r="BT359"/>
      <c r="BU359" s="80">
        <v>33.664999999999999</v>
      </c>
      <c r="BV359" s="80">
        <v>0</v>
      </c>
      <c r="BW359" s="80">
        <v>0</v>
      </c>
      <c r="BX359" s="80">
        <v>0</v>
      </c>
      <c r="BY359" s="80">
        <v>0</v>
      </c>
      <c r="BZ359" s="80">
        <v>0</v>
      </c>
      <c r="CA359" s="80">
        <v>0</v>
      </c>
      <c r="CB359" s="80">
        <v>0</v>
      </c>
      <c r="CC359" s="80">
        <v>0</v>
      </c>
    </row>
    <row r="360" spans="1:81">
      <c r="A360" s="80" t="s">
        <v>2163</v>
      </c>
      <c r="B360" s="80">
        <v>78</v>
      </c>
      <c r="C360" s="80">
        <v>10</v>
      </c>
      <c r="D360" s="80">
        <v>5</v>
      </c>
      <c r="E360" s="80">
        <v>2013</v>
      </c>
      <c r="F360" s="80" t="s">
        <v>89</v>
      </c>
      <c r="G360" s="80" t="s">
        <v>2153</v>
      </c>
      <c r="H360" s="80" t="s">
        <v>2154</v>
      </c>
      <c r="I360" s="177"/>
      <c r="J360" s="81">
        <v>411.97338747992524</v>
      </c>
      <c r="K360" s="81">
        <v>3.58383652624918</v>
      </c>
      <c r="L360" s="81">
        <v>11.461452062510407</v>
      </c>
      <c r="M360" s="81">
        <v>73.633103985177527</v>
      </c>
      <c r="N360" s="81">
        <v>74.678755142876199</v>
      </c>
      <c r="O360" s="81">
        <v>69.466963806731997</v>
      </c>
      <c r="P360" s="81">
        <v>69.920105571065861</v>
      </c>
      <c r="Q360" s="81">
        <v>4.3151617765347101</v>
      </c>
      <c r="R360" s="81">
        <v>0</v>
      </c>
      <c r="S360" s="81">
        <v>6.407629318025216</v>
      </c>
      <c r="T360" s="82"/>
      <c r="U360" s="81">
        <v>10907358</v>
      </c>
      <c r="V360" s="81">
        <v>1622</v>
      </c>
      <c r="W360" s="81">
        <v>223</v>
      </c>
      <c r="X360" s="81">
        <v>12986</v>
      </c>
      <c r="Y360" s="81">
        <v>22007</v>
      </c>
      <c r="Z360" s="81">
        <v>37955</v>
      </c>
      <c r="AA360" s="81">
        <v>13997</v>
      </c>
      <c r="AB360" s="81">
        <v>55783</v>
      </c>
      <c r="AC360" s="81">
        <v>0</v>
      </c>
      <c r="AD360" s="81">
        <v>6.407629318025216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3.6150000000000002</v>
      </c>
      <c r="BH360" s="81">
        <v>0</v>
      </c>
      <c r="BI360" s="81">
        <v>28.082999999999998</v>
      </c>
      <c r="BJ360" s="81">
        <v>0</v>
      </c>
      <c r="BK360" s="81">
        <v>2.87</v>
      </c>
      <c r="BL360" s="81">
        <v>0</v>
      </c>
      <c r="BM360" s="82"/>
      <c r="BN360" s="81">
        <v>1</v>
      </c>
      <c r="BO360" s="81">
        <v>0</v>
      </c>
      <c r="BP360" s="81">
        <v>5</v>
      </c>
      <c r="BQ360" s="81">
        <v>0</v>
      </c>
      <c r="BR360" s="81">
        <v>1</v>
      </c>
      <c r="BS360" s="81">
        <v>0</v>
      </c>
      <c r="BT360"/>
      <c r="BU360" s="80">
        <v>34.567999999999998</v>
      </c>
      <c r="BV360" s="80">
        <v>0</v>
      </c>
      <c r="BW360" s="80">
        <v>0</v>
      </c>
      <c r="BX360" s="80">
        <v>0</v>
      </c>
      <c r="BY360" s="80">
        <v>0</v>
      </c>
      <c r="BZ360" s="80">
        <v>0</v>
      </c>
      <c r="CA360" s="80">
        <v>0</v>
      </c>
      <c r="CB360" s="80">
        <v>0</v>
      </c>
      <c r="CC360" s="80">
        <v>0</v>
      </c>
    </row>
    <row r="361" spans="1:81">
      <c r="A361" s="80" t="s">
        <v>2164</v>
      </c>
      <c r="B361" s="80">
        <v>79</v>
      </c>
      <c r="C361" s="80">
        <v>11</v>
      </c>
      <c r="D361" s="80">
        <v>5</v>
      </c>
      <c r="E361" s="80">
        <v>2014</v>
      </c>
      <c r="F361" s="80" t="s">
        <v>90</v>
      </c>
      <c r="G361" s="80" t="s">
        <v>2153</v>
      </c>
      <c r="H361" s="80" t="s">
        <v>2154</v>
      </c>
      <c r="I361" s="177"/>
      <c r="J361" s="81">
        <v>368.73273380764914</v>
      </c>
      <c r="K361" s="81">
        <v>3.2875234753217546</v>
      </c>
      <c r="L361" s="81">
        <v>16.67622011854473</v>
      </c>
      <c r="M361" s="81">
        <v>63.195905587958237</v>
      </c>
      <c r="N361" s="81">
        <v>61.350555766845694</v>
      </c>
      <c r="O361" s="81">
        <v>67.112916750972232</v>
      </c>
      <c r="P361" s="81">
        <v>70.831092579253919</v>
      </c>
      <c r="Q361" s="81">
        <v>4.0749636696197697</v>
      </c>
      <c r="R361" s="81">
        <v>0</v>
      </c>
      <c r="S361" s="81">
        <v>9.2389695734345736</v>
      </c>
      <c r="T361" s="82"/>
      <c r="U361" s="81">
        <v>10747033</v>
      </c>
      <c r="V361" s="81">
        <v>1375</v>
      </c>
      <c r="W361" s="81">
        <v>291</v>
      </c>
      <c r="X361" s="81">
        <v>12119</v>
      </c>
      <c r="Y361" s="81">
        <v>21976</v>
      </c>
      <c r="Z361" s="81">
        <v>38620</v>
      </c>
      <c r="AA361" s="81">
        <v>14106</v>
      </c>
      <c r="AB361" s="81">
        <v>54904</v>
      </c>
      <c r="AC361" s="81">
        <v>0</v>
      </c>
      <c r="AD361" s="81">
        <v>9.2389695734345736</v>
      </c>
      <c r="AE361" s="82"/>
      <c r="AF361" s="81">
        <v>115982680.29168636</v>
      </c>
      <c r="AG361" s="81">
        <v>3168484.7030695048</v>
      </c>
      <c r="AH361" s="81">
        <v>4145128.8280430171</v>
      </c>
      <c r="AI361" s="81">
        <v>87864986.806301951</v>
      </c>
      <c r="AJ361" s="81">
        <v>84460908.874109149</v>
      </c>
      <c r="AK361" s="81">
        <v>0</v>
      </c>
      <c r="AL361" s="81">
        <v>0</v>
      </c>
      <c r="AM361" s="81">
        <v>7537498.7577254232</v>
      </c>
      <c r="AN361" s="81">
        <v>0</v>
      </c>
      <c r="AO361" s="81">
        <v>0</v>
      </c>
      <c r="AP361" s="82"/>
      <c r="AQ361" s="81">
        <v>978</v>
      </c>
      <c r="AR361" s="81">
        <v>269</v>
      </c>
      <c r="AS361" s="81">
        <v>0</v>
      </c>
      <c r="AT361" s="81">
        <v>0</v>
      </c>
      <c r="AU361" s="81">
        <v>0</v>
      </c>
      <c r="AV361" s="81">
        <v>0</v>
      </c>
      <c r="AW361" s="81" t="s">
        <v>564</v>
      </c>
      <c r="AX361" s="82"/>
      <c r="AY361" s="81">
        <v>3810.2</v>
      </c>
      <c r="AZ361" s="81">
        <v>17462.099999999999</v>
      </c>
      <c r="BA361" s="81">
        <v>0</v>
      </c>
      <c r="BB361" s="81">
        <v>0</v>
      </c>
      <c r="BC361" s="81">
        <v>0</v>
      </c>
      <c r="BD361" s="81">
        <v>0</v>
      </c>
      <c r="BE361" s="81" t="s">
        <v>564</v>
      </c>
      <c r="BF361" s="82"/>
      <c r="BG361" s="81">
        <v>3.113</v>
      </c>
      <c r="BH361" s="81">
        <v>0</v>
      </c>
      <c r="BI361" s="81">
        <v>24.826000000000001</v>
      </c>
      <c r="BJ361" s="81">
        <v>0</v>
      </c>
      <c r="BK361" s="81">
        <v>2.923</v>
      </c>
      <c r="BL361" s="81">
        <v>0</v>
      </c>
      <c r="BM361" s="82"/>
      <c r="BN361" s="81">
        <v>1</v>
      </c>
      <c r="BO361" s="81">
        <v>0</v>
      </c>
      <c r="BP361" s="81">
        <v>4</v>
      </c>
      <c r="BQ361" s="81">
        <v>0</v>
      </c>
      <c r="BR361" s="81">
        <v>1</v>
      </c>
      <c r="BS361" s="81">
        <v>0</v>
      </c>
      <c r="BT361"/>
      <c r="BU361" s="80">
        <v>30.861999999999998</v>
      </c>
      <c r="BV361" s="80">
        <v>0</v>
      </c>
      <c r="BW361" s="80">
        <v>0</v>
      </c>
      <c r="BX361" s="80">
        <v>0</v>
      </c>
      <c r="BY361" s="80">
        <v>0</v>
      </c>
      <c r="BZ361" s="80">
        <v>0</v>
      </c>
      <c r="CA361" s="80">
        <v>0</v>
      </c>
      <c r="CB361" s="80">
        <v>0</v>
      </c>
      <c r="CC361" s="80">
        <v>0</v>
      </c>
    </row>
    <row r="362" spans="1:81">
      <c r="A362" s="80" t="s">
        <v>2165</v>
      </c>
      <c r="B362" s="80">
        <v>80</v>
      </c>
      <c r="C362" s="80">
        <v>12</v>
      </c>
      <c r="D362" s="80">
        <v>5</v>
      </c>
      <c r="E362" s="80">
        <v>2015</v>
      </c>
      <c r="F362" s="80" t="s">
        <v>91</v>
      </c>
      <c r="G362" s="80" t="s">
        <v>2153</v>
      </c>
      <c r="H362" s="80" t="s">
        <v>2154</v>
      </c>
      <c r="I362" s="177"/>
      <c r="J362" s="81">
        <v>395.41746200474</v>
      </c>
      <c r="K362" s="81">
        <v>3.2647840252822045</v>
      </c>
      <c r="L362" s="81">
        <v>17.516988004895808</v>
      </c>
      <c r="M362" s="81">
        <v>64.204768758594469</v>
      </c>
      <c r="N362" s="81">
        <v>57.21314452680015</v>
      </c>
      <c r="O362" s="81">
        <v>66.338217356592509</v>
      </c>
      <c r="P362" s="81">
        <v>70.776267162235413</v>
      </c>
      <c r="Q362" s="81">
        <v>3.9336041531625829</v>
      </c>
      <c r="R362" s="81">
        <v>0</v>
      </c>
      <c r="S362" s="81">
        <v>7.6397393268730927</v>
      </c>
      <c r="T362" s="82"/>
      <c r="U362" s="81">
        <v>11394337</v>
      </c>
      <c r="V362" s="81">
        <v>1375</v>
      </c>
      <c r="W362" s="81">
        <v>291</v>
      </c>
      <c r="X362" s="81">
        <v>12119</v>
      </c>
      <c r="Y362" s="81">
        <v>22050</v>
      </c>
      <c r="Z362" s="81">
        <v>38542</v>
      </c>
      <c r="AA362" s="81">
        <v>14084</v>
      </c>
      <c r="AB362" s="81">
        <v>54139</v>
      </c>
      <c r="AC362" s="81">
        <v>0</v>
      </c>
      <c r="AD362" s="81">
        <v>7.6397393268730927</v>
      </c>
      <c r="AE362" s="82"/>
      <c r="AF362" s="81">
        <v>122375183.81822978</v>
      </c>
      <c r="AG362" s="81">
        <v>2809492.2846370623</v>
      </c>
      <c r="AH362" s="81">
        <v>3660572.2464502766</v>
      </c>
      <c r="AI362" s="81">
        <v>91095293.972386912</v>
      </c>
      <c r="AJ362" s="81">
        <v>76781948.228550419</v>
      </c>
      <c r="AK362" s="81">
        <v>0</v>
      </c>
      <c r="AL362" s="81">
        <v>0</v>
      </c>
      <c r="AM362" s="81">
        <v>7419522.8454365665</v>
      </c>
      <c r="AN362" s="81">
        <v>0</v>
      </c>
      <c r="AO362" s="81">
        <v>0</v>
      </c>
      <c r="AP362" s="82"/>
      <c r="AQ362" s="81">
        <v>1055</v>
      </c>
      <c r="AR362" s="81">
        <v>531</v>
      </c>
      <c r="AS362" s="81">
        <v>0</v>
      </c>
      <c r="AT362" s="81">
        <v>0</v>
      </c>
      <c r="AU362" s="81">
        <v>0</v>
      </c>
      <c r="AV362" s="81">
        <v>0</v>
      </c>
      <c r="AW362" s="81" t="s">
        <v>564</v>
      </c>
      <c r="AX362" s="82"/>
      <c r="AY362" s="81">
        <v>4207</v>
      </c>
      <c r="AZ362" s="81">
        <v>42917.2</v>
      </c>
      <c r="BA362" s="81">
        <v>0</v>
      </c>
      <c r="BB362" s="81">
        <v>0</v>
      </c>
      <c r="BC362" s="81">
        <v>0</v>
      </c>
      <c r="BD362" s="81">
        <v>0</v>
      </c>
      <c r="BE362" s="81" t="s">
        <v>564</v>
      </c>
      <c r="BF362" s="82"/>
      <c r="BG362" s="81">
        <v>2.944</v>
      </c>
      <c r="BH362" s="81">
        <v>0</v>
      </c>
      <c r="BI362" s="81">
        <v>23.584</v>
      </c>
      <c r="BJ362" s="81">
        <v>0</v>
      </c>
      <c r="BK362" s="81">
        <v>2.9780000000000002</v>
      </c>
      <c r="BL362" s="81">
        <v>0</v>
      </c>
      <c r="BM362" s="82"/>
      <c r="BN362" s="81">
        <v>1</v>
      </c>
      <c r="BO362" s="81">
        <v>0</v>
      </c>
      <c r="BP362" s="81">
        <v>4</v>
      </c>
      <c r="BQ362" s="81">
        <v>0</v>
      </c>
      <c r="BR362" s="81">
        <v>1</v>
      </c>
      <c r="BS362" s="81">
        <v>0</v>
      </c>
      <c r="BT362"/>
      <c r="BU362" s="80">
        <v>29.506</v>
      </c>
      <c r="BV362" s="80">
        <v>0</v>
      </c>
      <c r="BW362" s="80">
        <v>0</v>
      </c>
      <c r="BX362" s="80">
        <v>0</v>
      </c>
      <c r="BY362" s="80">
        <v>0</v>
      </c>
      <c r="BZ362" s="80">
        <v>0</v>
      </c>
      <c r="CA362" s="80">
        <v>0</v>
      </c>
      <c r="CB362" s="80">
        <v>0</v>
      </c>
      <c r="CC362" s="80">
        <v>0</v>
      </c>
    </row>
    <row r="363" spans="1:81">
      <c r="A363" s="80" t="s">
        <v>2166</v>
      </c>
      <c r="B363" s="80">
        <v>81</v>
      </c>
      <c r="C363" s="80">
        <v>13</v>
      </c>
      <c r="D363" s="80">
        <v>5</v>
      </c>
      <c r="E363" s="80">
        <v>2016</v>
      </c>
      <c r="F363" s="80" t="s">
        <v>92</v>
      </c>
      <c r="G363" s="80" t="s">
        <v>2153</v>
      </c>
      <c r="H363" s="80" t="s">
        <v>2154</v>
      </c>
      <c r="I363" s="177"/>
      <c r="J363" s="81">
        <v>431.5743614672852</v>
      </c>
      <c r="K363" s="81">
        <v>3.1462888856745836</v>
      </c>
      <c r="L363" s="81">
        <v>20.375348626676661</v>
      </c>
      <c r="M363" s="81">
        <v>55.217670187172168</v>
      </c>
      <c r="N363" s="81">
        <v>60.179044755808007</v>
      </c>
      <c r="O363" s="81">
        <v>66.00532383740412</v>
      </c>
      <c r="P363" s="81">
        <v>68.99385146366221</v>
      </c>
      <c r="Q363" s="81">
        <v>3.7742224082345404</v>
      </c>
      <c r="R363" s="81">
        <v>0</v>
      </c>
      <c r="S363" s="81">
        <v>6.4536433228883912</v>
      </c>
      <c r="T363" s="82"/>
      <c r="U363" s="81">
        <v>11749447</v>
      </c>
      <c r="V363" s="81">
        <v>1375</v>
      </c>
      <c r="W363" s="81">
        <v>291</v>
      </c>
      <c r="X363" s="81">
        <v>12119</v>
      </c>
      <c r="Y363" s="81">
        <v>22130</v>
      </c>
      <c r="Z363" s="81">
        <v>38820</v>
      </c>
      <c r="AA363" s="81">
        <v>14200</v>
      </c>
      <c r="AB363" s="81">
        <v>53435</v>
      </c>
      <c r="AC363" s="81">
        <v>0</v>
      </c>
      <c r="AD363" s="81">
        <v>6.4536433228883912</v>
      </c>
      <c r="AE363" s="82"/>
      <c r="AF363" s="81">
        <v>138609343.85262319</v>
      </c>
      <c r="AG363" s="81">
        <v>2677002.7932824958</v>
      </c>
      <c r="AH363" s="81">
        <v>3370749.414164878</v>
      </c>
      <c r="AI363" s="81">
        <v>84769053.801320255</v>
      </c>
      <c r="AJ363" s="81">
        <v>81907119.255862847</v>
      </c>
      <c r="AK363" s="81">
        <v>0</v>
      </c>
      <c r="AL363" s="81">
        <v>0</v>
      </c>
      <c r="AM363" s="81">
        <v>7328731.8841741132</v>
      </c>
      <c r="AN363" s="81">
        <v>0</v>
      </c>
      <c r="AO363" s="81">
        <v>0</v>
      </c>
      <c r="AP363" s="82"/>
      <c r="AQ363" s="81">
        <v>1125</v>
      </c>
      <c r="AR363" s="81">
        <v>649</v>
      </c>
      <c r="AS363" s="81">
        <v>0</v>
      </c>
      <c r="AT363" s="81">
        <v>0</v>
      </c>
      <c r="AU363" s="81">
        <v>0</v>
      </c>
      <c r="AV363" s="81">
        <v>0</v>
      </c>
      <c r="AW363" s="81" t="s">
        <v>564</v>
      </c>
      <c r="AX363" s="82"/>
      <c r="AY363" s="81">
        <v>4570.8999999999996</v>
      </c>
      <c r="AZ363" s="81">
        <v>59125.1</v>
      </c>
      <c r="BA363" s="81">
        <v>0</v>
      </c>
      <c r="BB363" s="81">
        <v>0</v>
      </c>
      <c r="BC363" s="81">
        <v>0</v>
      </c>
      <c r="BD363" s="81">
        <v>0</v>
      </c>
      <c r="BE363" s="81" t="s">
        <v>564</v>
      </c>
      <c r="BF363" s="82"/>
      <c r="BG363" s="81">
        <v>3.1429999999999998</v>
      </c>
      <c r="BH363" s="81">
        <v>0</v>
      </c>
      <c r="BI363" s="81">
        <v>11.984999999999999</v>
      </c>
      <c r="BJ363" s="81">
        <v>0</v>
      </c>
      <c r="BK363" s="81">
        <v>2.9350000000000001</v>
      </c>
      <c r="BL363" s="81">
        <v>0</v>
      </c>
      <c r="BM363" s="82"/>
      <c r="BN363" s="81">
        <v>1</v>
      </c>
      <c r="BO363" s="81">
        <v>0</v>
      </c>
      <c r="BP363" s="81">
        <v>2</v>
      </c>
      <c r="BQ363" s="81">
        <v>0</v>
      </c>
      <c r="BR363" s="81">
        <v>1</v>
      </c>
      <c r="BS363" s="81">
        <v>0</v>
      </c>
      <c r="BT363"/>
      <c r="BU363" s="80">
        <v>18.062999999999999</v>
      </c>
      <c r="BV363" s="80">
        <v>0</v>
      </c>
      <c r="BW363" s="80">
        <v>0</v>
      </c>
      <c r="BX363" s="80">
        <v>0</v>
      </c>
      <c r="BY363" s="80">
        <v>0</v>
      </c>
      <c r="BZ363" s="80">
        <v>0</v>
      </c>
      <c r="CA363" s="80">
        <v>0</v>
      </c>
      <c r="CB363" s="80">
        <v>0</v>
      </c>
      <c r="CC363" s="80">
        <v>0</v>
      </c>
    </row>
    <row r="364" spans="1:81">
      <c r="A364" s="80" t="s">
        <v>2167</v>
      </c>
      <c r="B364" s="80">
        <v>82</v>
      </c>
      <c r="C364" s="80">
        <v>14</v>
      </c>
      <c r="D364" s="80">
        <v>5</v>
      </c>
      <c r="E364" s="80">
        <v>2017</v>
      </c>
      <c r="F364" s="80" t="s">
        <v>71</v>
      </c>
      <c r="G364" s="80" t="s">
        <v>2153</v>
      </c>
      <c r="H364" s="80" t="s">
        <v>2154</v>
      </c>
      <c r="I364" s="177"/>
      <c r="J364" s="81">
        <v>435.52515506044512</v>
      </c>
      <c r="K364" s="81">
        <v>3.1493491135233627</v>
      </c>
      <c r="L364" s="81">
        <v>18.689696899050904</v>
      </c>
      <c r="M364" s="81">
        <v>56.02469350336677</v>
      </c>
      <c r="N364" s="81">
        <v>66.903350199047168</v>
      </c>
      <c r="O364" s="81">
        <v>64.607145203707589</v>
      </c>
      <c r="P364" s="81">
        <v>68.460241178141999</v>
      </c>
      <c r="Q364" s="81">
        <v>3.5995130228680643</v>
      </c>
      <c r="R364" s="81">
        <v>0</v>
      </c>
      <c r="S364" s="81">
        <v>5.6842845414970817</v>
      </c>
      <c r="T364" s="82"/>
      <c r="U364" s="81">
        <v>12631680</v>
      </c>
      <c r="V364" s="81">
        <v>1375</v>
      </c>
      <c r="W364" s="81">
        <v>291</v>
      </c>
      <c r="X364" s="81">
        <v>12119</v>
      </c>
      <c r="Y364" s="81">
        <v>22237</v>
      </c>
      <c r="Z364" s="81">
        <v>38628</v>
      </c>
      <c r="AA364" s="81">
        <v>14180</v>
      </c>
      <c r="AB364" s="81">
        <v>52701</v>
      </c>
      <c r="AC364" s="81">
        <v>0</v>
      </c>
      <c r="AD364" s="81">
        <v>5.6842845414970817</v>
      </c>
      <c r="AE364" s="82"/>
      <c r="AF364" s="81">
        <v>139716743.85768029</v>
      </c>
      <c r="AG364" s="81">
        <v>2705128.0764078968</v>
      </c>
      <c r="AH364" s="81">
        <v>4144755.697416076</v>
      </c>
      <c r="AI364" s="81">
        <v>90158383.830889925</v>
      </c>
      <c r="AJ364" s="81">
        <v>93060078.990683466</v>
      </c>
      <c r="AK364" s="81">
        <v>0</v>
      </c>
      <c r="AL364" s="81">
        <v>0</v>
      </c>
      <c r="AM364" s="81">
        <v>7239372.0575272888</v>
      </c>
      <c r="AN364" s="81">
        <v>0</v>
      </c>
      <c r="AO364" s="81">
        <v>0</v>
      </c>
      <c r="AP364" s="82"/>
      <c r="AQ364" s="81">
        <v>1182</v>
      </c>
      <c r="AR364" s="81">
        <v>786</v>
      </c>
      <c r="AS364" s="81">
        <v>1</v>
      </c>
      <c r="AT364" s="81">
        <v>0</v>
      </c>
      <c r="AU364" s="81">
        <v>0</v>
      </c>
      <c r="AV364" s="81">
        <v>0</v>
      </c>
      <c r="AW364" s="81" t="s">
        <v>564</v>
      </c>
      <c r="AX364" s="82"/>
      <c r="AY364" s="81">
        <v>4859</v>
      </c>
      <c r="AZ364" s="81">
        <v>74218.600000000035</v>
      </c>
      <c r="BA364" s="81">
        <v>9.8000000000000007</v>
      </c>
      <c r="BB364" s="81">
        <v>0</v>
      </c>
      <c r="BC364" s="81">
        <v>0</v>
      </c>
      <c r="BD364" s="81">
        <v>0</v>
      </c>
      <c r="BE364" s="81" t="s">
        <v>564</v>
      </c>
      <c r="BF364" s="82"/>
      <c r="BG364" s="81">
        <v>3.2480000000000002</v>
      </c>
      <c r="BH364" s="81">
        <v>0</v>
      </c>
      <c r="BI364" s="81">
        <v>24.655999999999999</v>
      </c>
      <c r="BJ364" s="81">
        <v>0</v>
      </c>
      <c r="BK364" s="81">
        <v>2.617</v>
      </c>
      <c r="BL364" s="81">
        <v>0</v>
      </c>
      <c r="BM364" s="82"/>
      <c r="BN364" s="81">
        <v>1</v>
      </c>
      <c r="BO364" s="81">
        <v>0</v>
      </c>
      <c r="BP364" s="81">
        <v>4</v>
      </c>
      <c r="BQ364" s="81">
        <v>0</v>
      </c>
      <c r="BR364" s="81">
        <v>1</v>
      </c>
      <c r="BS364" s="81">
        <v>0</v>
      </c>
      <c r="BT364"/>
      <c r="BU364" s="80">
        <v>30.521000000000001</v>
      </c>
      <c r="BV364" s="80">
        <v>0</v>
      </c>
      <c r="BW364" s="80">
        <v>0</v>
      </c>
      <c r="BX364" s="80">
        <v>0</v>
      </c>
      <c r="BY364" s="80">
        <v>0</v>
      </c>
      <c r="BZ364" s="80">
        <v>0</v>
      </c>
      <c r="CA364" s="80">
        <v>0</v>
      </c>
      <c r="CB364" s="80">
        <v>0</v>
      </c>
      <c r="CC364" s="80">
        <v>0</v>
      </c>
    </row>
    <row r="365" spans="1:81">
      <c r="A365" s="80" t="s">
        <v>2168</v>
      </c>
      <c r="B365" s="80">
        <v>83</v>
      </c>
      <c r="C365" s="80">
        <v>15</v>
      </c>
      <c r="D365" s="80">
        <v>5</v>
      </c>
      <c r="E365" s="80">
        <v>2018</v>
      </c>
      <c r="F365" s="80" t="s">
        <v>93</v>
      </c>
      <c r="G365" s="80" t="s">
        <v>2153</v>
      </c>
      <c r="H365" s="80" t="s">
        <v>2154</v>
      </c>
      <c r="I365" s="177"/>
      <c r="J365" s="81">
        <v>381.71903579522905</v>
      </c>
      <c r="K365" s="81">
        <v>2.9737930716271603</v>
      </c>
      <c r="L365" s="81">
        <v>17.478524379794962</v>
      </c>
      <c r="M365" s="81">
        <v>57.159583938620656</v>
      </c>
      <c r="N365" s="81">
        <v>56.09565364970527</v>
      </c>
      <c r="O365" s="81">
        <v>63.096274596135828</v>
      </c>
      <c r="P365" s="81">
        <v>67.458519381661404</v>
      </c>
      <c r="Q365" s="81">
        <v>3.2916176861630486</v>
      </c>
      <c r="R365" s="81">
        <v>0</v>
      </c>
      <c r="S365" s="81">
        <v>6.1203689419276692</v>
      </c>
      <c r="T365" s="82"/>
      <c r="U365" s="81">
        <v>12281931</v>
      </c>
      <c r="V365" s="81">
        <v>1375</v>
      </c>
      <c r="W365" s="81">
        <v>291</v>
      </c>
      <c r="X365" s="81">
        <v>12119</v>
      </c>
      <c r="Y365" s="81">
        <v>22265</v>
      </c>
      <c r="Z365" s="81">
        <v>38447</v>
      </c>
      <c r="AA365" s="81">
        <v>14113</v>
      </c>
      <c r="AB365" s="81">
        <v>51935</v>
      </c>
      <c r="AC365" s="81">
        <v>0</v>
      </c>
      <c r="AD365" s="81">
        <v>6.1203689419276692</v>
      </c>
      <c r="AE365" s="82"/>
      <c r="AF365" s="81">
        <v>126439401.0497129</v>
      </c>
      <c r="AG365" s="81">
        <v>2466634.8701197221</v>
      </c>
      <c r="AH365" s="81">
        <v>3914272.0259014121</v>
      </c>
      <c r="AI365" s="81">
        <v>89919829.418231606</v>
      </c>
      <c r="AJ365" s="81">
        <v>82131631.222761393</v>
      </c>
      <c r="AK365" s="81">
        <v>0</v>
      </c>
      <c r="AL365" s="81">
        <v>0</v>
      </c>
      <c r="AM365" s="81">
        <v>7148910.4348094836</v>
      </c>
      <c r="AN365" s="81">
        <v>0</v>
      </c>
      <c r="AO365" s="81">
        <v>0</v>
      </c>
      <c r="AP365" s="82"/>
      <c r="AQ365" s="81">
        <v>1252</v>
      </c>
      <c r="AR365" s="81">
        <v>870</v>
      </c>
      <c r="AS365" s="81">
        <v>1</v>
      </c>
      <c r="AT365" s="81">
        <v>0</v>
      </c>
      <c r="AU365" s="81">
        <v>0</v>
      </c>
      <c r="AV365" s="81">
        <v>0</v>
      </c>
      <c r="AW365" s="81" t="s">
        <v>564</v>
      </c>
      <c r="AX365" s="82"/>
      <c r="AY365" s="81">
        <v>5253.1999999999989</v>
      </c>
      <c r="AZ365" s="81">
        <v>81098.5</v>
      </c>
      <c r="BA365" s="81">
        <v>10</v>
      </c>
      <c r="BB365" s="81">
        <v>0</v>
      </c>
      <c r="BC365" s="81">
        <v>0</v>
      </c>
      <c r="BD365" s="81">
        <v>0</v>
      </c>
      <c r="BE365" s="81" t="s">
        <v>564</v>
      </c>
      <c r="BF365" s="82"/>
      <c r="BG365" s="81">
        <v>2.867</v>
      </c>
      <c r="BH365" s="81">
        <v>0</v>
      </c>
      <c r="BI365" s="81">
        <v>13.89</v>
      </c>
      <c r="BJ365" s="81">
        <v>0</v>
      </c>
      <c r="BK365" s="81">
        <v>2.4820000000000002</v>
      </c>
      <c r="BL365" s="81">
        <v>0</v>
      </c>
      <c r="BM365" s="82"/>
      <c r="BN365" s="81">
        <v>1</v>
      </c>
      <c r="BO365" s="81">
        <v>0</v>
      </c>
      <c r="BP365" s="81">
        <v>2</v>
      </c>
      <c r="BQ365" s="81">
        <v>0</v>
      </c>
      <c r="BR365" s="81">
        <v>1</v>
      </c>
      <c r="BS365" s="81">
        <v>0</v>
      </c>
      <c r="BT365"/>
      <c r="BU365" s="80">
        <v>19.239000000000001</v>
      </c>
      <c r="BV365" s="80">
        <v>0</v>
      </c>
      <c r="BW365" s="80">
        <v>0</v>
      </c>
      <c r="BX365" s="80">
        <v>0</v>
      </c>
      <c r="BY365" s="80">
        <v>0</v>
      </c>
      <c r="BZ365" s="80">
        <v>0</v>
      </c>
      <c r="CA365" s="80">
        <v>0</v>
      </c>
      <c r="CB365" s="80">
        <v>0</v>
      </c>
      <c r="CC365" s="80">
        <v>0</v>
      </c>
    </row>
    <row r="366" spans="1:81">
      <c r="A366" s="80" t="s">
        <v>2169</v>
      </c>
      <c r="B366" s="80">
        <v>84</v>
      </c>
      <c r="C366" s="80">
        <v>16</v>
      </c>
      <c r="D366" s="80">
        <v>5</v>
      </c>
      <c r="E366" s="80">
        <v>2019</v>
      </c>
      <c r="F366" s="80" t="s">
        <v>73</v>
      </c>
      <c r="G366" s="80" t="s">
        <v>2153</v>
      </c>
      <c r="H366" s="80" t="s">
        <v>2154</v>
      </c>
      <c r="I366" s="177"/>
      <c r="J366" s="81">
        <v>394.41169728192932</v>
      </c>
      <c r="K366" s="81">
        <v>2.7099780028392471</v>
      </c>
      <c r="L366" s="81">
        <v>17.623807285338952</v>
      </c>
      <c r="M366" s="81">
        <v>52.178945924123099</v>
      </c>
      <c r="N366" s="81">
        <v>53.646407928455183</v>
      </c>
      <c r="O366" s="81">
        <v>61.645009504664188</v>
      </c>
      <c r="P366" s="81">
        <v>67.317065990199666</v>
      </c>
      <c r="Q366" s="81">
        <v>3.1580090329864334</v>
      </c>
      <c r="R366" s="81">
        <v>0</v>
      </c>
      <c r="S366" s="81">
        <v>5.9857807751154581</v>
      </c>
      <c r="T366" s="82"/>
      <c r="U366" s="81">
        <v>12740085</v>
      </c>
      <c r="V366" s="81">
        <v>1375</v>
      </c>
      <c r="W366" s="81">
        <v>291</v>
      </c>
      <c r="X366" s="81">
        <v>12119</v>
      </c>
      <c r="Y366" s="81">
        <v>22388</v>
      </c>
      <c r="Z366" s="81">
        <v>38594</v>
      </c>
      <c r="AA366" s="81">
        <v>13978</v>
      </c>
      <c r="AB366" s="81">
        <v>51176</v>
      </c>
      <c r="AC366" s="81">
        <v>0</v>
      </c>
      <c r="AD366" s="81">
        <v>5.9857807751154581</v>
      </c>
      <c r="AE366" s="82"/>
      <c r="AF366" s="81">
        <v>132211415.1506063</v>
      </c>
      <c r="AG366" s="81">
        <v>2382403.9826232912</v>
      </c>
      <c r="AH366" s="81">
        <v>4079176.6311230869</v>
      </c>
      <c r="AI366" s="81">
        <v>85418585.875669941</v>
      </c>
      <c r="AJ366" s="81">
        <v>78011970.217372417</v>
      </c>
      <c r="AK366" s="81">
        <v>0</v>
      </c>
      <c r="AL366" s="81">
        <v>0</v>
      </c>
      <c r="AM366" s="81">
        <v>6969785.947278263</v>
      </c>
      <c r="AN366" s="81">
        <v>0</v>
      </c>
      <c r="AO366" s="81">
        <v>0</v>
      </c>
      <c r="AP366" s="82"/>
      <c r="AQ366" s="81">
        <v>1314</v>
      </c>
      <c r="AR366" s="81">
        <v>910</v>
      </c>
      <c r="AS366" s="81">
        <v>1</v>
      </c>
      <c r="AT366" s="81">
        <v>0</v>
      </c>
      <c r="AU366" s="81">
        <v>0</v>
      </c>
      <c r="AV366" s="81">
        <v>0</v>
      </c>
      <c r="AW366" s="81" t="s">
        <v>564</v>
      </c>
      <c r="AX366" s="82"/>
      <c r="AY366" s="81">
        <v>5627.2000000000025</v>
      </c>
      <c r="AZ366" s="81">
        <v>87921.800000000017</v>
      </c>
      <c r="BA366" s="81">
        <v>9.8000000000000007</v>
      </c>
      <c r="BB366" s="81">
        <v>0</v>
      </c>
      <c r="BC366" s="81">
        <v>0</v>
      </c>
      <c r="BD366" s="81">
        <v>0</v>
      </c>
      <c r="BE366" s="81" t="s">
        <v>564</v>
      </c>
      <c r="BF366" s="82"/>
      <c r="BG366" s="81">
        <v>0</v>
      </c>
      <c r="BH366" s="81">
        <v>0</v>
      </c>
      <c r="BI366" s="81">
        <v>13.273999999999999</v>
      </c>
      <c r="BJ366" s="81">
        <v>0</v>
      </c>
      <c r="BK366" s="81">
        <v>4.9260000000000002</v>
      </c>
      <c r="BL366" s="81">
        <v>0</v>
      </c>
      <c r="BM366" s="82"/>
      <c r="BN366" s="81">
        <v>0</v>
      </c>
      <c r="BO366" s="81">
        <v>0</v>
      </c>
      <c r="BP366" s="81">
        <v>2</v>
      </c>
      <c r="BQ366" s="81">
        <v>0</v>
      </c>
      <c r="BR366" s="81">
        <v>2</v>
      </c>
      <c r="BS366" s="81">
        <v>0</v>
      </c>
      <c r="BT366"/>
      <c r="BU366" s="80">
        <v>18.2</v>
      </c>
      <c r="BV366" s="80">
        <v>0</v>
      </c>
      <c r="BW366" s="80">
        <v>0</v>
      </c>
      <c r="BX366" s="80">
        <v>0</v>
      </c>
      <c r="BY366" s="80">
        <v>0</v>
      </c>
      <c r="BZ366" s="80">
        <v>0</v>
      </c>
      <c r="CA366" s="80">
        <v>0</v>
      </c>
      <c r="CB366" s="80">
        <v>0</v>
      </c>
      <c r="CC366" s="80">
        <v>0</v>
      </c>
    </row>
    <row r="367" spans="1:81">
      <c r="A367" s="80" t="s">
        <v>2170</v>
      </c>
      <c r="B367" s="80">
        <v>85</v>
      </c>
      <c r="C367" s="80">
        <v>17</v>
      </c>
      <c r="D367" s="80">
        <v>5</v>
      </c>
      <c r="E367" s="80">
        <v>2020</v>
      </c>
      <c r="F367" s="80" t="s">
        <v>218</v>
      </c>
      <c r="G367" s="80" t="s">
        <v>2153</v>
      </c>
      <c r="H367" s="80" t="s">
        <v>2154</v>
      </c>
      <c r="I367" s="177"/>
      <c r="J367" s="81">
        <v>371.6895666212834</v>
      </c>
      <c r="K367" s="81">
        <v>2.7361948203899549</v>
      </c>
      <c r="L367" s="81">
        <v>24.90227053639936</v>
      </c>
      <c r="M367" s="81">
        <v>48.709534170217992</v>
      </c>
      <c r="N367" s="81">
        <v>52.71522790844724</v>
      </c>
      <c r="O367" s="81">
        <v>54.037739865948531</v>
      </c>
      <c r="P367" s="81">
        <v>63.385980189783162</v>
      </c>
      <c r="Q367" s="81">
        <v>2.9679701780834407</v>
      </c>
      <c r="R367" s="81">
        <v>0</v>
      </c>
      <c r="S367" s="81">
        <v>6.0181105328836004</v>
      </c>
      <c r="T367" s="82"/>
      <c r="U367" s="81">
        <v>12753417</v>
      </c>
      <c r="V367" s="81">
        <v>1303</v>
      </c>
      <c r="W367" s="81">
        <v>437</v>
      </c>
      <c r="X367" s="81">
        <v>11871</v>
      </c>
      <c r="Y367" s="81">
        <v>22504</v>
      </c>
      <c r="Z367" s="81">
        <v>38614</v>
      </c>
      <c r="AA367" s="81">
        <v>14300</v>
      </c>
      <c r="AB367" s="81">
        <v>50336</v>
      </c>
      <c r="AC367" s="81">
        <v>0</v>
      </c>
      <c r="AD367" s="81">
        <v>6.0181105328836004</v>
      </c>
      <c r="AE367" s="82"/>
      <c r="AF367" s="81">
        <v>129520605.44640701</v>
      </c>
      <c r="AG367" s="81">
        <v>2199860.2519089682</v>
      </c>
      <c r="AH367" s="81">
        <v>6097951.381140966</v>
      </c>
      <c r="AI367" s="81">
        <v>81549155.655221954</v>
      </c>
      <c r="AJ367" s="81">
        <v>76907952.049953431</v>
      </c>
      <c r="AK367" s="81"/>
      <c r="AL367" s="81"/>
      <c r="AM367" s="81">
        <v>6569407.244624191</v>
      </c>
      <c r="AN367" s="81"/>
      <c r="AO367" s="81"/>
      <c r="AP367" s="82"/>
      <c r="AQ367" s="81">
        <v>1364</v>
      </c>
      <c r="AR367" s="81">
        <v>972</v>
      </c>
      <c r="AS367" s="81">
        <v>1</v>
      </c>
      <c r="AT367" s="81">
        <v>0</v>
      </c>
      <c r="AU367" s="81">
        <v>0</v>
      </c>
      <c r="AV367" s="81">
        <v>0</v>
      </c>
      <c r="AW367" s="81">
        <v>1</v>
      </c>
      <c r="AX367" s="82"/>
      <c r="AY367" s="81">
        <v>5905.9000000000051</v>
      </c>
      <c r="AZ367" s="81">
        <v>91572.499999999898</v>
      </c>
      <c r="BA367" s="81">
        <v>9.8000000000000007</v>
      </c>
      <c r="BB367" s="81">
        <v>0</v>
      </c>
      <c r="BC367" s="81">
        <v>0</v>
      </c>
      <c r="BD367" s="81">
        <v>0</v>
      </c>
      <c r="BE367" s="81">
        <v>9.8000000000000007</v>
      </c>
      <c r="BF367" s="82"/>
      <c r="BG367" s="81">
        <v>1.9370000000000001</v>
      </c>
      <c r="BH367" s="81">
        <v>0</v>
      </c>
      <c r="BI367" s="81">
        <v>20.370999999999999</v>
      </c>
      <c r="BJ367" s="81">
        <v>0</v>
      </c>
      <c r="BK367" s="81">
        <v>1.849</v>
      </c>
      <c r="BL367" s="81">
        <v>0</v>
      </c>
      <c r="BM367" s="82"/>
      <c r="BN367" s="81">
        <v>1</v>
      </c>
      <c r="BO367" s="81">
        <v>0</v>
      </c>
      <c r="BP367" s="81">
        <v>4</v>
      </c>
      <c r="BQ367" s="81">
        <v>0</v>
      </c>
      <c r="BR367" s="81">
        <v>1</v>
      </c>
      <c r="BS367" s="81">
        <v>0</v>
      </c>
      <c r="BT367"/>
      <c r="BU367" s="80">
        <v>24.157</v>
      </c>
      <c r="BV367" s="80">
        <v>0</v>
      </c>
      <c r="BW367" s="80">
        <v>0</v>
      </c>
      <c r="BX367" s="80">
        <v>0</v>
      </c>
      <c r="BY367" s="80">
        <v>0</v>
      </c>
      <c r="BZ367" s="80">
        <v>0</v>
      </c>
      <c r="CA367" s="80">
        <v>0</v>
      </c>
      <c r="CB367" s="80">
        <v>0</v>
      </c>
      <c r="CC367" s="80">
        <v>0</v>
      </c>
    </row>
    <row r="368" spans="1:81">
      <c r="A368" s="80" t="s">
        <v>2171</v>
      </c>
      <c r="B368" s="80">
        <v>85</v>
      </c>
      <c r="C368" s="80">
        <v>18</v>
      </c>
      <c r="D368" s="80">
        <v>5</v>
      </c>
      <c r="E368" s="80">
        <v>2021</v>
      </c>
      <c r="F368" s="80" t="s">
        <v>75</v>
      </c>
      <c r="G368" s="174" t="s">
        <v>2153</v>
      </c>
      <c r="H368" s="80" t="s">
        <v>2154</v>
      </c>
      <c r="I368" s="177"/>
      <c r="J368" s="81">
        <v>430.1627174218217</v>
      </c>
      <c r="K368" s="81">
        <v>2.9772021342857915</v>
      </c>
      <c r="L368" s="81">
        <v>23.134786829576989</v>
      </c>
      <c r="M368" s="81">
        <v>53.452177234845344</v>
      </c>
      <c r="N368" s="81">
        <v>50.5304443856107</v>
      </c>
      <c r="O368" s="81">
        <v>51.949814965493474</v>
      </c>
      <c r="P368" s="81">
        <v>64.797681494344445</v>
      </c>
      <c r="Q368" s="81">
        <v>2.9531664204450441</v>
      </c>
      <c r="R368" s="81">
        <v>0</v>
      </c>
      <c r="S368" s="81">
        <v>6.5654680238575338</v>
      </c>
      <c r="T368" s="82"/>
      <c r="U368" s="81">
        <v>14303817</v>
      </c>
      <c r="V368" s="81">
        <v>1303</v>
      </c>
      <c r="W368" s="81">
        <v>437</v>
      </c>
      <c r="X368" s="81">
        <v>11871</v>
      </c>
      <c r="Y368" s="81">
        <v>22403</v>
      </c>
      <c r="Z368" s="81">
        <v>38224</v>
      </c>
      <c r="AA368" s="81">
        <v>14256</v>
      </c>
      <c r="AB368" s="81">
        <v>49491</v>
      </c>
      <c r="AC368" s="81">
        <v>0</v>
      </c>
      <c r="AD368" s="81">
        <v>6.5654680238575338</v>
      </c>
      <c r="AE368" s="82"/>
      <c r="AF368" s="81">
        <v>143013552.81274533</v>
      </c>
      <c r="AG368" s="81">
        <v>2387169.2042580741</v>
      </c>
      <c r="AH368" s="81">
        <v>4972490.0922696963</v>
      </c>
      <c r="AI368" s="81">
        <v>88713429.540847659</v>
      </c>
      <c r="AJ368" s="81">
        <v>73415125.2863217</v>
      </c>
      <c r="AK368" s="81">
        <v>0</v>
      </c>
      <c r="AL368" s="81">
        <v>0</v>
      </c>
      <c r="AM368" s="81">
        <v>6496381.0714959744</v>
      </c>
      <c r="AN368" s="81">
        <v>0</v>
      </c>
      <c r="AO368" s="81">
        <v>0</v>
      </c>
      <c r="AP368" s="82"/>
      <c r="AQ368" s="81">
        <v>1419</v>
      </c>
      <c r="AR368" s="81">
        <v>1007</v>
      </c>
      <c r="AS368" s="81">
        <v>1</v>
      </c>
      <c r="AT368" s="81">
        <v>0</v>
      </c>
      <c r="AU368" s="81">
        <v>0</v>
      </c>
      <c r="AV368" s="81">
        <v>0</v>
      </c>
      <c r="AW368" s="81"/>
      <c r="AX368" s="82"/>
      <c r="AY368" s="81">
        <v>6216.4000000000069</v>
      </c>
      <c r="AZ368" s="81">
        <v>94867.299999999886</v>
      </c>
      <c r="BA368" s="81">
        <v>9.8000000000000007</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2172</v>
      </c>
      <c r="B369" s="80">
        <v>85</v>
      </c>
      <c r="C369" s="80">
        <v>19</v>
      </c>
      <c r="D369" s="80">
        <v>5</v>
      </c>
      <c r="E369" s="80">
        <v>2022</v>
      </c>
      <c r="F369" s="80" t="s">
        <v>568</v>
      </c>
      <c r="G369" s="174" t="s">
        <v>2153</v>
      </c>
      <c r="H369" s="80" t="s">
        <v>2154</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1485</v>
      </c>
      <c r="AR369" s="81">
        <v>1033</v>
      </c>
      <c r="AS369" s="81">
        <v>1</v>
      </c>
      <c r="AT369" s="81">
        <v>0</v>
      </c>
      <c r="AU369" s="81">
        <v>0</v>
      </c>
      <c r="AV369" s="81">
        <v>0</v>
      </c>
      <c r="AW369" s="81"/>
      <c r="AX369" s="82"/>
      <c r="AY369" s="81">
        <v>6586.0000000000064</v>
      </c>
      <c r="AZ369" s="81">
        <v>100747.69999999988</v>
      </c>
      <c r="BA369" s="81">
        <v>9.8000000000000007</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2173</v>
      </c>
      <c r="B370" s="80">
        <v>171</v>
      </c>
      <c r="C370" s="80">
        <v>1</v>
      </c>
      <c r="D370" s="80">
        <v>11</v>
      </c>
      <c r="E370" s="80">
        <v>1990</v>
      </c>
      <c r="F370" s="80" t="s">
        <v>562</v>
      </c>
      <c r="G370" s="80" t="s">
        <v>2174</v>
      </c>
      <c r="H370" s="80" t="s">
        <v>2175</v>
      </c>
      <c r="I370" s="177"/>
      <c r="J370" s="81">
        <v>544.01571757820363</v>
      </c>
      <c r="K370" s="81">
        <v>3.60675672760566</v>
      </c>
      <c r="L370" s="81">
        <v>2.633524078328759</v>
      </c>
      <c r="M370" s="81">
        <v>33.047759562368178</v>
      </c>
      <c r="N370" s="81">
        <v>36.016752062752474</v>
      </c>
      <c r="O370" s="81">
        <v>37.579772798043365</v>
      </c>
      <c r="P370" s="81">
        <v>30.274564051342168</v>
      </c>
      <c r="Q370" s="81">
        <v>2.7426918951781651</v>
      </c>
      <c r="R370" s="81">
        <v>0</v>
      </c>
      <c r="S370" s="81">
        <v>4.0493420596509626</v>
      </c>
      <c r="T370" s="82"/>
      <c r="U370" s="81">
        <v>44594545</v>
      </c>
      <c r="V370" s="81">
        <v>1510</v>
      </c>
      <c r="W370" s="81">
        <v>24</v>
      </c>
      <c r="X370" s="81">
        <v>11273</v>
      </c>
      <c r="Y370" s="81">
        <v>14308</v>
      </c>
      <c r="Z370" s="81">
        <v>15457</v>
      </c>
      <c r="AA370" s="81">
        <v>7351</v>
      </c>
      <c r="AB370" s="81">
        <v>44532</v>
      </c>
      <c r="AC370" s="81">
        <v>0</v>
      </c>
      <c r="AD370" s="81">
        <v>4.0493420596509626</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2176</v>
      </c>
      <c r="B371" s="80">
        <v>172</v>
      </c>
      <c r="C371" s="80">
        <v>2</v>
      </c>
      <c r="D371" s="80">
        <v>11</v>
      </c>
      <c r="E371" s="80">
        <v>2005</v>
      </c>
      <c r="F371" s="80" t="s">
        <v>565</v>
      </c>
      <c r="G371" s="80" t="s">
        <v>2174</v>
      </c>
      <c r="H371" s="80" t="s">
        <v>2175</v>
      </c>
      <c r="I371" s="177"/>
      <c r="J371" s="81">
        <v>569.82973018032965</v>
      </c>
      <c r="K371" s="81">
        <v>2.817289160266117</v>
      </c>
      <c r="L371" s="81">
        <v>1.8968277160420783</v>
      </c>
      <c r="M371" s="81">
        <v>56.902513458926165</v>
      </c>
      <c r="N371" s="81">
        <v>51.766706927688276</v>
      </c>
      <c r="O371" s="81">
        <v>47.675668849480495</v>
      </c>
      <c r="P371" s="81">
        <v>30.161923721189261</v>
      </c>
      <c r="Q371" s="81">
        <v>2.7856097104135631</v>
      </c>
      <c r="R371" s="81">
        <v>0</v>
      </c>
      <c r="S371" s="81">
        <v>0</v>
      </c>
      <c r="T371" s="82"/>
      <c r="U371" s="81">
        <v>38268330</v>
      </c>
      <c r="V371" s="81">
        <v>1426</v>
      </c>
      <c r="W371" s="81">
        <v>21</v>
      </c>
      <c r="X371" s="81">
        <v>10841</v>
      </c>
      <c r="Y371" s="81">
        <v>18222</v>
      </c>
      <c r="Z371" s="81">
        <v>22692</v>
      </c>
      <c r="AA371" s="81">
        <v>5998</v>
      </c>
      <c r="AB371" s="81">
        <v>47282</v>
      </c>
      <c r="AC371" s="81">
        <v>0</v>
      </c>
      <c r="AD371" s="81">
        <v>0</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2177</v>
      </c>
      <c r="B372" s="80">
        <v>173</v>
      </c>
      <c r="C372" s="80">
        <v>3</v>
      </c>
      <c r="D372" s="80">
        <v>11</v>
      </c>
      <c r="E372" s="80">
        <v>2006</v>
      </c>
      <c r="F372" s="80" t="s">
        <v>566</v>
      </c>
      <c r="G372" s="80" t="s">
        <v>2174</v>
      </c>
      <c r="H372" s="80" t="s">
        <v>2175</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2178</v>
      </c>
      <c r="B373" s="80">
        <v>174</v>
      </c>
      <c r="C373" s="80">
        <v>4</v>
      </c>
      <c r="D373" s="80">
        <v>11</v>
      </c>
      <c r="E373" s="80">
        <v>2007</v>
      </c>
      <c r="F373" s="80" t="s">
        <v>567</v>
      </c>
      <c r="G373" s="80" t="s">
        <v>2174</v>
      </c>
      <c r="H373" s="80" t="s">
        <v>2175</v>
      </c>
      <c r="I373" s="177"/>
      <c r="J373" s="81">
        <v>628.23714481039428</v>
      </c>
      <c r="K373" s="81">
        <v>2.7547028784359737</v>
      </c>
      <c r="L373" s="81">
        <v>3.0450688641533215</v>
      </c>
      <c r="M373" s="81">
        <v>55.725763532450955</v>
      </c>
      <c r="N373" s="81">
        <v>56.48362085122217</v>
      </c>
      <c r="O373" s="81">
        <v>45.865804270996897</v>
      </c>
      <c r="P373" s="81">
        <v>30.358150884755378</v>
      </c>
      <c r="Q373" s="81">
        <v>2.9476849565391432</v>
      </c>
      <c r="R373" s="81">
        <v>0</v>
      </c>
      <c r="S373" s="81">
        <v>0</v>
      </c>
      <c r="T373" s="82"/>
      <c r="U373" s="81">
        <v>42389857</v>
      </c>
      <c r="V373" s="81">
        <v>1309</v>
      </c>
      <c r="W373" s="81">
        <v>31</v>
      </c>
      <c r="X373" s="81">
        <v>12302</v>
      </c>
      <c r="Y373" s="81">
        <v>18577</v>
      </c>
      <c r="Z373" s="81">
        <v>22694</v>
      </c>
      <c r="AA373" s="81">
        <v>5945</v>
      </c>
      <c r="AB373" s="81">
        <v>47387</v>
      </c>
      <c r="AC373" s="81">
        <v>0</v>
      </c>
      <c r="AD373" s="81">
        <v>0</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2179</v>
      </c>
      <c r="B374" s="80">
        <v>175</v>
      </c>
      <c r="C374" s="80">
        <v>5</v>
      </c>
      <c r="D374" s="80">
        <v>11</v>
      </c>
      <c r="E374" s="80">
        <v>2008</v>
      </c>
      <c r="F374" s="80" t="s">
        <v>84</v>
      </c>
      <c r="G374" s="80" t="s">
        <v>2174</v>
      </c>
      <c r="H374" s="80" t="s">
        <v>2175</v>
      </c>
      <c r="I374" s="177"/>
      <c r="J374" s="81">
        <v>593.05897523330714</v>
      </c>
      <c r="K374" s="81">
        <v>2.087422728455925</v>
      </c>
      <c r="L374" s="81">
        <v>2.4209895573702767</v>
      </c>
      <c r="M374" s="81">
        <v>58.287162433252448</v>
      </c>
      <c r="N374" s="81">
        <v>54.828411466404653</v>
      </c>
      <c r="O374" s="81">
        <v>44.199286677065118</v>
      </c>
      <c r="P374" s="81">
        <v>29.563551690552604</v>
      </c>
      <c r="Q374" s="81">
        <v>2.911169362001985</v>
      </c>
      <c r="R374" s="81">
        <v>0</v>
      </c>
      <c r="S374" s="81">
        <v>0</v>
      </c>
      <c r="T374" s="82"/>
      <c r="U374" s="81">
        <v>41986569</v>
      </c>
      <c r="V374" s="81">
        <v>1309</v>
      </c>
      <c r="W374" s="81">
        <v>31</v>
      </c>
      <c r="X374" s="81">
        <v>12302</v>
      </c>
      <c r="Y374" s="81">
        <v>18820</v>
      </c>
      <c r="Z374" s="81">
        <v>22637</v>
      </c>
      <c r="AA374" s="81">
        <v>5796</v>
      </c>
      <c r="AB374" s="81">
        <v>47569</v>
      </c>
      <c r="AC374" s="81">
        <v>0</v>
      </c>
      <c r="AD374" s="81">
        <v>0</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2180</v>
      </c>
      <c r="B375" s="80">
        <v>176</v>
      </c>
      <c r="C375" s="80">
        <v>6</v>
      </c>
      <c r="D375" s="80">
        <v>11</v>
      </c>
      <c r="E375" s="80">
        <v>2009</v>
      </c>
      <c r="F375" s="80" t="s">
        <v>85</v>
      </c>
      <c r="G375" s="80" t="s">
        <v>2174</v>
      </c>
      <c r="H375" s="80" t="s">
        <v>2175</v>
      </c>
      <c r="I375" s="177"/>
      <c r="J375" s="81">
        <v>575.78702883198537</v>
      </c>
      <c r="K375" s="81">
        <v>2.1016071052970595</v>
      </c>
      <c r="L375" s="81">
        <v>0.63454435993775227</v>
      </c>
      <c r="M375" s="81">
        <v>52.239570166397314</v>
      </c>
      <c r="N375" s="81">
        <v>47.183320315602906</v>
      </c>
      <c r="O375" s="81">
        <v>44.666486769139787</v>
      </c>
      <c r="P375" s="81">
        <v>28.389762603057449</v>
      </c>
      <c r="Q375" s="81">
        <v>2.7738874943731324</v>
      </c>
      <c r="R375" s="81">
        <v>0</v>
      </c>
      <c r="S375" s="81">
        <v>0</v>
      </c>
      <c r="T375" s="82"/>
      <c r="U375" s="81">
        <v>32212623</v>
      </c>
      <c r="V375" s="81">
        <v>1608</v>
      </c>
      <c r="W375" s="81">
        <v>12</v>
      </c>
      <c r="X375" s="81">
        <v>12872</v>
      </c>
      <c r="Y375" s="81">
        <v>18963</v>
      </c>
      <c r="Z375" s="81">
        <v>22580</v>
      </c>
      <c r="AA375" s="81">
        <v>5714</v>
      </c>
      <c r="AB375" s="81">
        <v>47581</v>
      </c>
      <c r="AC375" s="81">
        <v>0</v>
      </c>
      <c r="AD375" s="81">
        <v>0</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238.92599999999999</v>
      </c>
      <c r="BJ375" s="81">
        <v>94.9</v>
      </c>
      <c r="BK375" s="81">
        <v>33.847999999999999</v>
      </c>
      <c r="BL375" s="81">
        <v>0</v>
      </c>
      <c r="BM375" s="82"/>
      <c r="BN375" s="81">
        <v>0</v>
      </c>
      <c r="BO375" s="81">
        <v>0</v>
      </c>
      <c r="BP375" s="81">
        <v>10</v>
      </c>
      <c r="BQ375" s="81">
        <v>1</v>
      </c>
      <c r="BR375" s="81">
        <v>3</v>
      </c>
      <c r="BS375" s="81">
        <v>0</v>
      </c>
      <c r="BT375"/>
      <c r="BU375" s="80"/>
      <c r="BV375" s="80"/>
      <c r="BW375" s="80"/>
      <c r="BX375" s="80"/>
      <c r="BY375" s="80"/>
      <c r="BZ375" s="80"/>
      <c r="CA375" s="80"/>
      <c r="CB375" s="80"/>
      <c r="CC375" s="80"/>
    </row>
    <row r="376" spans="1:81">
      <c r="A376" s="80" t="s">
        <v>2181</v>
      </c>
      <c r="B376" s="80">
        <v>177</v>
      </c>
      <c r="C376" s="80">
        <v>7</v>
      </c>
      <c r="D376" s="80">
        <v>11</v>
      </c>
      <c r="E376" s="80">
        <v>2010</v>
      </c>
      <c r="F376" s="80" t="s">
        <v>86</v>
      </c>
      <c r="G376" s="80" t="s">
        <v>2174</v>
      </c>
      <c r="H376" s="80" t="s">
        <v>2175</v>
      </c>
      <c r="I376" s="177"/>
      <c r="J376" s="81">
        <v>514.45274798819207</v>
      </c>
      <c r="K376" s="81">
        <v>2.2469054858042443</v>
      </c>
      <c r="L376" s="81">
        <v>0.58793514744057129</v>
      </c>
      <c r="M376" s="81">
        <v>52.897876463472201</v>
      </c>
      <c r="N376" s="81">
        <v>50.350192829416414</v>
      </c>
      <c r="O376" s="81">
        <v>44.467766547473865</v>
      </c>
      <c r="P376" s="81">
        <v>29.274886696974885</v>
      </c>
      <c r="Q376" s="81">
        <v>2.8856407646496756</v>
      </c>
      <c r="R376" s="81">
        <v>0</v>
      </c>
      <c r="S376" s="81">
        <v>0</v>
      </c>
      <c r="T376" s="82"/>
      <c r="U376" s="81">
        <v>33794290</v>
      </c>
      <c r="V376" s="81">
        <v>1608</v>
      </c>
      <c r="W376" s="81">
        <v>12</v>
      </c>
      <c r="X376" s="81">
        <v>12872</v>
      </c>
      <c r="Y376" s="81">
        <v>19117</v>
      </c>
      <c r="Z376" s="81">
        <v>22584</v>
      </c>
      <c r="AA376" s="81">
        <v>5745</v>
      </c>
      <c r="AB376" s="81">
        <v>47429</v>
      </c>
      <c r="AC376" s="81">
        <v>0</v>
      </c>
      <c r="AD376" s="81">
        <v>0</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236.23099999999999</v>
      </c>
      <c r="BJ376" s="81">
        <v>2.847</v>
      </c>
      <c r="BK376" s="81">
        <v>32.367000000000004</v>
      </c>
      <c r="BL376" s="81">
        <v>0</v>
      </c>
      <c r="BM376" s="82"/>
      <c r="BN376" s="81">
        <v>0</v>
      </c>
      <c r="BO376" s="81">
        <v>0</v>
      </c>
      <c r="BP376" s="81">
        <v>10</v>
      </c>
      <c r="BQ376" s="81">
        <v>1</v>
      </c>
      <c r="BR376" s="81">
        <v>3</v>
      </c>
      <c r="BS376" s="81">
        <v>0</v>
      </c>
      <c r="BT376"/>
      <c r="BU376" s="80">
        <v>271.44499999999999</v>
      </c>
      <c r="BV376" s="80">
        <v>0</v>
      </c>
      <c r="BW376" s="80">
        <v>0</v>
      </c>
      <c r="BX376" s="80">
        <v>0</v>
      </c>
      <c r="BY376" s="80">
        <v>0</v>
      </c>
      <c r="BZ376" s="80">
        <v>0</v>
      </c>
      <c r="CA376" s="80">
        <v>0</v>
      </c>
      <c r="CB376" s="80">
        <v>0</v>
      </c>
      <c r="CC376" s="80">
        <v>0</v>
      </c>
    </row>
    <row r="377" spans="1:81">
      <c r="A377" s="80" t="s">
        <v>2182</v>
      </c>
      <c r="B377" s="80">
        <v>178</v>
      </c>
      <c r="C377" s="80">
        <v>8</v>
      </c>
      <c r="D377" s="80">
        <v>11</v>
      </c>
      <c r="E377" s="80">
        <v>2011</v>
      </c>
      <c r="F377" s="80" t="s">
        <v>87</v>
      </c>
      <c r="G377" s="80" t="s">
        <v>2174</v>
      </c>
      <c r="H377" s="80" t="s">
        <v>2175</v>
      </c>
      <c r="I377" s="177"/>
      <c r="J377" s="81">
        <v>486.63392366792289</v>
      </c>
      <c r="K377" s="81">
        <v>3.5158116962119399</v>
      </c>
      <c r="L377" s="81">
        <v>0.53886513843527617</v>
      </c>
      <c r="M377" s="81">
        <v>66.835220389070429</v>
      </c>
      <c r="N377" s="81">
        <v>53.495490886014728</v>
      </c>
      <c r="O377" s="81">
        <v>43.822877471652845</v>
      </c>
      <c r="P377" s="81">
        <v>28.503115104827355</v>
      </c>
      <c r="Q377" s="81">
        <v>3.3277153772336878</v>
      </c>
      <c r="R377" s="81">
        <v>0</v>
      </c>
      <c r="S377" s="81">
        <v>0</v>
      </c>
      <c r="T377" s="82"/>
      <c r="U377" s="81">
        <v>32153358</v>
      </c>
      <c r="V377" s="81">
        <v>1608</v>
      </c>
      <c r="W377" s="81">
        <v>12</v>
      </c>
      <c r="X377" s="81">
        <v>12872</v>
      </c>
      <c r="Y377" s="81">
        <v>19328</v>
      </c>
      <c r="Z377" s="81">
        <v>22740</v>
      </c>
      <c r="AA377" s="81">
        <v>5760</v>
      </c>
      <c r="AB377" s="81">
        <v>47418</v>
      </c>
      <c r="AC377" s="81">
        <v>0</v>
      </c>
      <c r="AD377" s="81">
        <v>0</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229.29300000000001</v>
      </c>
      <c r="BJ377" s="81">
        <v>2.7610000000000001</v>
      </c>
      <c r="BK377" s="81">
        <v>30.189999999999998</v>
      </c>
      <c r="BL377" s="81">
        <v>0</v>
      </c>
      <c r="BM377" s="82"/>
      <c r="BN377" s="81">
        <v>0</v>
      </c>
      <c r="BO377" s="81">
        <v>0</v>
      </c>
      <c r="BP377" s="81">
        <v>11</v>
      </c>
      <c r="BQ377" s="81">
        <v>1</v>
      </c>
      <c r="BR377" s="81">
        <v>3</v>
      </c>
      <c r="BS377" s="81">
        <v>0</v>
      </c>
      <c r="BT377"/>
      <c r="BU377" s="80">
        <v>262.24400000000003</v>
      </c>
      <c r="BV377" s="80">
        <v>0</v>
      </c>
      <c r="BW377" s="80">
        <v>0</v>
      </c>
      <c r="BX377" s="80">
        <v>0</v>
      </c>
      <c r="BY377" s="80">
        <v>0</v>
      </c>
      <c r="BZ377" s="80">
        <v>0</v>
      </c>
      <c r="CA377" s="80">
        <v>0</v>
      </c>
      <c r="CB377" s="80">
        <v>0</v>
      </c>
      <c r="CC377" s="80">
        <v>0</v>
      </c>
    </row>
    <row r="378" spans="1:81">
      <c r="A378" s="80" t="s">
        <v>2183</v>
      </c>
      <c r="B378" s="80">
        <v>179</v>
      </c>
      <c r="C378" s="80">
        <v>9</v>
      </c>
      <c r="D378" s="80">
        <v>11</v>
      </c>
      <c r="E378" s="80">
        <v>2012</v>
      </c>
      <c r="F378" s="80" t="s">
        <v>88</v>
      </c>
      <c r="G378" s="80" t="s">
        <v>2174</v>
      </c>
      <c r="H378" s="80" t="s">
        <v>2175</v>
      </c>
      <c r="I378" s="177"/>
      <c r="J378" s="81">
        <v>513.37924649454442</v>
      </c>
      <c r="K378" s="81">
        <v>3.3334047019221416</v>
      </c>
      <c r="L378" s="81">
        <v>0.53137260754730153</v>
      </c>
      <c r="M378" s="81">
        <v>68.745882111341089</v>
      </c>
      <c r="N378" s="81">
        <v>57.209732053270542</v>
      </c>
      <c r="O378" s="81">
        <v>43.573624953655539</v>
      </c>
      <c r="P378" s="81">
        <v>28.555801664810517</v>
      </c>
      <c r="Q378" s="81">
        <v>3.6556654206728831</v>
      </c>
      <c r="R378" s="81">
        <v>0</v>
      </c>
      <c r="S378" s="81">
        <v>0</v>
      </c>
      <c r="T378" s="82"/>
      <c r="U378" s="81">
        <v>33210732</v>
      </c>
      <c r="V378" s="81">
        <v>1608</v>
      </c>
      <c r="W378" s="81">
        <v>12</v>
      </c>
      <c r="X378" s="81">
        <v>12872</v>
      </c>
      <c r="Y378" s="81">
        <v>19787</v>
      </c>
      <c r="Z378" s="81">
        <v>22790</v>
      </c>
      <c r="AA378" s="81">
        <v>5738</v>
      </c>
      <c r="AB378" s="81">
        <v>47945</v>
      </c>
      <c r="AC378" s="81">
        <v>0</v>
      </c>
      <c r="AD378" s="81">
        <v>0</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262.14499999999998</v>
      </c>
      <c r="BJ378" s="81">
        <v>3.0640000000000001</v>
      </c>
      <c r="BK378" s="81">
        <v>36.442</v>
      </c>
      <c r="BL378" s="81">
        <v>0</v>
      </c>
      <c r="BM378" s="82"/>
      <c r="BN378" s="81">
        <v>0</v>
      </c>
      <c r="BO378" s="81">
        <v>0</v>
      </c>
      <c r="BP378" s="81">
        <v>11</v>
      </c>
      <c r="BQ378" s="81">
        <v>1</v>
      </c>
      <c r="BR378" s="81">
        <v>3</v>
      </c>
      <c r="BS378" s="81">
        <v>0</v>
      </c>
      <c r="BT378"/>
      <c r="BU378" s="80">
        <v>301.65100000000001</v>
      </c>
      <c r="BV378" s="80">
        <v>0</v>
      </c>
      <c r="BW378" s="80">
        <v>0</v>
      </c>
      <c r="BX378" s="80">
        <v>0</v>
      </c>
      <c r="BY378" s="80">
        <v>0</v>
      </c>
      <c r="BZ378" s="80">
        <v>0</v>
      </c>
      <c r="CA378" s="80">
        <v>0</v>
      </c>
      <c r="CB378" s="80">
        <v>0</v>
      </c>
      <c r="CC378" s="80">
        <v>0</v>
      </c>
    </row>
    <row r="379" spans="1:81">
      <c r="A379" s="80" t="s">
        <v>2184</v>
      </c>
      <c r="B379" s="80">
        <v>180</v>
      </c>
      <c r="C379" s="80">
        <v>10</v>
      </c>
      <c r="D379" s="80">
        <v>11</v>
      </c>
      <c r="E379" s="80">
        <v>2013</v>
      </c>
      <c r="F379" s="80" t="s">
        <v>89</v>
      </c>
      <c r="G379" s="80" t="s">
        <v>2174</v>
      </c>
      <c r="H379" s="80" t="s">
        <v>2175</v>
      </c>
      <c r="I379" s="177"/>
      <c r="J379" s="81">
        <v>525.98494707451459</v>
      </c>
      <c r="K379" s="81">
        <v>2.9906373911918038</v>
      </c>
      <c r="L379" s="81">
        <v>0.4861062740125906</v>
      </c>
      <c r="M379" s="81">
        <v>72.627005587326678</v>
      </c>
      <c r="N379" s="81">
        <v>60.746735771651693</v>
      </c>
      <c r="O379" s="81">
        <v>42.227421655879873</v>
      </c>
      <c r="P379" s="81">
        <v>29.132961040969931</v>
      </c>
      <c r="Q379" s="81">
        <v>3.7108550200266488</v>
      </c>
      <c r="R379" s="81">
        <v>0</v>
      </c>
      <c r="S379" s="81">
        <v>0</v>
      </c>
      <c r="T379" s="82"/>
      <c r="U379" s="81">
        <v>31688936</v>
      </c>
      <c r="V379" s="81">
        <v>1608</v>
      </c>
      <c r="W379" s="81">
        <v>12</v>
      </c>
      <c r="X379" s="81">
        <v>12872</v>
      </c>
      <c r="Y379" s="81">
        <v>19925</v>
      </c>
      <c r="Z379" s="81">
        <v>23072</v>
      </c>
      <c r="AA379" s="81">
        <v>5832</v>
      </c>
      <c r="AB379" s="81">
        <v>47971</v>
      </c>
      <c r="AC379" s="81">
        <v>0</v>
      </c>
      <c r="AD379" s="81">
        <v>0</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282.20999999999998</v>
      </c>
      <c r="BJ379" s="81">
        <v>2.87</v>
      </c>
      <c r="BK379" s="81">
        <v>39.266000000000005</v>
      </c>
      <c r="BL379" s="81">
        <v>0</v>
      </c>
      <c r="BM379" s="82"/>
      <c r="BN379" s="81">
        <v>0</v>
      </c>
      <c r="BO379" s="81">
        <v>0</v>
      </c>
      <c r="BP379" s="81">
        <v>11</v>
      </c>
      <c r="BQ379" s="81">
        <v>1</v>
      </c>
      <c r="BR379" s="81">
        <v>3</v>
      </c>
      <c r="BS379" s="81">
        <v>0</v>
      </c>
      <c r="BT379"/>
      <c r="BU379" s="80">
        <v>324.346</v>
      </c>
      <c r="BV379" s="80">
        <v>0</v>
      </c>
      <c r="BW379" s="80">
        <v>0</v>
      </c>
      <c r="BX379" s="80">
        <v>0</v>
      </c>
      <c r="BY379" s="80">
        <v>0</v>
      </c>
      <c r="BZ379" s="80">
        <v>0</v>
      </c>
      <c r="CA379" s="80">
        <v>0</v>
      </c>
      <c r="CB379" s="80">
        <v>0</v>
      </c>
      <c r="CC379" s="80">
        <v>0</v>
      </c>
    </row>
    <row r="380" spans="1:81">
      <c r="A380" s="80" t="s">
        <v>2185</v>
      </c>
      <c r="B380" s="80">
        <v>181</v>
      </c>
      <c r="C380" s="80">
        <v>11</v>
      </c>
      <c r="D380" s="80">
        <v>11</v>
      </c>
      <c r="E380" s="80">
        <v>2014</v>
      </c>
      <c r="F380" s="80" t="s">
        <v>90</v>
      </c>
      <c r="G380" s="80" t="s">
        <v>2174</v>
      </c>
      <c r="H380" s="80" t="s">
        <v>2175</v>
      </c>
      <c r="I380" s="177"/>
      <c r="J380" s="81">
        <v>505.12751518115414</v>
      </c>
      <c r="K380" s="81">
        <v>2.7839874512501384</v>
      </c>
      <c r="L380" s="81">
        <v>0.57663461025920026</v>
      </c>
      <c r="M380" s="81">
        <v>61.394430963521359</v>
      </c>
      <c r="N380" s="81">
        <v>60.839652010955938</v>
      </c>
      <c r="O380" s="81">
        <v>40.399821041600276</v>
      </c>
      <c r="P380" s="81">
        <v>28.943032583781338</v>
      </c>
      <c r="Q380" s="81">
        <v>3.5693784205040431</v>
      </c>
      <c r="R380" s="81">
        <v>0</v>
      </c>
      <c r="S380" s="81">
        <v>0</v>
      </c>
      <c r="T380" s="82"/>
      <c r="U380" s="81">
        <v>33067830</v>
      </c>
      <c r="V380" s="81">
        <v>1344</v>
      </c>
      <c r="W380" s="81">
        <v>9</v>
      </c>
      <c r="X380" s="81">
        <v>12607</v>
      </c>
      <c r="Y380" s="81">
        <v>20098</v>
      </c>
      <c r="Z380" s="81">
        <v>23248</v>
      </c>
      <c r="AA380" s="81">
        <v>5764</v>
      </c>
      <c r="AB380" s="81">
        <v>48092</v>
      </c>
      <c r="AC380" s="81">
        <v>0</v>
      </c>
      <c r="AD380" s="81">
        <v>0</v>
      </c>
      <c r="AE380" s="82"/>
      <c r="AF380" s="81">
        <v>254304251.31018189</v>
      </c>
      <c r="AG380" s="81">
        <v>2650894.6389210615</v>
      </c>
      <c r="AH380" s="81">
        <v>129065.22450034483</v>
      </c>
      <c r="AI380" s="81">
        <v>86402528.151908815</v>
      </c>
      <c r="AJ380" s="81">
        <v>87718636.42614083</v>
      </c>
      <c r="AK380" s="81">
        <v>0</v>
      </c>
      <c r="AL380" s="81">
        <v>0</v>
      </c>
      <c r="AM380" s="81">
        <v>6602312.9509057812</v>
      </c>
      <c r="AN380" s="81">
        <v>0</v>
      </c>
      <c r="AO380" s="81">
        <v>0</v>
      </c>
      <c r="AP380" s="82"/>
      <c r="AQ380" s="81">
        <v>427</v>
      </c>
      <c r="AR380" s="81">
        <v>43</v>
      </c>
      <c r="AS380" s="81">
        <v>0</v>
      </c>
      <c r="AT380" s="81">
        <v>0</v>
      </c>
      <c r="AU380" s="81">
        <v>0</v>
      </c>
      <c r="AV380" s="81">
        <v>0</v>
      </c>
      <c r="AW380" s="81" t="s">
        <v>564</v>
      </c>
      <c r="AX380" s="82"/>
      <c r="AY380" s="81">
        <v>1750.4</v>
      </c>
      <c r="AZ380" s="81">
        <v>1237.0999999999999</v>
      </c>
      <c r="BA380" s="81">
        <v>0</v>
      </c>
      <c r="BB380" s="81">
        <v>0</v>
      </c>
      <c r="BC380" s="81">
        <v>0</v>
      </c>
      <c r="BD380" s="81">
        <v>0</v>
      </c>
      <c r="BE380" s="81" t="s">
        <v>564</v>
      </c>
      <c r="BF380" s="82"/>
      <c r="BG380" s="81">
        <v>0</v>
      </c>
      <c r="BH380" s="81">
        <v>0</v>
      </c>
      <c r="BI380" s="81">
        <v>288.76299999999998</v>
      </c>
      <c r="BJ380" s="81">
        <v>0</v>
      </c>
      <c r="BK380" s="81">
        <v>38.929000000000002</v>
      </c>
      <c r="BL380" s="81">
        <v>0</v>
      </c>
      <c r="BM380" s="82"/>
      <c r="BN380" s="81">
        <v>0</v>
      </c>
      <c r="BO380" s="81">
        <v>0</v>
      </c>
      <c r="BP380" s="81">
        <v>11</v>
      </c>
      <c r="BQ380" s="81">
        <v>0</v>
      </c>
      <c r="BR380" s="81">
        <v>3</v>
      </c>
      <c r="BS380" s="81">
        <v>0</v>
      </c>
      <c r="BT380"/>
      <c r="BU380" s="80">
        <v>327.69200000000001</v>
      </c>
      <c r="BV380" s="80">
        <v>0</v>
      </c>
      <c r="BW380" s="80">
        <v>0</v>
      </c>
      <c r="BX380" s="80">
        <v>0</v>
      </c>
      <c r="BY380" s="80">
        <v>0</v>
      </c>
      <c r="BZ380" s="80">
        <v>0</v>
      </c>
      <c r="CA380" s="80">
        <v>0</v>
      </c>
      <c r="CB380" s="80">
        <v>0</v>
      </c>
      <c r="CC380" s="80">
        <v>0</v>
      </c>
    </row>
    <row r="381" spans="1:81">
      <c r="A381" s="80" t="s">
        <v>2186</v>
      </c>
      <c r="B381" s="80">
        <v>182</v>
      </c>
      <c r="C381" s="80">
        <v>12</v>
      </c>
      <c r="D381" s="80">
        <v>11</v>
      </c>
      <c r="E381" s="80">
        <v>2015</v>
      </c>
      <c r="F381" s="80" t="s">
        <v>91</v>
      </c>
      <c r="G381" s="80" t="s">
        <v>2174</v>
      </c>
      <c r="H381" s="80" t="s">
        <v>2175</v>
      </c>
      <c r="I381" s="177"/>
      <c r="J381" s="81">
        <v>548.48528392220874</v>
      </c>
      <c r="K381" s="81">
        <v>2.6582922842157215</v>
      </c>
      <c r="L381" s="81">
        <v>0.63699461268576529</v>
      </c>
      <c r="M381" s="81">
        <v>61.719258952950391</v>
      </c>
      <c r="N381" s="81">
        <v>54.595261942108536</v>
      </c>
      <c r="O381" s="81">
        <v>40.289683770513143</v>
      </c>
      <c r="P381" s="81">
        <v>29.046210181604707</v>
      </c>
      <c r="Q381" s="81">
        <v>3.5107375288916103</v>
      </c>
      <c r="R381" s="81">
        <v>0</v>
      </c>
      <c r="S381" s="81">
        <v>0</v>
      </c>
      <c r="T381" s="82"/>
      <c r="U381" s="81">
        <v>36394288</v>
      </c>
      <c r="V381" s="81">
        <v>1344</v>
      </c>
      <c r="W381" s="81">
        <v>9</v>
      </c>
      <c r="X381" s="81">
        <v>12607</v>
      </c>
      <c r="Y381" s="81">
        <v>20422</v>
      </c>
      <c r="Z381" s="81">
        <v>23408</v>
      </c>
      <c r="AA381" s="81">
        <v>5780</v>
      </c>
      <c r="AB381" s="81">
        <v>48319</v>
      </c>
      <c r="AC381" s="81">
        <v>0</v>
      </c>
      <c r="AD381" s="81">
        <v>0</v>
      </c>
      <c r="AE381" s="82"/>
      <c r="AF381" s="81">
        <v>259670534.23742691</v>
      </c>
      <c r="AG381" s="81">
        <v>2255393.120113668</v>
      </c>
      <c r="AH381" s="81">
        <v>121713.40057432782</v>
      </c>
      <c r="AI381" s="81">
        <v>88863386.479523942</v>
      </c>
      <c r="AJ381" s="81">
        <v>76430035.186973915</v>
      </c>
      <c r="AK381" s="81">
        <v>0</v>
      </c>
      <c r="AL381" s="81">
        <v>0</v>
      </c>
      <c r="AM381" s="81">
        <v>6621916.2594183385</v>
      </c>
      <c r="AN381" s="81">
        <v>0</v>
      </c>
      <c r="AO381" s="81">
        <v>0</v>
      </c>
      <c r="AP381" s="82"/>
      <c r="AQ381" s="81">
        <v>528</v>
      </c>
      <c r="AR381" s="81">
        <v>66</v>
      </c>
      <c r="AS381" s="81">
        <v>0</v>
      </c>
      <c r="AT381" s="81">
        <v>0</v>
      </c>
      <c r="AU381" s="81">
        <v>0</v>
      </c>
      <c r="AV381" s="81">
        <v>0</v>
      </c>
      <c r="AW381" s="81" t="s">
        <v>564</v>
      </c>
      <c r="AX381" s="82"/>
      <c r="AY381" s="81">
        <v>2154.8000000000002</v>
      </c>
      <c r="AZ381" s="81">
        <v>1539.9</v>
      </c>
      <c r="BA381" s="81">
        <v>0</v>
      </c>
      <c r="BB381" s="81">
        <v>0</v>
      </c>
      <c r="BC381" s="81">
        <v>0</v>
      </c>
      <c r="BD381" s="81">
        <v>0</v>
      </c>
      <c r="BE381" s="81" t="s">
        <v>564</v>
      </c>
      <c r="BF381" s="82"/>
      <c r="BG381" s="81">
        <v>0</v>
      </c>
      <c r="BH381" s="81">
        <v>0</v>
      </c>
      <c r="BI381" s="81">
        <v>277.73399999999998</v>
      </c>
      <c r="BJ381" s="81">
        <v>0</v>
      </c>
      <c r="BK381" s="81">
        <v>37.146999999999998</v>
      </c>
      <c r="BL381" s="81">
        <v>0</v>
      </c>
      <c r="BM381" s="82"/>
      <c r="BN381" s="81">
        <v>0</v>
      </c>
      <c r="BO381" s="81">
        <v>0</v>
      </c>
      <c r="BP381" s="81">
        <v>11</v>
      </c>
      <c r="BQ381" s="81">
        <v>0</v>
      </c>
      <c r="BR381" s="81">
        <v>3</v>
      </c>
      <c r="BS381" s="81">
        <v>0</v>
      </c>
      <c r="BT381"/>
      <c r="BU381" s="80">
        <v>314.88099999999997</v>
      </c>
      <c r="BV381" s="80">
        <v>0</v>
      </c>
      <c r="BW381" s="80">
        <v>0</v>
      </c>
      <c r="BX381" s="80">
        <v>0</v>
      </c>
      <c r="BY381" s="80">
        <v>0</v>
      </c>
      <c r="BZ381" s="80">
        <v>0</v>
      </c>
      <c r="CA381" s="80">
        <v>0</v>
      </c>
      <c r="CB381" s="80">
        <v>0</v>
      </c>
      <c r="CC381" s="80">
        <v>0</v>
      </c>
    </row>
    <row r="382" spans="1:81">
      <c r="A382" s="80" t="s">
        <v>2187</v>
      </c>
      <c r="B382" s="80">
        <v>183</v>
      </c>
      <c r="C382" s="80">
        <v>13</v>
      </c>
      <c r="D382" s="80">
        <v>11</v>
      </c>
      <c r="E382" s="80">
        <v>2016</v>
      </c>
      <c r="F382" s="80" t="s">
        <v>92</v>
      </c>
      <c r="G382" s="80" t="s">
        <v>2174</v>
      </c>
      <c r="H382" s="80" t="s">
        <v>2175</v>
      </c>
      <c r="I382" s="177"/>
      <c r="J382" s="81">
        <v>524.2853891906625</v>
      </c>
      <c r="K382" s="81">
        <v>2.6180531756804841</v>
      </c>
      <c r="L382" s="81">
        <v>0.69889084536384516</v>
      </c>
      <c r="M382" s="81">
        <v>52.316774062414986</v>
      </c>
      <c r="N382" s="81">
        <v>52.948980711316871</v>
      </c>
      <c r="O382" s="81">
        <v>40.024866644319765</v>
      </c>
      <c r="P382" s="81">
        <v>28.758775127705395</v>
      </c>
      <c r="Q382" s="81">
        <v>3.4166124512233775</v>
      </c>
      <c r="R382" s="81">
        <v>0</v>
      </c>
      <c r="S382" s="81">
        <v>0</v>
      </c>
      <c r="T382" s="82"/>
      <c r="U382" s="81">
        <v>33164752</v>
      </c>
      <c r="V382" s="81">
        <v>1344</v>
      </c>
      <c r="W382" s="81">
        <v>9</v>
      </c>
      <c r="X382" s="81">
        <v>12607</v>
      </c>
      <c r="Y382" s="81">
        <v>20668</v>
      </c>
      <c r="Z382" s="81">
        <v>23540</v>
      </c>
      <c r="AA382" s="81">
        <v>5919</v>
      </c>
      <c r="AB382" s="81">
        <v>48372</v>
      </c>
      <c r="AC382" s="81">
        <v>0</v>
      </c>
      <c r="AD382" s="81">
        <v>0</v>
      </c>
      <c r="AE382" s="82"/>
      <c r="AF382" s="81">
        <v>254071572.8797667</v>
      </c>
      <c r="AG382" s="81">
        <v>2095422.470556739</v>
      </c>
      <c r="AH382" s="81">
        <v>127916.86815894389</v>
      </c>
      <c r="AI382" s="81">
        <v>82707737.962397799</v>
      </c>
      <c r="AJ382" s="81">
        <v>75710695.846231267</v>
      </c>
      <c r="AK382" s="81">
        <v>0</v>
      </c>
      <c r="AL382" s="81">
        <v>0</v>
      </c>
      <c r="AM382" s="81">
        <v>6634329.9092592904</v>
      </c>
      <c r="AN382" s="81">
        <v>0</v>
      </c>
      <c r="AO382" s="81">
        <v>0</v>
      </c>
      <c r="AP382" s="82"/>
      <c r="AQ382" s="81">
        <v>595</v>
      </c>
      <c r="AR382" s="81">
        <v>82</v>
      </c>
      <c r="AS382" s="81">
        <v>0</v>
      </c>
      <c r="AT382" s="81">
        <v>0</v>
      </c>
      <c r="AU382" s="81">
        <v>0</v>
      </c>
      <c r="AV382" s="81">
        <v>0</v>
      </c>
      <c r="AW382" s="81" t="s">
        <v>564</v>
      </c>
      <c r="AX382" s="82"/>
      <c r="AY382" s="81">
        <v>2441.1999999999998</v>
      </c>
      <c r="AZ382" s="81">
        <v>1786</v>
      </c>
      <c r="BA382" s="81">
        <v>0</v>
      </c>
      <c r="BB382" s="81">
        <v>0</v>
      </c>
      <c r="BC382" s="81">
        <v>0</v>
      </c>
      <c r="BD382" s="81">
        <v>0</v>
      </c>
      <c r="BE382" s="81" t="s">
        <v>564</v>
      </c>
      <c r="BF382" s="82"/>
      <c r="BG382" s="81">
        <v>0</v>
      </c>
      <c r="BH382" s="81">
        <v>0</v>
      </c>
      <c r="BI382" s="81">
        <v>282.80399999999997</v>
      </c>
      <c r="BJ382" s="81">
        <v>0</v>
      </c>
      <c r="BK382" s="81">
        <v>36.423999999999999</v>
      </c>
      <c r="BL382" s="81">
        <v>0</v>
      </c>
      <c r="BM382" s="82"/>
      <c r="BN382" s="81">
        <v>0</v>
      </c>
      <c r="BO382" s="81">
        <v>0</v>
      </c>
      <c r="BP382" s="81">
        <v>11</v>
      </c>
      <c r="BQ382" s="81">
        <v>0</v>
      </c>
      <c r="BR382" s="81">
        <v>3</v>
      </c>
      <c r="BS382" s="81">
        <v>0</v>
      </c>
      <c r="BT382"/>
      <c r="BU382" s="80">
        <v>319.22800000000001</v>
      </c>
      <c r="BV382" s="80">
        <v>0</v>
      </c>
      <c r="BW382" s="80">
        <v>0</v>
      </c>
      <c r="BX382" s="80">
        <v>0</v>
      </c>
      <c r="BY382" s="80">
        <v>0</v>
      </c>
      <c r="BZ382" s="80">
        <v>0</v>
      </c>
      <c r="CA382" s="80">
        <v>0</v>
      </c>
      <c r="CB382" s="80">
        <v>0</v>
      </c>
      <c r="CC382" s="80">
        <v>0</v>
      </c>
    </row>
    <row r="383" spans="1:81">
      <c r="A383" s="80" t="s">
        <v>2188</v>
      </c>
      <c r="B383" s="80">
        <v>184</v>
      </c>
      <c r="C383" s="80">
        <v>14</v>
      </c>
      <c r="D383" s="80">
        <v>11</v>
      </c>
      <c r="E383" s="80">
        <v>2017</v>
      </c>
      <c r="F383" s="80" t="s">
        <v>71</v>
      </c>
      <c r="G383" s="80" t="s">
        <v>2174</v>
      </c>
      <c r="H383" s="80" t="s">
        <v>2175</v>
      </c>
      <c r="I383" s="177"/>
      <c r="J383" s="81">
        <v>595.19591255956482</v>
      </c>
      <c r="K383" s="81">
        <v>2.7020442659244819</v>
      </c>
      <c r="L383" s="81">
        <v>0.82655381256409421</v>
      </c>
      <c r="M383" s="81">
        <v>52.189271700485747</v>
      </c>
      <c r="N383" s="81">
        <v>54.457350331442726</v>
      </c>
      <c r="O383" s="81">
        <v>39.620965691483619</v>
      </c>
      <c r="P383" s="81">
        <v>29.05939292321839</v>
      </c>
      <c r="Q383" s="81">
        <v>3.3088937193955763</v>
      </c>
      <c r="R383" s="81">
        <v>0</v>
      </c>
      <c r="S383" s="81">
        <v>0</v>
      </c>
      <c r="T383" s="82"/>
      <c r="U383" s="81">
        <v>41169545</v>
      </c>
      <c r="V383" s="81">
        <v>1344</v>
      </c>
      <c r="W383" s="81">
        <v>9</v>
      </c>
      <c r="X383" s="81">
        <v>12607</v>
      </c>
      <c r="Y383" s="81">
        <v>20908</v>
      </c>
      <c r="Z383" s="81">
        <v>23689</v>
      </c>
      <c r="AA383" s="81">
        <v>6019</v>
      </c>
      <c r="AB383" s="81">
        <v>48446</v>
      </c>
      <c r="AC383" s="81">
        <v>0</v>
      </c>
      <c r="AD383" s="81">
        <v>0</v>
      </c>
      <c r="AE383" s="82"/>
      <c r="AF383" s="81">
        <v>296222605.49181288</v>
      </c>
      <c r="AG383" s="81">
        <v>2178959.5674343561</v>
      </c>
      <c r="AH383" s="81">
        <v>182089.7436788943</v>
      </c>
      <c r="AI383" s="81">
        <v>85659657.39617838</v>
      </c>
      <c r="AJ383" s="81">
        <v>77640386.295445263</v>
      </c>
      <c r="AK383" s="81">
        <v>0</v>
      </c>
      <c r="AL383" s="81">
        <v>0</v>
      </c>
      <c r="AM383" s="81">
        <v>6654875.9738708381</v>
      </c>
      <c r="AN383" s="81">
        <v>0</v>
      </c>
      <c r="AO383" s="81">
        <v>0</v>
      </c>
      <c r="AP383" s="82"/>
      <c r="AQ383" s="81">
        <v>679</v>
      </c>
      <c r="AR383" s="81">
        <v>91</v>
      </c>
      <c r="AS383" s="81">
        <v>0</v>
      </c>
      <c r="AT383" s="81">
        <v>0</v>
      </c>
      <c r="AU383" s="81">
        <v>0</v>
      </c>
      <c r="AV383" s="81">
        <v>0</v>
      </c>
      <c r="AW383" s="81" t="s">
        <v>564</v>
      </c>
      <c r="AX383" s="82"/>
      <c r="AY383" s="81">
        <v>2829.8</v>
      </c>
      <c r="AZ383" s="81">
        <v>1910.3</v>
      </c>
      <c r="BA383" s="81">
        <v>0</v>
      </c>
      <c r="BB383" s="81">
        <v>0</v>
      </c>
      <c r="BC383" s="81">
        <v>0</v>
      </c>
      <c r="BD383" s="81">
        <v>0</v>
      </c>
      <c r="BE383" s="81" t="s">
        <v>564</v>
      </c>
      <c r="BF383" s="82"/>
      <c r="BG383" s="81">
        <v>0</v>
      </c>
      <c r="BH383" s="81">
        <v>0</v>
      </c>
      <c r="BI383" s="81">
        <v>287.65800000000002</v>
      </c>
      <c r="BJ383" s="81">
        <v>0</v>
      </c>
      <c r="BK383" s="81">
        <v>35.256</v>
      </c>
      <c r="BL383" s="81">
        <v>0</v>
      </c>
      <c r="BM383" s="82"/>
      <c r="BN383" s="81">
        <v>0</v>
      </c>
      <c r="BO383" s="81">
        <v>0</v>
      </c>
      <c r="BP383" s="81">
        <v>12</v>
      </c>
      <c r="BQ383" s="81">
        <v>0</v>
      </c>
      <c r="BR383" s="81">
        <v>3</v>
      </c>
      <c r="BS383" s="81">
        <v>0</v>
      </c>
      <c r="BT383"/>
      <c r="BU383" s="80">
        <v>322.91399999999999</v>
      </c>
      <c r="BV383" s="80">
        <v>0</v>
      </c>
      <c r="BW383" s="80">
        <v>0</v>
      </c>
      <c r="BX383" s="80">
        <v>0</v>
      </c>
      <c r="BY383" s="80">
        <v>0</v>
      </c>
      <c r="BZ383" s="80">
        <v>0</v>
      </c>
      <c r="CA383" s="80">
        <v>0</v>
      </c>
      <c r="CB383" s="80">
        <v>0</v>
      </c>
      <c r="CC383" s="80">
        <v>0</v>
      </c>
    </row>
    <row r="384" spans="1:81">
      <c r="A384" s="80" t="s">
        <v>2189</v>
      </c>
      <c r="B384" s="80">
        <v>185</v>
      </c>
      <c r="C384" s="80">
        <v>15</v>
      </c>
      <c r="D384" s="80">
        <v>11</v>
      </c>
      <c r="E384" s="80">
        <v>2018</v>
      </c>
      <c r="F384" s="80" t="s">
        <v>93</v>
      </c>
      <c r="G384" s="80" t="s">
        <v>2174</v>
      </c>
      <c r="H384" s="80" t="s">
        <v>2175</v>
      </c>
      <c r="I384" s="177"/>
      <c r="J384" s="81">
        <v>592.57155698628821</v>
      </c>
      <c r="K384" s="81">
        <v>2.5237865121493761</v>
      </c>
      <c r="L384" s="81">
        <v>0.54265327419414033</v>
      </c>
      <c r="M384" s="81">
        <v>51.432979446754437</v>
      </c>
      <c r="N384" s="81">
        <v>53.067792375684817</v>
      </c>
      <c r="O384" s="81">
        <v>39.275367223313197</v>
      </c>
      <c r="P384" s="81">
        <v>29.166859297590722</v>
      </c>
      <c r="Q384" s="81">
        <v>3.0794862835330741</v>
      </c>
      <c r="R384" s="81">
        <v>0</v>
      </c>
      <c r="S384" s="81">
        <v>0</v>
      </c>
      <c r="T384" s="82"/>
      <c r="U384" s="81">
        <v>43061795</v>
      </c>
      <c r="V384" s="81">
        <v>1344</v>
      </c>
      <c r="W384" s="81">
        <v>9</v>
      </c>
      <c r="X384" s="81">
        <v>12607</v>
      </c>
      <c r="Y384" s="81">
        <v>21214</v>
      </c>
      <c r="Z384" s="81">
        <v>23932</v>
      </c>
      <c r="AA384" s="81">
        <v>6102</v>
      </c>
      <c r="AB384" s="81">
        <v>48588</v>
      </c>
      <c r="AC384" s="81">
        <v>0</v>
      </c>
      <c r="AD384" s="81">
        <v>0</v>
      </c>
      <c r="AE384" s="82"/>
      <c r="AF384" s="81">
        <v>285947960.17712867</v>
      </c>
      <c r="AG384" s="81">
        <v>1934754.1026564131</v>
      </c>
      <c r="AH384" s="81">
        <v>108482.59049412191</v>
      </c>
      <c r="AI384" s="81">
        <v>83051614.15706335</v>
      </c>
      <c r="AJ384" s="81">
        <v>78477807.026756093</v>
      </c>
      <c r="AK384" s="81">
        <v>0</v>
      </c>
      <c r="AL384" s="81">
        <v>0</v>
      </c>
      <c r="AM384" s="81">
        <v>6688192.1672575949</v>
      </c>
      <c r="AN384" s="81">
        <v>0</v>
      </c>
      <c r="AO384" s="81">
        <v>0</v>
      </c>
      <c r="AP384" s="82"/>
      <c r="AQ384" s="81">
        <v>776</v>
      </c>
      <c r="AR384" s="81">
        <v>101</v>
      </c>
      <c r="AS384" s="81">
        <v>0</v>
      </c>
      <c r="AT384" s="81">
        <v>0</v>
      </c>
      <c r="AU384" s="81">
        <v>0</v>
      </c>
      <c r="AV384" s="81">
        <v>0</v>
      </c>
      <c r="AW384" s="81" t="s">
        <v>564</v>
      </c>
      <c r="AX384" s="82"/>
      <c r="AY384" s="81">
        <v>3266.9</v>
      </c>
      <c r="AZ384" s="81">
        <v>2036</v>
      </c>
      <c r="BA384" s="81">
        <v>0</v>
      </c>
      <c r="BB384" s="81">
        <v>0</v>
      </c>
      <c r="BC384" s="81">
        <v>0</v>
      </c>
      <c r="BD384" s="81">
        <v>0</v>
      </c>
      <c r="BE384" s="81" t="s">
        <v>564</v>
      </c>
      <c r="BF384" s="82"/>
      <c r="BG384" s="81">
        <v>0</v>
      </c>
      <c r="BH384" s="81">
        <v>0</v>
      </c>
      <c r="BI384" s="81">
        <v>283.11099999999999</v>
      </c>
      <c r="BJ384" s="81">
        <v>0</v>
      </c>
      <c r="BK384" s="81">
        <v>34.724000000000004</v>
      </c>
      <c r="BL384" s="81">
        <v>0</v>
      </c>
      <c r="BM384" s="82"/>
      <c r="BN384" s="81">
        <v>0</v>
      </c>
      <c r="BO384" s="81">
        <v>0</v>
      </c>
      <c r="BP384" s="81">
        <v>11</v>
      </c>
      <c r="BQ384" s="81">
        <v>0</v>
      </c>
      <c r="BR384" s="81">
        <v>3</v>
      </c>
      <c r="BS384" s="81">
        <v>0</v>
      </c>
      <c r="BT384"/>
      <c r="BU384" s="80">
        <v>317.83499999999998</v>
      </c>
      <c r="BV384" s="80">
        <v>0</v>
      </c>
      <c r="BW384" s="80">
        <v>0</v>
      </c>
      <c r="BX384" s="80">
        <v>0</v>
      </c>
      <c r="BY384" s="80">
        <v>0</v>
      </c>
      <c r="BZ384" s="80">
        <v>0</v>
      </c>
      <c r="CA384" s="80">
        <v>0</v>
      </c>
      <c r="CB384" s="80">
        <v>0</v>
      </c>
      <c r="CC384" s="80">
        <v>0</v>
      </c>
    </row>
    <row r="385" spans="1:81">
      <c r="A385" s="80" t="s">
        <v>2190</v>
      </c>
      <c r="B385" s="80">
        <v>186</v>
      </c>
      <c r="C385" s="80">
        <v>16</v>
      </c>
      <c r="D385" s="80">
        <v>11</v>
      </c>
      <c r="E385" s="80">
        <v>2019</v>
      </c>
      <c r="F385" s="80" t="s">
        <v>73</v>
      </c>
      <c r="G385" s="80" t="s">
        <v>2174</v>
      </c>
      <c r="H385" s="80" t="s">
        <v>2175</v>
      </c>
      <c r="I385" s="177"/>
      <c r="J385" s="81">
        <v>583.86519214475732</v>
      </c>
      <c r="K385" s="81">
        <v>2.2954422998000843</v>
      </c>
      <c r="L385" s="81">
        <v>0.54727450607990291</v>
      </c>
      <c r="M385" s="81">
        <v>51.416234031206088</v>
      </c>
      <c r="N385" s="81">
        <v>54.647778966479663</v>
      </c>
      <c r="O385" s="81">
        <v>38.396755544453086</v>
      </c>
      <c r="P385" s="81">
        <v>28.963001492707171</v>
      </c>
      <c r="Q385" s="81">
        <v>3.0049095251929492</v>
      </c>
      <c r="R385" s="81">
        <v>0</v>
      </c>
      <c r="S385" s="81">
        <v>0</v>
      </c>
      <c r="T385" s="82"/>
      <c r="U385" s="81">
        <v>42749495</v>
      </c>
      <c r="V385" s="81">
        <v>1344</v>
      </c>
      <c r="W385" s="81">
        <v>9</v>
      </c>
      <c r="X385" s="81">
        <v>12607</v>
      </c>
      <c r="Y385" s="81">
        <v>21457</v>
      </c>
      <c r="Z385" s="81">
        <v>24039</v>
      </c>
      <c r="AA385" s="81">
        <v>6014</v>
      </c>
      <c r="AB385" s="81">
        <v>48695</v>
      </c>
      <c r="AC385" s="81">
        <v>0</v>
      </c>
      <c r="AD385" s="81">
        <v>0</v>
      </c>
      <c r="AE385" s="82"/>
      <c r="AF385" s="81">
        <v>291394702.6150161</v>
      </c>
      <c r="AG385" s="81">
        <v>1861539.401564162</v>
      </c>
      <c r="AH385" s="81">
        <v>114498.3369349995</v>
      </c>
      <c r="AI385" s="81">
        <v>86243996.40667069</v>
      </c>
      <c r="AJ385" s="81">
        <v>79634788.0729734</v>
      </c>
      <c r="AK385" s="81">
        <v>0</v>
      </c>
      <c r="AL385" s="81">
        <v>0</v>
      </c>
      <c r="AM385" s="81">
        <v>6631892.4242362631</v>
      </c>
      <c r="AN385" s="81">
        <v>0</v>
      </c>
      <c r="AO385" s="81">
        <v>0</v>
      </c>
      <c r="AP385" s="82"/>
      <c r="AQ385" s="81">
        <v>865</v>
      </c>
      <c r="AR385" s="81">
        <v>116</v>
      </c>
      <c r="AS385" s="81">
        <v>0</v>
      </c>
      <c r="AT385" s="81">
        <v>0</v>
      </c>
      <c r="AU385" s="81">
        <v>0</v>
      </c>
      <c r="AV385" s="81">
        <v>0</v>
      </c>
      <c r="AW385" s="81" t="s">
        <v>564</v>
      </c>
      <c r="AX385" s="82"/>
      <c r="AY385" s="81">
        <v>3684.9</v>
      </c>
      <c r="AZ385" s="81">
        <v>2283.1999999999998</v>
      </c>
      <c r="BA385" s="81">
        <v>0</v>
      </c>
      <c r="BB385" s="81">
        <v>0</v>
      </c>
      <c r="BC385" s="81">
        <v>0</v>
      </c>
      <c r="BD385" s="81">
        <v>0</v>
      </c>
      <c r="BE385" s="81" t="s">
        <v>564</v>
      </c>
      <c r="BF385" s="82"/>
      <c r="BG385" s="81">
        <v>0</v>
      </c>
      <c r="BH385" s="81">
        <v>0</v>
      </c>
      <c r="BI385" s="81">
        <v>283.55599999999998</v>
      </c>
      <c r="BJ385" s="81">
        <v>0</v>
      </c>
      <c r="BK385" s="81">
        <v>35.542999999999999</v>
      </c>
      <c r="BL385" s="81">
        <v>0</v>
      </c>
      <c r="BM385" s="82"/>
      <c r="BN385" s="81">
        <v>0</v>
      </c>
      <c r="BO385" s="81">
        <v>0</v>
      </c>
      <c r="BP385" s="81">
        <v>13</v>
      </c>
      <c r="BQ385" s="81">
        <v>0</v>
      </c>
      <c r="BR385" s="81">
        <v>3</v>
      </c>
      <c r="BS385" s="81">
        <v>0</v>
      </c>
      <c r="BT385"/>
      <c r="BU385" s="80">
        <v>319.09899999999999</v>
      </c>
      <c r="BV385" s="80">
        <v>0</v>
      </c>
      <c r="BW385" s="80">
        <v>0</v>
      </c>
      <c r="BX385" s="80">
        <v>0</v>
      </c>
      <c r="BY385" s="80">
        <v>0</v>
      </c>
      <c r="BZ385" s="80">
        <v>0</v>
      </c>
      <c r="CA385" s="80">
        <v>0</v>
      </c>
      <c r="CB385" s="80">
        <v>0</v>
      </c>
      <c r="CC385" s="80">
        <v>0</v>
      </c>
    </row>
    <row r="386" spans="1:81">
      <c r="A386" s="80" t="s">
        <v>2191</v>
      </c>
      <c r="B386" s="80">
        <v>187</v>
      </c>
      <c r="C386" s="80">
        <v>17</v>
      </c>
      <c r="D386" s="80">
        <v>11</v>
      </c>
      <c r="E386" s="80">
        <v>2020</v>
      </c>
      <c r="F386" s="80" t="s">
        <v>218</v>
      </c>
      <c r="G386" s="174" t="s">
        <v>2174</v>
      </c>
      <c r="H386" s="80" t="s">
        <v>2175</v>
      </c>
      <c r="I386" s="177"/>
      <c r="J386" s="81">
        <v>580.15518348899207</v>
      </c>
      <c r="K386" s="81">
        <v>2.450709173123891</v>
      </c>
      <c r="L386" s="81">
        <v>0.47093859297351853</v>
      </c>
      <c r="M386" s="81">
        <v>48.258891314214935</v>
      </c>
      <c r="N386" s="81">
        <v>56.467875756112313</v>
      </c>
      <c r="O386" s="81">
        <v>34.053824050810363</v>
      </c>
      <c r="P386" s="81">
        <v>28.231140407603426</v>
      </c>
      <c r="Q386" s="81">
        <v>2.8852448490972074</v>
      </c>
      <c r="R386" s="81">
        <v>0</v>
      </c>
      <c r="S386" s="81">
        <v>0</v>
      </c>
      <c r="T386" s="82"/>
      <c r="U386" s="81">
        <v>41711285</v>
      </c>
      <c r="V386" s="81">
        <v>1347</v>
      </c>
      <c r="W386" s="81">
        <v>8</v>
      </c>
      <c r="X386" s="81">
        <v>13426</v>
      </c>
      <c r="Y386" s="81">
        <v>21831</v>
      </c>
      <c r="Z386" s="81">
        <v>24334</v>
      </c>
      <c r="AA386" s="81">
        <v>6369</v>
      </c>
      <c r="AB386" s="81">
        <v>48933</v>
      </c>
      <c r="AC386" s="81">
        <v>0</v>
      </c>
      <c r="AD386" s="81">
        <v>0</v>
      </c>
      <c r="AE386" s="82"/>
      <c r="AF386" s="81">
        <v>290570734.55131441</v>
      </c>
      <c r="AG386" s="81">
        <v>1872794.711045902</v>
      </c>
      <c r="AH386" s="81">
        <v>97555.630861124679</v>
      </c>
      <c r="AI386" s="81">
        <v>81518833.648272246</v>
      </c>
      <c r="AJ386" s="81">
        <v>87767985.435699552</v>
      </c>
      <c r="AK386" s="81"/>
      <c r="AL386" s="81"/>
      <c r="AM386" s="81">
        <v>6386300.1569690788</v>
      </c>
      <c r="AN386" s="81"/>
      <c r="AO386" s="81"/>
      <c r="AP386" s="82"/>
      <c r="AQ386" s="81">
        <v>954</v>
      </c>
      <c r="AR386" s="81">
        <v>116</v>
      </c>
      <c r="AS386" s="81">
        <v>0</v>
      </c>
      <c r="AT386" s="81">
        <v>0</v>
      </c>
      <c r="AU386" s="81">
        <v>0</v>
      </c>
      <c r="AV386" s="81">
        <v>0</v>
      </c>
      <c r="AW386" s="81">
        <v>0</v>
      </c>
      <c r="AX386" s="82"/>
      <c r="AY386" s="81">
        <v>4118.600000000004</v>
      </c>
      <c r="AZ386" s="81">
        <v>2283.1999999999989</v>
      </c>
      <c r="BA386" s="81">
        <v>0</v>
      </c>
      <c r="BB386" s="81">
        <v>0</v>
      </c>
      <c r="BC386" s="81">
        <v>0</v>
      </c>
      <c r="BD386" s="81">
        <v>0</v>
      </c>
      <c r="BE386" s="81">
        <v>0</v>
      </c>
      <c r="BF386" s="82"/>
      <c r="BG386" s="81">
        <v>0</v>
      </c>
      <c r="BH386" s="81">
        <v>0</v>
      </c>
      <c r="BI386" s="81">
        <v>272.23399999999998</v>
      </c>
      <c r="BJ386" s="81">
        <v>0</v>
      </c>
      <c r="BK386" s="81">
        <v>27.388000000000002</v>
      </c>
      <c r="BL386" s="81">
        <v>0</v>
      </c>
      <c r="BM386" s="82"/>
      <c r="BN386" s="81">
        <v>0</v>
      </c>
      <c r="BO386" s="81">
        <v>0</v>
      </c>
      <c r="BP386" s="81">
        <v>13</v>
      </c>
      <c r="BQ386" s="81">
        <v>0</v>
      </c>
      <c r="BR386" s="81">
        <v>3</v>
      </c>
      <c r="BS386" s="81">
        <v>0</v>
      </c>
      <c r="BT386"/>
      <c r="BU386" s="80">
        <v>299.62200000000001</v>
      </c>
      <c r="BV386" s="80">
        <v>0</v>
      </c>
      <c r="BW386" s="80">
        <v>0</v>
      </c>
      <c r="BX386" s="80">
        <v>0</v>
      </c>
      <c r="BY386" s="80">
        <v>0</v>
      </c>
      <c r="BZ386" s="80">
        <v>0</v>
      </c>
      <c r="CA386" s="80">
        <v>0</v>
      </c>
      <c r="CB386" s="80">
        <v>0</v>
      </c>
      <c r="CC386" s="80">
        <v>0</v>
      </c>
    </row>
    <row r="387" spans="1:81">
      <c r="A387" s="80" t="s">
        <v>2192</v>
      </c>
      <c r="B387" s="80">
        <v>187</v>
      </c>
      <c r="C387" s="80">
        <v>18</v>
      </c>
      <c r="D387" s="80">
        <v>11</v>
      </c>
      <c r="E387" s="80">
        <v>2021</v>
      </c>
      <c r="F387" s="80" t="s">
        <v>75</v>
      </c>
      <c r="G387" s="174" t="s">
        <v>2174</v>
      </c>
      <c r="H387" s="80" t="s">
        <v>2175</v>
      </c>
      <c r="I387" s="177"/>
      <c r="J387" s="81">
        <v>573.6267889591262</v>
      </c>
      <c r="K387" s="81">
        <v>3.0777756156035472</v>
      </c>
      <c r="L387" s="81">
        <v>0.45903282271823814</v>
      </c>
      <c r="M387" s="81">
        <v>51.737601803854247</v>
      </c>
      <c r="N387" s="81">
        <v>51.274068201446262</v>
      </c>
      <c r="O387" s="81">
        <v>33.194387837934613</v>
      </c>
      <c r="P387" s="81">
        <v>28.921692434660056</v>
      </c>
      <c r="Q387" s="81">
        <v>2.9276869987010903</v>
      </c>
      <c r="R387" s="81">
        <v>0</v>
      </c>
      <c r="S387" s="81">
        <v>0</v>
      </c>
      <c r="T387" s="82"/>
      <c r="U387" s="81">
        <v>43125799</v>
      </c>
      <c r="V387" s="81">
        <v>1347</v>
      </c>
      <c r="W387" s="81">
        <v>8</v>
      </c>
      <c r="X387" s="81">
        <v>13426</v>
      </c>
      <c r="Y387" s="81">
        <v>22083</v>
      </c>
      <c r="Z387" s="81">
        <v>24424</v>
      </c>
      <c r="AA387" s="81">
        <v>6363</v>
      </c>
      <c r="AB387" s="81">
        <v>49064</v>
      </c>
      <c r="AC387" s="81">
        <v>0</v>
      </c>
      <c r="AD387" s="81">
        <v>0</v>
      </c>
      <c r="AE387" s="82"/>
      <c r="AF387" s="81">
        <v>265496225.40868855</v>
      </c>
      <c r="AG387" s="81">
        <v>2321126.6458169953</v>
      </c>
      <c r="AH387" s="81">
        <v>92343.746304905697</v>
      </c>
      <c r="AI387" s="81">
        <v>86354796.958620623</v>
      </c>
      <c r="AJ387" s="81">
        <v>74284499.918090999</v>
      </c>
      <c r="AK387" s="81">
        <v>0</v>
      </c>
      <c r="AL387" s="81">
        <v>0</v>
      </c>
      <c r="AM387" s="81">
        <v>6440331.3914020425</v>
      </c>
      <c r="AN387" s="81">
        <v>0</v>
      </c>
      <c r="AO387" s="81">
        <v>0</v>
      </c>
      <c r="AP387" s="82"/>
      <c r="AQ387" s="81">
        <v>1057</v>
      </c>
      <c r="AR387" s="81">
        <v>116</v>
      </c>
      <c r="AS387" s="81">
        <v>0</v>
      </c>
      <c r="AT387" s="81">
        <v>0</v>
      </c>
      <c r="AU387" s="81">
        <v>0</v>
      </c>
      <c r="AV387" s="81">
        <v>0</v>
      </c>
      <c r="AW387" s="81"/>
      <c r="AX387" s="82"/>
      <c r="AY387" s="81">
        <v>4666.8000000000029</v>
      </c>
      <c r="AZ387" s="81">
        <v>2283.1999999999989</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2193</v>
      </c>
      <c r="B388" s="80">
        <v>187</v>
      </c>
      <c r="C388" s="80">
        <v>19</v>
      </c>
      <c r="D388" s="80">
        <v>11</v>
      </c>
      <c r="E388" s="80">
        <v>2022</v>
      </c>
      <c r="F388" s="80" t="s">
        <v>568</v>
      </c>
      <c r="G388" s="80" t="s">
        <v>2174</v>
      </c>
      <c r="H388" s="80" t="s">
        <v>2175</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1162</v>
      </c>
      <c r="AR388" s="81">
        <v>117</v>
      </c>
      <c r="AS388" s="81">
        <v>0</v>
      </c>
      <c r="AT388" s="81">
        <v>0</v>
      </c>
      <c r="AU388" s="81">
        <v>0</v>
      </c>
      <c r="AV388" s="81">
        <v>0</v>
      </c>
      <c r="AW388" s="81"/>
      <c r="AX388" s="82"/>
      <c r="AY388" s="81">
        <v>5203.199999999998</v>
      </c>
      <c r="AZ388" s="81">
        <v>2296.3999999999992</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2194</v>
      </c>
      <c r="B389" s="80">
        <v>341</v>
      </c>
      <c r="C389" s="80">
        <v>1</v>
      </c>
      <c r="D389" s="80">
        <v>21</v>
      </c>
      <c r="E389" s="80">
        <v>1990</v>
      </c>
      <c r="F389" s="80" t="s">
        <v>562</v>
      </c>
      <c r="G389" s="80" t="s">
        <v>2195</v>
      </c>
      <c r="H389" s="80" t="s">
        <v>2196</v>
      </c>
      <c r="I389" s="177"/>
      <c r="J389" s="81">
        <v>172.27843993205744</v>
      </c>
      <c r="K389" s="81">
        <v>5.1573176211174099</v>
      </c>
      <c r="L389" s="81">
        <v>0</v>
      </c>
      <c r="M389" s="81">
        <v>25.696293972467121</v>
      </c>
      <c r="N389" s="81">
        <v>21.265947617095716</v>
      </c>
      <c r="O389" s="81">
        <v>25.941397150489919</v>
      </c>
      <c r="P389" s="81">
        <v>32.58912057383629</v>
      </c>
      <c r="Q389" s="81">
        <v>1.8290155665837144</v>
      </c>
      <c r="R389" s="81">
        <v>0</v>
      </c>
      <c r="S389" s="81">
        <v>1.8814561339977758</v>
      </c>
      <c r="T389" s="82"/>
      <c r="U389" s="81">
        <v>4553239</v>
      </c>
      <c r="V389" s="81">
        <v>1253</v>
      </c>
      <c r="W389" s="81">
        <v>0</v>
      </c>
      <c r="X389" s="81">
        <v>9221</v>
      </c>
      <c r="Y389" s="81">
        <v>9324</v>
      </c>
      <c r="Z389" s="81">
        <v>10670</v>
      </c>
      <c r="AA389" s="81">
        <v>7913</v>
      </c>
      <c r="AB389" s="81">
        <v>29697</v>
      </c>
      <c r="AC389" s="81">
        <v>0</v>
      </c>
      <c r="AD389" s="81">
        <v>1.8814561339977758</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2197</v>
      </c>
      <c r="B390" s="80">
        <v>342</v>
      </c>
      <c r="C390" s="80">
        <v>2</v>
      </c>
      <c r="D390" s="80">
        <v>21</v>
      </c>
      <c r="E390" s="80">
        <v>2005</v>
      </c>
      <c r="F390" s="80" t="s">
        <v>565</v>
      </c>
      <c r="G390" s="80" t="s">
        <v>2195</v>
      </c>
      <c r="H390" s="80" t="s">
        <v>2196</v>
      </c>
      <c r="I390" s="177"/>
      <c r="J390" s="81">
        <v>90.345490434763803</v>
      </c>
      <c r="K390" s="81">
        <v>3.5694750813255371</v>
      </c>
      <c r="L390" s="81">
        <v>0</v>
      </c>
      <c r="M390" s="81">
        <v>45.768442111968447</v>
      </c>
      <c r="N390" s="81">
        <v>41.161866331840741</v>
      </c>
      <c r="O390" s="81">
        <v>43.885482589809122</v>
      </c>
      <c r="P390" s="81">
        <v>43.226391515062161</v>
      </c>
      <c r="Q390" s="81">
        <v>2.2705175887151201</v>
      </c>
      <c r="R390" s="81">
        <v>0</v>
      </c>
      <c r="S390" s="81">
        <v>0</v>
      </c>
      <c r="T390" s="82"/>
      <c r="U390" s="81">
        <v>3484961</v>
      </c>
      <c r="V390" s="81">
        <v>1718</v>
      </c>
      <c r="W390" s="81">
        <v>0</v>
      </c>
      <c r="X390" s="81">
        <v>10153</v>
      </c>
      <c r="Y390" s="81">
        <v>14965</v>
      </c>
      <c r="Z390" s="81">
        <v>20888</v>
      </c>
      <c r="AA390" s="81">
        <v>8596</v>
      </c>
      <c r="AB390" s="81">
        <v>38539</v>
      </c>
      <c r="AC390" s="81">
        <v>0</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2198</v>
      </c>
      <c r="B391" s="80">
        <v>343</v>
      </c>
      <c r="C391" s="80">
        <v>3</v>
      </c>
      <c r="D391" s="80">
        <v>21</v>
      </c>
      <c r="E391" s="80">
        <v>2006</v>
      </c>
      <c r="F391" s="80" t="s">
        <v>566</v>
      </c>
      <c r="G391" s="80" t="s">
        <v>2195</v>
      </c>
      <c r="H391" s="80" t="s">
        <v>2196</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2199</v>
      </c>
      <c r="B392" s="80">
        <v>344</v>
      </c>
      <c r="C392" s="80">
        <v>4</v>
      </c>
      <c r="D392" s="80">
        <v>21</v>
      </c>
      <c r="E392" s="80">
        <v>2007</v>
      </c>
      <c r="F392" s="80" t="s">
        <v>567</v>
      </c>
      <c r="G392" s="80" t="s">
        <v>2195</v>
      </c>
      <c r="H392" s="80" t="s">
        <v>2196</v>
      </c>
      <c r="I392" s="177"/>
      <c r="J392" s="81">
        <v>89.995406261302833</v>
      </c>
      <c r="K392" s="81">
        <v>3.4321120445336422</v>
      </c>
      <c r="L392" s="81">
        <v>0</v>
      </c>
      <c r="M392" s="81">
        <v>55.5343516410611</v>
      </c>
      <c r="N392" s="81">
        <v>43.183541250824092</v>
      </c>
      <c r="O392" s="81">
        <v>43.608286716986868</v>
      </c>
      <c r="P392" s="81">
        <v>43.165256422007943</v>
      </c>
      <c r="Q392" s="81">
        <v>2.4965156698196127</v>
      </c>
      <c r="R392" s="81">
        <v>0</v>
      </c>
      <c r="S392" s="81">
        <v>0</v>
      </c>
      <c r="T392" s="82"/>
      <c r="U392" s="81">
        <v>3844870</v>
      </c>
      <c r="V392" s="81">
        <v>1536</v>
      </c>
      <c r="W392" s="81">
        <v>0</v>
      </c>
      <c r="X392" s="81">
        <v>14675</v>
      </c>
      <c r="Y392" s="81">
        <v>15903</v>
      </c>
      <c r="Z392" s="81">
        <v>21577</v>
      </c>
      <c r="AA392" s="81">
        <v>8453</v>
      </c>
      <c r="AB392" s="81">
        <v>40134</v>
      </c>
      <c r="AC392" s="81">
        <v>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2200</v>
      </c>
      <c r="B393" s="80">
        <v>345</v>
      </c>
      <c r="C393" s="80">
        <v>5</v>
      </c>
      <c r="D393" s="80">
        <v>21</v>
      </c>
      <c r="E393" s="80">
        <v>2008</v>
      </c>
      <c r="F393" s="80" t="s">
        <v>84</v>
      </c>
      <c r="G393" s="80" t="s">
        <v>2195</v>
      </c>
      <c r="H393" s="80" t="s">
        <v>2196</v>
      </c>
      <c r="I393" s="177"/>
      <c r="J393" s="81">
        <v>87.95616714724801</v>
      </c>
      <c r="K393" s="81">
        <v>2.6805474824460909</v>
      </c>
      <c r="L393" s="81">
        <v>0</v>
      </c>
      <c r="M393" s="81">
        <v>58.11623701842398</v>
      </c>
      <c r="N393" s="81">
        <v>41.653620801250156</v>
      </c>
      <c r="O393" s="81">
        <v>44.132900859729773</v>
      </c>
      <c r="P393" s="81">
        <v>42.641699815910933</v>
      </c>
      <c r="Q393" s="81">
        <v>2.5122138853072693</v>
      </c>
      <c r="R393" s="81">
        <v>0</v>
      </c>
      <c r="S393" s="81">
        <v>0</v>
      </c>
      <c r="T393" s="82"/>
      <c r="U393" s="81">
        <v>3881533</v>
      </c>
      <c r="V393" s="81">
        <v>1536</v>
      </c>
      <c r="W393" s="81">
        <v>0</v>
      </c>
      <c r="X393" s="81">
        <v>14675</v>
      </c>
      <c r="Y393" s="81">
        <v>16388</v>
      </c>
      <c r="Z393" s="81">
        <v>22603</v>
      </c>
      <c r="AA393" s="81">
        <v>8360</v>
      </c>
      <c r="AB393" s="81">
        <v>41050</v>
      </c>
      <c r="AC393" s="81">
        <v>0</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2201</v>
      </c>
      <c r="B394" s="80">
        <v>346</v>
      </c>
      <c r="C394" s="80">
        <v>6</v>
      </c>
      <c r="D394" s="80">
        <v>21</v>
      </c>
      <c r="E394" s="80">
        <v>2009</v>
      </c>
      <c r="F394" s="80" t="s">
        <v>85</v>
      </c>
      <c r="G394" s="80" t="s">
        <v>2195</v>
      </c>
      <c r="H394" s="80" t="s">
        <v>2196</v>
      </c>
      <c r="I394" s="177"/>
      <c r="J394" s="81">
        <v>78.257435540671935</v>
      </c>
      <c r="K394" s="81">
        <v>1.9548291633262391</v>
      </c>
      <c r="L394" s="81">
        <v>0.72116934039292224</v>
      </c>
      <c r="M394" s="81">
        <v>61.632301086947713</v>
      </c>
      <c r="N394" s="81">
        <v>41.778014816009481</v>
      </c>
      <c r="O394" s="81">
        <v>44.488453828075897</v>
      </c>
      <c r="P394" s="81">
        <v>39.96129867280208</v>
      </c>
      <c r="Q394" s="81">
        <v>2.4640907657398792</v>
      </c>
      <c r="R394" s="81">
        <v>0</v>
      </c>
      <c r="S394" s="81">
        <v>0</v>
      </c>
      <c r="T394" s="82"/>
      <c r="U394" s="81">
        <v>3534214</v>
      </c>
      <c r="V394" s="81">
        <v>1409</v>
      </c>
      <c r="W394" s="81">
        <v>17</v>
      </c>
      <c r="X394" s="81">
        <v>16411</v>
      </c>
      <c r="Y394" s="81">
        <v>16898</v>
      </c>
      <c r="Z394" s="81">
        <v>22490</v>
      </c>
      <c r="AA394" s="81">
        <v>8043</v>
      </c>
      <c r="AB394" s="81">
        <v>42267</v>
      </c>
      <c r="AC394" s="81">
        <v>0</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7.45</v>
      </c>
      <c r="BJ394" s="81">
        <v>0</v>
      </c>
      <c r="BK394" s="81">
        <v>18.5</v>
      </c>
      <c r="BL394" s="81">
        <v>0</v>
      </c>
      <c r="BM394" s="82"/>
      <c r="BN394" s="81">
        <v>0</v>
      </c>
      <c r="BO394" s="81">
        <v>0</v>
      </c>
      <c r="BP394" s="81">
        <v>1</v>
      </c>
      <c r="BQ394" s="81">
        <v>0</v>
      </c>
      <c r="BR394" s="81">
        <v>5</v>
      </c>
      <c r="BS394" s="81">
        <v>0</v>
      </c>
      <c r="BT394"/>
      <c r="BU394" s="80"/>
      <c r="BV394" s="80"/>
      <c r="BW394" s="80"/>
      <c r="BX394" s="80"/>
      <c r="BY394" s="80"/>
      <c r="BZ394" s="80"/>
      <c r="CA394" s="80"/>
      <c r="CB394" s="80"/>
      <c r="CC394" s="80"/>
    </row>
    <row r="395" spans="1:81">
      <c r="A395" s="80" t="s">
        <v>2202</v>
      </c>
      <c r="B395" s="80">
        <v>347</v>
      </c>
      <c r="C395" s="80">
        <v>7</v>
      </c>
      <c r="D395" s="80">
        <v>21</v>
      </c>
      <c r="E395" s="80">
        <v>2010</v>
      </c>
      <c r="F395" s="80" t="s">
        <v>86</v>
      </c>
      <c r="G395" s="80" t="s">
        <v>2195</v>
      </c>
      <c r="H395" s="80" t="s">
        <v>2196</v>
      </c>
      <c r="I395" s="177"/>
      <c r="J395" s="81">
        <v>84.524596046559623</v>
      </c>
      <c r="K395" s="81">
        <v>2.1903954458815433</v>
      </c>
      <c r="L395" s="81">
        <v>0.68143540116243018</v>
      </c>
      <c r="M395" s="81">
        <v>64.82674039342406</v>
      </c>
      <c r="N395" s="81">
        <v>42.934708416806387</v>
      </c>
      <c r="O395" s="81">
        <v>44.233456229587333</v>
      </c>
      <c r="P395" s="81">
        <v>40.393738354555254</v>
      </c>
      <c r="Q395" s="81">
        <v>2.5935418101896812</v>
      </c>
      <c r="R395" s="81">
        <v>0</v>
      </c>
      <c r="S395" s="81">
        <v>0</v>
      </c>
      <c r="T395" s="82"/>
      <c r="U395" s="81">
        <v>3523848</v>
      </c>
      <c r="V395" s="81">
        <v>1409</v>
      </c>
      <c r="W395" s="81">
        <v>17</v>
      </c>
      <c r="X395" s="81">
        <v>16411</v>
      </c>
      <c r="Y395" s="81">
        <v>17128</v>
      </c>
      <c r="Z395" s="81">
        <v>22465</v>
      </c>
      <c r="AA395" s="81">
        <v>7927</v>
      </c>
      <c r="AB395" s="81">
        <v>42628</v>
      </c>
      <c r="AC395" s="81">
        <v>0</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14.933</v>
      </c>
      <c r="BJ395" s="81">
        <v>0</v>
      </c>
      <c r="BK395" s="81">
        <v>17.581</v>
      </c>
      <c r="BL395" s="81">
        <v>0</v>
      </c>
      <c r="BM395" s="82"/>
      <c r="BN395" s="81">
        <v>0</v>
      </c>
      <c r="BO395" s="81">
        <v>0</v>
      </c>
      <c r="BP395" s="81">
        <v>3</v>
      </c>
      <c r="BQ395" s="81">
        <v>0</v>
      </c>
      <c r="BR395" s="81">
        <v>5</v>
      </c>
      <c r="BS395" s="81">
        <v>0</v>
      </c>
      <c r="BT395"/>
      <c r="BU395" s="80">
        <v>32.514000000000003</v>
      </c>
      <c r="BV395" s="80">
        <v>0</v>
      </c>
      <c r="BW395" s="80">
        <v>0</v>
      </c>
      <c r="BX395" s="80">
        <v>0</v>
      </c>
      <c r="BY395" s="80">
        <v>0</v>
      </c>
      <c r="BZ395" s="80">
        <v>0</v>
      </c>
      <c r="CA395" s="80">
        <v>0</v>
      </c>
      <c r="CB395" s="80">
        <v>0</v>
      </c>
      <c r="CC395" s="80">
        <v>0</v>
      </c>
    </row>
    <row r="396" spans="1:81">
      <c r="A396" s="80" t="s">
        <v>2203</v>
      </c>
      <c r="B396" s="80">
        <v>348</v>
      </c>
      <c r="C396" s="80">
        <v>8</v>
      </c>
      <c r="D396" s="80">
        <v>21</v>
      </c>
      <c r="E396" s="80">
        <v>2011</v>
      </c>
      <c r="F396" s="80" t="s">
        <v>87</v>
      </c>
      <c r="G396" s="80" t="s">
        <v>2195</v>
      </c>
      <c r="H396" s="80" t="s">
        <v>2196</v>
      </c>
      <c r="I396" s="177"/>
      <c r="J396" s="81">
        <v>100.49574125650432</v>
      </c>
      <c r="K396" s="81">
        <v>3.5506808111983923</v>
      </c>
      <c r="L396" s="81">
        <v>0.76631690480379899</v>
      </c>
      <c r="M396" s="81">
        <v>78.447586441384956</v>
      </c>
      <c r="N396" s="81">
        <v>53.194595843015449</v>
      </c>
      <c r="O396" s="81">
        <v>44.271898159906804</v>
      </c>
      <c r="P396" s="81">
        <v>39.087865661984594</v>
      </c>
      <c r="Q396" s="81">
        <v>3.0284750387857473</v>
      </c>
      <c r="R396" s="81">
        <v>0</v>
      </c>
      <c r="S396" s="81">
        <v>0</v>
      </c>
      <c r="T396" s="82"/>
      <c r="U396" s="81">
        <v>3956202</v>
      </c>
      <c r="V396" s="81">
        <v>1409</v>
      </c>
      <c r="W396" s="81">
        <v>17</v>
      </c>
      <c r="X396" s="81">
        <v>16411</v>
      </c>
      <c r="Y396" s="81">
        <v>17392</v>
      </c>
      <c r="Z396" s="81">
        <v>22973</v>
      </c>
      <c r="AA396" s="81">
        <v>7899</v>
      </c>
      <c r="AB396" s="81">
        <v>43154</v>
      </c>
      <c r="AC396" s="81">
        <v>0</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14.077</v>
      </c>
      <c r="BJ396" s="81">
        <v>0</v>
      </c>
      <c r="BK396" s="81">
        <v>14.689</v>
      </c>
      <c r="BL396" s="81">
        <v>0</v>
      </c>
      <c r="BM396" s="82"/>
      <c r="BN396" s="81">
        <v>0</v>
      </c>
      <c r="BO396" s="81">
        <v>0</v>
      </c>
      <c r="BP396" s="81">
        <v>3</v>
      </c>
      <c r="BQ396" s="81">
        <v>0</v>
      </c>
      <c r="BR396" s="81">
        <v>4</v>
      </c>
      <c r="BS396" s="81">
        <v>0</v>
      </c>
      <c r="BT396"/>
      <c r="BU396" s="80">
        <v>28.765999999999998</v>
      </c>
      <c r="BV396" s="80">
        <v>0</v>
      </c>
      <c r="BW396" s="80">
        <v>0</v>
      </c>
      <c r="BX396" s="80">
        <v>0</v>
      </c>
      <c r="BY396" s="80">
        <v>0</v>
      </c>
      <c r="BZ396" s="80">
        <v>0</v>
      </c>
      <c r="CA396" s="80">
        <v>0</v>
      </c>
      <c r="CB396" s="80">
        <v>0</v>
      </c>
      <c r="CC396" s="80">
        <v>0</v>
      </c>
    </row>
    <row r="397" spans="1:81">
      <c r="A397" s="80" t="s">
        <v>2204</v>
      </c>
      <c r="B397" s="80">
        <v>349</v>
      </c>
      <c r="C397" s="80">
        <v>9</v>
      </c>
      <c r="D397" s="80">
        <v>21</v>
      </c>
      <c r="E397" s="80">
        <v>2012</v>
      </c>
      <c r="F397" s="80" t="s">
        <v>88</v>
      </c>
      <c r="G397" s="80" t="s">
        <v>2195</v>
      </c>
      <c r="H397" s="80" t="s">
        <v>2196</v>
      </c>
      <c r="I397" s="177"/>
      <c r="J397" s="81">
        <v>104.46045105180949</v>
      </c>
      <c r="K397" s="81">
        <v>3.3168705379281884</v>
      </c>
      <c r="L397" s="81">
        <v>0.78436687966716168</v>
      </c>
      <c r="M397" s="81">
        <v>87.028990077583245</v>
      </c>
      <c r="N397" s="81">
        <v>63.128643202088995</v>
      </c>
      <c r="O397" s="81">
        <v>45.003772889826422</v>
      </c>
      <c r="P397" s="81">
        <v>38.464236853837654</v>
      </c>
      <c r="Q397" s="81">
        <v>3.3518208758531638</v>
      </c>
      <c r="R397" s="81">
        <v>0</v>
      </c>
      <c r="S397" s="81">
        <v>0</v>
      </c>
      <c r="T397" s="82"/>
      <c r="U397" s="81">
        <v>3956014</v>
      </c>
      <c r="V397" s="81">
        <v>1409</v>
      </c>
      <c r="W397" s="81">
        <v>17</v>
      </c>
      <c r="X397" s="81">
        <v>16411</v>
      </c>
      <c r="Y397" s="81">
        <v>17857</v>
      </c>
      <c r="Z397" s="81">
        <v>23538</v>
      </c>
      <c r="AA397" s="81">
        <v>7729</v>
      </c>
      <c r="AB397" s="81">
        <v>43960</v>
      </c>
      <c r="AC397" s="81">
        <v>0</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17.462</v>
      </c>
      <c r="BJ397" s="81">
        <v>0</v>
      </c>
      <c r="BK397" s="81">
        <v>22.058999999999997</v>
      </c>
      <c r="BL397" s="81">
        <v>0</v>
      </c>
      <c r="BM397" s="82"/>
      <c r="BN397" s="81">
        <v>0</v>
      </c>
      <c r="BO397" s="81">
        <v>0</v>
      </c>
      <c r="BP397" s="81">
        <v>3</v>
      </c>
      <c r="BQ397" s="81">
        <v>0</v>
      </c>
      <c r="BR397" s="81">
        <v>5</v>
      </c>
      <c r="BS397" s="81">
        <v>0</v>
      </c>
      <c r="BT397"/>
      <c r="BU397" s="80">
        <v>39.521000000000001</v>
      </c>
      <c r="BV397" s="80">
        <v>0</v>
      </c>
      <c r="BW397" s="80">
        <v>0</v>
      </c>
      <c r="BX397" s="80">
        <v>0</v>
      </c>
      <c r="BY397" s="80">
        <v>0</v>
      </c>
      <c r="BZ397" s="80">
        <v>0</v>
      </c>
      <c r="CA397" s="80">
        <v>0</v>
      </c>
      <c r="CB397" s="80">
        <v>0</v>
      </c>
      <c r="CC397" s="80">
        <v>0</v>
      </c>
    </row>
    <row r="398" spans="1:81">
      <c r="A398" s="80" t="s">
        <v>2205</v>
      </c>
      <c r="B398" s="80">
        <v>350</v>
      </c>
      <c r="C398" s="80">
        <v>10</v>
      </c>
      <c r="D398" s="80">
        <v>21</v>
      </c>
      <c r="E398" s="80">
        <v>2013</v>
      </c>
      <c r="F398" s="80" t="s">
        <v>89</v>
      </c>
      <c r="G398" s="80" t="s">
        <v>2195</v>
      </c>
      <c r="H398" s="80" t="s">
        <v>2196</v>
      </c>
      <c r="I398" s="177"/>
      <c r="J398" s="81">
        <v>127.78664528887002</v>
      </c>
      <c r="K398" s="81">
        <v>2.7623745289342816</v>
      </c>
      <c r="L398" s="81">
        <v>0.7537702870283236</v>
      </c>
      <c r="M398" s="81">
        <v>86.223661859442032</v>
      </c>
      <c r="N398" s="81">
        <v>61.350866460085314</v>
      </c>
      <c r="O398" s="81">
        <v>44.352336554565575</v>
      </c>
      <c r="P398" s="81">
        <v>38.214532229667348</v>
      </c>
      <c r="Q398" s="81">
        <v>3.452872040897824</v>
      </c>
      <c r="R398" s="81">
        <v>0</v>
      </c>
      <c r="S398" s="81">
        <v>0</v>
      </c>
      <c r="T398" s="82"/>
      <c r="U398" s="81">
        <v>4860900</v>
      </c>
      <c r="V398" s="81">
        <v>1409</v>
      </c>
      <c r="W398" s="81">
        <v>17</v>
      </c>
      <c r="X398" s="81">
        <v>16411</v>
      </c>
      <c r="Y398" s="81">
        <v>18211</v>
      </c>
      <c r="Z398" s="81">
        <v>24233</v>
      </c>
      <c r="AA398" s="81">
        <v>7650</v>
      </c>
      <c r="AB398" s="81">
        <v>44636</v>
      </c>
      <c r="AC398" s="81">
        <v>0</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19.678000000000001</v>
      </c>
      <c r="BJ398" s="81">
        <v>0</v>
      </c>
      <c r="BK398" s="81">
        <v>24.684999999999999</v>
      </c>
      <c r="BL398" s="81">
        <v>0</v>
      </c>
      <c r="BM398" s="82"/>
      <c r="BN398" s="81">
        <v>0</v>
      </c>
      <c r="BO398" s="81">
        <v>0</v>
      </c>
      <c r="BP398" s="81">
        <v>3</v>
      </c>
      <c r="BQ398" s="81">
        <v>0</v>
      </c>
      <c r="BR398" s="81">
        <v>5</v>
      </c>
      <c r="BS398" s="81">
        <v>0</v>
      </c>
      <c r="BT398"/>
      <c r="BU398" s="80">
        <v>44.363</v>
      </c>
      <c r="BV398" s="80">
        <v>0</v>
      </c>
      <c r="BW398" s="80">
        <v>0</v>
      </c>
      <c r="BX398" s="80">
        <v>0</v>
      </c>
      <c r="BY398" s="80">
        <v>0</v>
      </c>
      <c r="BZ398" s="80">
        <v>0</v>
      </c>
      <c r="CA398" s="80">
        <v>0</v>
      </c>
      <c r="CB398" s="80">
        <v>0</v>
      </c>
      <c r="CC398" s="80">
        <v>0</v>
      </c>
    </row>
    <row r="399" spans="1:81">
      <c r="A399" s="80" t="s">
        <v>2206</v>
      </c>
      <c r="B399" s="80">
        <v>351</v>
      </c>
      <c r="C399" s="80">
        <v>11</v>
      </c>
      <c r="D399" s="80">
        <v>21</v>
      </c>
      <c r="E399" s="80">
        <v>2014</v>
      </c>
      <c r="F399" s="80" t="s">
        <v>90</v>
      </c>
      <c r="G399" s="80" t="s">
        <v>2195</v>
      </c>
      <c r="H399" s="80" t="s">
        <v>2196</v>
      </c>
      <c r="I399" s="177"/>
      <c r="J399" s="81">
        <v>139.190149584236</v>
      </c>
      <c r="K399" s="81">
        <v>2.9807064801668202</v>
      </c>
      <c r="L399" s="81">
        <v>1.7432728368889063</v>
      </c>
      <c r="M399" s="81">
        <v>92.987722179475384</v>
      </c>
      <c r="N399" s="81">
        <v>54.559956068133786</v>
      </c>
      <c r="O399" s="81">
        <v>44.036986623158661</v>
      </c>
      <c r="P399" s="81">
        <v>38.930487790086183</v>
      </c>
      <c r="Q399" s="81">
        <v>3.3479807695774118</v>
      </c>
      <c r="R399" s="81">
        <v>0</v>
      </c>
      <c r="S399" s="81">
        <v>0</v>
      </c>
      <c r="T399" s="82"/>
      <c r="U399" s="81">
        <v>5401350</v>
      </c>
      <c r="V399" s="81">
        <v>1166</v>
      </c>
      <c r="W399" s="81">
        <v>40</v>
      </c>
      <c r="X399" s="81">
        <v>18093</v>
      </c>
      <c r="Y399" s="81">
        <v>18522</v>
      </c>
      <c r="Z399" s="81">
        <v>25341</v>
      </c>
      <c r="AA399" s="81">
        <v>7753</v>
      </c>
      <c r="AB399" s="81">
        <v>45109</v>
      </c>
      <c r="AC399" s="81">
        <v>0</v>
      </c>
      <c r="AD399" s="81">
        <v>0</v>
      </c>
      <c r="AE399" s="82"/>
      <c r="AF399" s="81">
        <v>69517924.342241153</v>
      </c>
      <c r="AG399" s="81">
        <v>2476391.7408128972</v>
      </c>
      <c r="AH399" s="81">
        <v>379364.81795904553</v>
      </c>
      <c r="AI399" s="81">
        <v>114713283.09255861</v>
      </c>
      <c r="AJ399" s="81">
        <v>74211581.435888037</v>
      </c>
      <c r="AK399" s="81">
        <v>0</v>
      </c>
      <c r="AL399" s="81">
        <v>0</v>
      </c>
      <c r="AM399" s="81">
        <v>6192791.6265160302</v>
      </c>
      <c r="AN399" s="81">
        <v>0</v>
      </c>
      <c r="AO399" s="81">
        <v>0</v>
      </c>
      <c r="AP399" s="82"/>
      <c r="AQ399" s="81">
        <v>825</v>
      </c>
      <c r="AR399" s="81">
        <v>84</v>
      </c>
      <c r="AS399" s="81">
        <v>0</v>
      </c>
      <c r="AT399" s="81">
        <v>0</v>
      </c>
      <c r="AU399" s="81">
        <v>0</v>
      </c>
      <c r="AV399" s="81">
        <v>0</v>
      </c>
      <c r="AW399" s="81" t="s">
        <v>564</v>
      </c>
      <c r="AX399" s="82"/>
      <c r="AY399" s="81">
        <v>3283.2179999999998</v>
      </c>
      <c r="AZ399" s="81">
        <v>3831.8</v>
      </c>
      <c r="BA399" s="81">
        <v>0</v>
      </c>
      <c r="BB399" s="81">
        <v>0</v>
      </c>
      <c r="BC399" s="81">
        <v>0</v>
      </c>
      <c r="BD399" s="81">
        <v>0</v>
      </c>
      <c r="BE399" s="81" t="s">
        <v>564</v>
      </c>
      <c r="BF399" s="82"/>
      <c r="BG399" s="81">
        <v>0</v>
      </c>
      <c r="BH399" s="81">
        <v>0</v>
      </c>
      <c r="BI399" s="81">
        <v>24.12</v>
      </c>
      <c r="BJ399" s="81">
        <v>0</v>
      </c>
      <c r="BK399" s="81">
        <v>23.497000000000003</v>
      </c>
      <c r="BL399" s="81">
        <v>0</v>
      </c>
      <c r="BM399" s="82"/>
      <c r="BN399" s="81">
        <v>0</v>
      </c>
      <c r="BO399" s="81">
        <v>0</v>
      </c>
      <c r="BP399" s="81">
        <v>3</v>
      </c>
      <c r="BQ399" s="81">
        <v>0</v>
      </c>
      <c r="BR399" s="81">
        <v>5</v>
      </c>
      <c r="BS399" s="81">
        <v>0</v>
      </c>
      <c r="BT399"/>
      <c r="BU399" s="80">
        <v>47.616999999999997</v>
      </c>
      <c r="BV399" s="80">
        <v>0</v>
      </c>
      <c r="BW399" s="80">
        <v>0</v>
      </c>
      <c r="BX399" s="80">
        <v>0</v>
      </c>
      <c r="BY399" s="80">
        <v>0</v>
      </c>
      <c r="BZ399" s="80">
        <v>0</v>
      </c>
      <c r="CA399" s="80">
        <v>0</v>
      </c>
      <c r="CB399" s="80">
        <v>0</v>
      </c>
      <c r="CC399" s="80">
        <v>0</v>
      </c>
    </row>
    <row r="400" spans="1:81">
      <c r="A400" s="80" t="s">
        <v>2207</v>
      </c>
      <c r="B400" s="80">
        <v>352</v>
      </c>
      <c r="C400" s="80">
        <v>12</v>
      </c>
      <c r="D400" s="80">
        <v>21</v>
      </c>
      <c r="E400" s="80">
        <v>2015</v>
      </c>
      <c r="F400" s="80" t="s">
        <v>91</v>
      </c>
      <c r="G400" s="80" t="s">
        <v>2195</v>
      </c>
      <c r="H400" s="80" t="s">
        <v>2196</v>
      </c>
      <c r="I400" s="177"/>
      <c r="J400" s="81">
        <v>113.78579495745419</v>
      </c>
      <c r="K400" s="81">
        <v>2.6763264206538269</v>
      </c>
      <c r="L400" s="81">
        <v>1.7436696623904788</v>
      </c>
      <c r="M400" s="81">
        <v>88.990783664711799</v>
      </c>
      <c r="N400" s="81">
        <v>49.365648625199341</v>
      </c>
      <c r="O400" s="81">
        <v>43.620192062376738</v>
      </c>
      <c r="P400" s="81">
        <v>38.714879453128489</v>
      </c>
      <c r="Q400" s="81">
        <v>3.3219733553768354</v>
      </c>
      <c r="R400" s="81">
        <v>0</v>
      </c>
      <c r="S400" s="81">
        <v>0</v>
      </c>
      <c r="T400" s="82"/>
      <c r="U400" s="81">
        <v>5040350</v>
      </c>
      <c r="V400" s="81">
        <v>1166</v>
      </c>
      <c r="W400" s="81">
        <v>40</v>
      </c>
      <c r="X400" s="81">
        <v>18093</v>
      </c>
      <c r="Y400" s="81">
        <v>18907</v>
      </c>
      <c r="Z400" s="81">
        <v>25343</v>
      </c>
      <c r="AA400" s="81">
        <v>7704</v>
      </c>
      <c r="AB400" s="81">
        <v>45721</v>
      </c>
      <c r="AC400" s="81">
        <v>0</v>
      </c>
      <c r="AD400" s="81">
        <v>0</v>
      </c>
      <c r="AE400" s="82"/>
      <c r="AF400" s="81">
        <v>57834509.040161535</v>
      </c>
      <c r="AG400" s="81">
        <v>2146389.2778343591</v>
      </c>
      <c r="AH400" s="81">
        <v>327506.65887811297</v>
      </c>
      <c r="AI400" s="81">
        <v>111842190.59649299</v>
      </c>
      <c r="AJ400" s="81">
        <v>73675053.627279013</v>
      </c>
      <c r="AK400" s="81">
        <v>0</v>
      </c>
      <c r="AL400" s="81">
        <v>0</v>
      </c>
      <c r="AM400" s="81">
        <v>6265871.2576184496</v>
      </c>
      <c r="AN400" s="81">
        <v>0</v>
      </c>
      <c r="AO400" s="81">
        <v>0</v>
      </c>
      <c r="AP400" s="82"/>
      <c r="AQ400" s="81">
        <v>884</v>
      </c>
      <c r="AR400" s="81">
        <v>101</v>
      </c>
      <c r="AS400" s="81">
        <v>0</v>
      </c>
      <c r="AT400" s="81">
        <v>0</v>
      </c>
      <c r="AU400" s="81">
        <v>0</v>
      </c>
      <c r="AV400" s="81">
        <v>0</v>
      </c>
      <c r="AW400" s="81" t="s">
        <v>564</v>
      </c>
      <c r="AX400" s="82"/>
      <c r="AY400" s="81">
        <v>3587.748</v>
      </c>
      <c r="AZ400" s="81">
        <v>4081.3</v>
      </c>
      <c r="BA400" s="81">
        <v>0</v>
      </c>
      <c r="BB400" s="81">
        <v>0</v>
      </c>
      <c r="BC400" s="81">
        <v>0</v>
      </c>
      <c r="BD400" s="81">
        <v>0</v>
      </c>
      <c r="BE400" s="81" t="s">
        <v>564</v>
      </c>
      <c r="BF400" s="82"/>
      <c r="BG400" s="81">
        <v>0</v>
      </c>
      <c r="BH400" s="81">
        <v>0</v>
      </c>
      <c r="BI400" s="81">
        <v>22.733000000000001</v>
      </c>
      <c r="BJ400" s="81">
        <v>0</v>
      </c>
      <c r="BK400" s="81">
        <v>23.116</v>
      </c>
      <c r="BL400" s="81">
        <v>0</v>
      </c>
      <c r="BM400" s="82"/>
      <c r="BN400" s="81">
        <v>0</v>
      </c>
      <c r="BO400" s="81">
        <v>0</v>
      </c>
      <c r="BP400" s="81">
        <v>3</v>
      </c>
      <c r="BQ400" s="81">
        <v>0</v>
      </c>
      <c r="BR400" s="81">
        <v>5</v>
      </c>
      <c r="BS400" s="81">
        <v>0</v>
      </c>
      <c r="BT400"/>
      <c r="BU400" s="80">
        <v>45.848999999999997</v>
      </c>
      <c r="BV400" s="80">
        <v>0</v>
      </c>
      <c r="BW400" s="80">
        <v>0</v>
      </c>
      <c r="BX400" s="80">
        <v>0</v>
      </c>
      <c r="BY400" s="80">
        <v>0</v>
      </c>
      <c r="BZ400" s="80">
        <v>0</v>
      </c>
      <c r="CA400" s="80">
        <v>0</v>
      </c>
      <c r="CB400" s="80">
        <v>0</v>
      </c>
      <c r="CC400" s="80">
        <v>0</v>
      </c>
    </row>
    <row r="401" spans="1:81">
      <c r="A401" s="80" t="s">
        <v>2208</v>
      </c>
      <c r="B401" s="80">
        <v>353</v>
      </c>
      <c r="C401" s="80">
        <v>13</v>
      </c>
      <c r="D401" s="80">
        <v>21</v>
      </c>
      <c r="E401" s="80">
        <v>2016</v>
      </c>
      <c r="F401" s="80" t="s">
        <v>92</v>
      </c>
      <c r="G401" s="80" t="s">
        <v>2195</v>
      </c>
      <c r="H401" s="80" t="s">
        <v>2196</v>
      </c>
      <c r="I401" s="177"/>
      <c r="J401" s="81">
        <v>112.30870073133273</v>
      </c>
      <c r="K401" s="81">
        <v>2.6033124236191125</v>
      </c>
      <c r="L401" s="81">
        <v>1.6461022233475142</v>
      </c>
      <c r="M401" s="81">
        <v>72.369566769837164</v>
      </c>
      <c r="N401" s="81">
        <v>50.129044589997456</v>
      </c>
      <c r="O401" s="81">
        <v>44.632657154349786</v>
      </c>
      <c r="P401" s="81">
        <v>38.325598615870945</v>
      </c>
      <c r="Q401" s="81">
        <v>3.275489659576468</v>
      </c>
      <c r="R401" s="81">
        <v>0</v>
      </c>
      <c r="S401" s="81">
        <v>0</v>
      </c>
      <c r="T401" s="82"/>
      <c r="U401" s="81">
        <v>5262055</v>
      </c>
      <c r="V401" s="81">
        <v>1166</v>
      </c>
      <c r="W401" s="81">
        <v>40</v>
      </c>
      <c r="X401" s="81">
        <v>18093</v>
      </c>
      <c r="Y401" s="81">
        <v>19308</v>
      </c>
      <c r="Z401" s="81">
        <v>26250</v>
      </c>
      <c r="AA401" s="81">
        <v>7888</v>
      </c>
      <c r="AB401" s="81">
        <v>46374</v>
      </c>
      <c r="AC401" s="81">
        <v>0</v>
      </c>
      <c r="AD401" s="81">
        <v>0</v>
      </c>
      <c r="AE401" s="82"/>
      <c r="AF401" s="81">
        <v>58824712.742040843</v>
      </c>
      <c r="AG401" s="81">
        <v>2162796.7712687082</v>
      </c>
      <c r="AH401" s="81">
        <v>242907.2077893161</v>
      </c>
      <c r="AI401" s="81">
        <v>116286000.5343996</v>
      </c>
      <c r="AJ401" s="81">
        <v>81278468.153250083</v>
      </c>
      <c r="AK401" s="81">
        <v>0</v>
      </c>
      <c r="AL401" s="81">
        <v>0</v>
      </c>
      <c r="AM401" s="81">
        <v>6360299.6612087637</v>
      </c>
      <c r="AN401" s="81">
        <v>0</v>
      </c>
      <c r="AO401" s="81">
        <v>0</v>
      </c>
      <c r="AP401" s="82"/>
      <c r="AQ401" s="81">
        <v>949</v>
      </c>
      <c r="AR401" s="81">
        <v>109</v>
      </c>
      <c r="AS401" s="81">
        <v>0</v>
      </c>
      <c r="AT401" s="81">
        <v>0</v>
      </c>
      <c r="AU401" s="81">
        <v>0</v>
      </c>
      <c r="AV401" s="81">
        <v>0</v>
      </c>
      <c r="AW401" s="81" t="s">
        <v>564</v>
      </c>
      <c r="AX401" s="82"/>
      <c r="AY401" s="81">
        <v>3922.558</v>
      </c>
      <c r="AZ401" s="81">
        <v>4234.6000000000004</v>
      </c>
      <c r="BA401" s="81">
        <v>0</v>
      </c>
      <c r="BB401" s="81">
        <v>0</v>
      </c>
      <c r="BC401" s="81">
        <v>0</v>
      </c>
      <c r="BD401" s="81">
        <v>0</v>
      </c>
      <c r="BE401" s="81" t="s">
        <v>564</v>
      </c>
      <c r="BF401" s="82"/>
      <c r="BG401" s="81">
        <v>0</v>
      </c>
      <c r="BH401" s="81">
        <v>0</v>
      </c>
      <c r="BI401" s="81">
        <v>21.361000000000001</v>
      </c>
      <c r="BJ401" s="81">
        <v>0</v>
      </c>
      <c r="BK401" s="81">
        <v>17.858000000000001</v>
      </c>
      <c r="BL401" s="81">
        <v>0</v>
      </c>
      <c r="BM401" s="82"/>
      <c r="BN401" s="81">
        <v>0</v>
      </c>
      <c r="BO401" s="81">
        <v>0</v>
      </c>
      <c r="BP401" s="81">
        <v>3</v>
      </c>
      <c r="BQ401" s="81">
        <v>0</v>
      </c>
      <c r="BR401" s="81">
        <v>4</v>
      </c>
      <c r="BS401" s="81">
        <v>0</v>
      </c>
      <c r="BT401"/>
      <c r="BU401" s="80">
        <v>39.219000000000001</v>
      </c>
      <c r="BV401" s="80">
        <v>0</v>
      </c>
      <c r="BW401" s="80">
        <v>0</v>
      </c>
      <c r="BX401" s="80">
        <v>0</v>
      </c>
      <c r="BY401" s="80">
        <v>0</v>
      </c>
      <c r="BZ401" s="80">
        <v>0</v>
      </c>
      <c r="CA401" s="80">
        <v>0</v>
      </c>
      <c r="CB401" s="80">
        <v>0</v>
      </c>
      <c r="CC401" s="80">
        <v>0</v>
      </c>
    </row>
    <row r="402" spans="1:81">
      <c r="A402" s="80" t="s">
        <v>2209</v>
      </c>
      <c r="B402" s="80">
        <v>354</v>
      </c>
      <c r="C402" s="80">
        <v>14</v>
      </c>
      <c r="D402" s="80">
        <v>21</v>
      </c>
      <c r="E402" s="80">
        <v>2017</v>
      </c>
      <c r="F402" s="80" t="s">
        <v>71</v>
      </c>
      <c r="G402" s="80" t="s">
        <v>2195</v>
      </c>
      <c r="H402" s="80" t="s">
        <v>2196</v>
      </c>
      <c r="I402" s="177"/>
      <c r="J402" s="81">
        <v>109.13098912762069</v>
      </c>
      <c r="K402" s="81">
        <v>2.674706727385403</v>
      </c>
      <c r="L402" s="81">
        <v>1.6328088654038002</v>
      </c>
      <c r="M402" s="81">
        <v>67.380763466620877</v>
      </c>
      <c r="N402" s="81">
        <v>47.369413439603711</v>
      </c>
      <c r="O402" s="81">
        <v>44.620208650318702</v>
      </c>
      <c r="P402" s="81">
        <v>38.300077099167886</v>
      </c>
      <c r="Q402" s="81">
        <v>3.2153218167499102</v>
      </c>
      <c r="R402" s="81">
        <v>0</v>
      </c>
      <c r="S402" s="81">
        <v>0</v>
      </c>
      <c r="T402" s="82"/>
      <c r="U402" s="81">
        <v>5499253</v>
      </c>
      <c r="V402" s="81">
        <v>1166</v>
      </c>
      <c r="W402" s="81">
        <v>40</v>
      </c>
      <c r="X402" s="81">
        <v>18093</v>
      </c>
      <c r="Y402" s="81">
        <v>19713</v>
      </c>
      <c r="Z402" s="81">
        <v>26678</v>
      </c>
      <c r="AA402" s="81">
        <v>7933</v>
      </c>
      <c r="AB402" s="81">
        <v>47076</v>
      </c>
      <c r="AC402" s="81">
        <v>0</v>
      </c>
      <c r="AD402" s="81">
        <v>0</v>
      </c>
      <c r="AE402" s="82"/>
      <c r="AF402" s="81">
        <v>58544908.943546563</v>
      </c>
      <c r="AG402" s="81">
        <v>2189491.0960156699</v>
      </c>
      <c r="AH402" s="81">
        <v>325960.12866217352</v>
      </c>
      <c r="AI402" s="81">
        <v>110488642.2877053</v>
      </c>
      <c r="AJ402" s="81">
        <v>82618752.75956127</v>
      </c>
      <c r="AK402" s="81">
        <v>0</v>
      </c>
      <c r="AL402" s="81">
        <v>0</v>
      </c>
      <c r="AM402" s="81">
        <v>6466683.3452904988</v>
      </c>
      <c r="AN402" s="81">
        <v>0</v>
      </c>
      <c r="AO402" s="81">
        <v>0</v>
      </c>
      <c r="AP402" s="82"/>
      <c r="AQ402" s="81">
        <v>995</v>
      </c>
      <c r="AR402" s="81">
        <v>121</v>
      </c>
      <c r="AS402" s="81">
        <v>0</v>
      </c>
      <c r="AT402" s="81">
        <v>0</v>
      </c>
      <c r="AU402" s="81">
        <v>0</v>
      </c>
      <c r="AV402" s="81">
        <v>0</v>
      </c>
      <c r="AW402" s="81" t="s">
        <v>564</v>
      </c>
      <c r="AX402" s="82"/>
      <c r="AY402" s="81">
        <v>4171.2579999999998</v>
      </c>
      <c r="AZ402" s="81">
        <v>4463.8</v>
      </c>
      <c r="BA402" s="81">
        <v>0</v>
      </c>
      <c r="BB402" s="81">
        <v>0</v>
      </c>
      <c r="BC402" s="81">
        <v>0</v>
      </c>
      <c r="BD402" s="81">
        <v>0</v>
      </c>
      <c r="BE402" s="81" t="s">
        <v>564</v>
      </c>
      <c r="BF402" s="82"/>
      <c r="BG402" s="81">
        <v>0</v>
      </c>
      <c r="BH402" s="81">
        <v>0</v>
      </c>
      <c r="BI402" s="81">
        <v>21.751000000000001</v>
      </c>
      <c r="BJ402" s="81">
        <v>0</v>
      </c>
      <c r="BK402" s="81">
        <v>15.908999999999999</v>
      </c>
      <c r="BL402" s="81">
        <v>0</v>
      </c>
      <c r="BM402" s="82"/>
      <c r="BN402" s="81">
        <v>0</v>
      </c>
      <c r="BO402" s="81">
        <v>0</v>
      </c>
      <c r="BP402" s="81">
        <v>3</v>
      </c>
      <c r="BQ402" s="81">
        <v>0</v>
      </c>
      <c r="BR402" s="81">
        <v>4</v>
      </c>
      <c r="BS402" s="81">
        <v>0</v>
      </c>
      <c r="BT402"/>
      <c r="BU402" s="80">
        <v>37.659999999999997</v>
      </c>
      <c r="BV402" s="80">
        <v>0</v>
      </c>
      <c r="BW402" s="80">
        <v>0</v>
      </c>
      <c r="BX402" s="80">
        <v>0</v>
      </c>
      <c r="BY402" s="80">
        <v>0</v>
      </c>
      <c r="BZ402" s="80">
        <v>0</v>
      </c>
      <c r="CA402" s="80">
        <v>0</v>
      </c>
      <c r="CB402" s="80">
        <v>0</v>
      </c>
      <c r="CC402" s="80">
        <v>0</v>
      </c>
    </row>
    <row r="403" spans="1:81">
      <c r="A403" s="80" t="s">
        <v>2210</v>
      </c>
      <c r="B403" s="80">
        <v>355</v>
      </c>
      <c r="C403" s="80">
        <v>15</v>
      </c>
      <c r="D403" s="80">
        <v>21</v>
      </c>
      <c r="E403" s="80">
        <v>2018</v>
      </c>
      <c r="F403" s="80" t="s">
        <v>93</v>
      </c>
      <c r="G403" s="80" t="s">
        <v>2195</v>
      </c>
      <c r="H403" s="80" t="s">
        <v>2196</v>
      </c>
      <c r="I403" s="177"/>
      <c r="J403" s="81">
        <v>95.725910828759595</v>
      </c>
      <c r="K403" s="81">
        <v>2.2571835785334131</v>
      </c>
      <c r="L403" s="81">
        <v>1.4746104189672213</v>
      </c>
      <c r="M403" s="81">
        <v>61.47750263614823</v>
      </c>
      <c r="N403" s="81">
        <v>33.449082689025069</v>
      </c>
      <c r="O403" s="81">
        <v>44.172479700096027</v>
      </c>
      <c r="P403" s="81">
        <v>38.836566993268534</v>
      </c>
      <c r="Q403" s="81">
        <v>3.0205432884790326</v>
      </c>
      <c r="R403" s="81">
        <v>0</v>
      </c>
      <c r="S403" s="81">
        <v>0</v>
      </c>
      <c r="T403" s="82"/>
      <c r="U403" s="81">
        <v>5323288</v>
      </c>
      <c r="V403" s="81">
        <v>1166</v>
      </c>
      <c r="W403" s="81">
        <v>40</v>
      </c>
      <c r="X403" s="81">
        <v>18093</v>
      </c>
      <c r="Y403" s="81">
        <v>20137</v>
      </c>
      <c r="Z403" s="81">
        <v>26916</v>
      </c>
      <c r="AA403" s="81">
        <v>8125</v>
      </c>
      <c r="AB403" s="81">
        <v>47658</v>
      </c>
      <c r="AC403" s="81">
        <v>0</v>
      </c>
      <c r="AD403" s="81">
        <v>0</v>
      </c>
      <c r="AE403" s="82"/>
      <c r="AF403" s="81">
        <v>52004994.090143234</v>
      </c>
      <c r="AG403" s="81">
        <v>1980657.9099687929</v>
      </c>
      <c r="AH403" s="81">
        <v>309577.50850187638</v>
      </c>
      <c r="AI403" s="81">
        <v>106121048.7109184</v>
      </c>
      <c r="AJ403" s="81">
        <v>71248893.461653441</v>
      </c>
      <c r="AK403" s="81">
        <v>0</v>
      </c>
      <c r="AL403" s="81">
        <v>0</v>
      </c>
      <c r="AM403" s="81">
        <v>6560176.6342957616</v>
      </c>
      <c r="AN403" s="81">
        <v>0</v>
      </c>
      <c r="AO403" s="81">
        <v>0</v>
      </c>
      <c r="AP403" s="82"/>
      <c r="AQ403" s="81">
        <v>1030</v>
      </c>
      <c r="AR403" s="81">
        <v>125</v>
      </c>
      <c r="AS403" s="81">
        <v>0</v>
      </c>
      <c r="AT403" s="81">
        <v>0</v>
      </c>
      <c r="AU403" s="81">
        <v>0</v>
      </c>
      <c r="AV403" s="81">
        <v>0</v>
      </c>
      <c r="AW403" s="81" t="s">
        <v>564</v>
      </c>
      <c r="AX403" s="82"/>
      <c r="AY403" s="81">
        <v>4343.7579999999998</v>
      </c>
      <c r="AZ403" s="81">
        <v>4531</v>
      </c>
      <c r="BA403" s="81">
        <v>0</v>
      </c>
      <c r="BB403" s="81">
        <v>0</v>
      </c>
      <c r="BC403" s="81">
        <v>0</v>
      </c>
      <c r="BD403" s="81">
        <v>0</v>
      </c>
      <c r="BE403" s="81" t="s">
        <v>564</v>
      </c>
      <c r="BF403" s="82"/>
      <c r="BG403" s="81">
        <v>0</v>
      </c>
      <c r="BH403" s="81">
        <v>0</v>
      </c>
      <c r="BI403" s="81">
        <v>19.344999999999999</v>
      </c>
      <c r="BJ403" s="81">
        <v>0</v>
      </c>
      <c r="BK403" s="81">
        <v>15.093</v>
      </c>
      <c r="BL403" s="81">
        <v>0</v>
      </c>
      <c r="BM403" s="82"/>
      <c r="BN403" s="81">
        <v>0</v>
      </c>
      <c r="BO403" s="81">
        <v>0</v>
      </c>
      <c r="BP403" s="81">
        <v>2</v>
      </c>
      <c r="BQ403" s="81">
        <v>0</v>
      </c>
      <c r="BR403" s="81">
        <v>4</v>
      </c>
      <c r="BS403" s="81">
        <v>0</v>
      </c>
      <c r="BT403"/>
      <c r="BU403" s="80">
        <v>34.438000000000002</v>
      </c>
      <c r="BV403" s="80">
        <v>0</v>
      </c>
      <c r="BW403" s="80">
        <v>0</v>
      </c>
      <c r="BX403" s="80">
        <v>0</v>
      </c>
      <c r="BY403" s="80">
        <v>0</v>
      </c>
      <c r="BZ403" s="80">
        <v>0</v>
      </c>
      <c r="CA403" s="80">
        <v>0</v>
      </c>
      <c r="CB403" s="80">
        <v>0</v>
      </c>
      <c r="CC403" s="80">
        <v>0</v>
      </c>
    </row>
    <row r="404" spans="1:81">
      <c r="A404" s="80" t="s">
        <v>2211</v>
      </c>
      <c r="B404" s="80">
        <v>356</v>
      </c>
      <c r="C404" s="80">
        <v>16</v>
      </c>
      <c r="D404" s="80">
        <v>21</v>
      </c>
      <c r="E404" s="80">
        <v>2019</v>
      </c>
      <c r="F404" s="80" t="s">
        <v>73</v>
      </c>
      <c r="G404" s="80" t="s">
        <v>2195</v>
      </c>
      <c r="H404" s="80" t="s">
        <v>2196</v>
      </c>
      <c r="I404" s="177"/>
      <c r="J404" s="81">
        <v>95.28453863926056</v>
      </c>
      <c r="K404" s="81">
        <v>2.144731748709189</v>
      </c>
      <c r="L404" s="81">
        <v>1.4995645699899423</v>
      </c>
      <c r="M404" s="81">
        <v>64.560847253301134</v>
      </c>
      <c r="N404" s="81">
        <v>33.446840855920463</v>
      </c>
      <c r="O404" s="81">
        <v>43.940877117513395</v>
      </c>
      <c r="P404" s="81">
        <v>40.02037618962364</v>
      </c>
      <c r="Q404" s="81">
        <v>2.9519633834409102</v>
      </c>
      <c r="R404" s="81">
        <v>0</v>
      </c>
      <c r="S404" s="81">
        <v>0</v>
      </c>
      <c r="T404" s="82"/>
      <c r="U404" s="81">
        <v>5287649</v>
      </c>
      <c r="V404" s="81">
        <v>1166</v>
      </c>
      <c r="W404" s="81">
        <v>40</v>
      </c>
      <c r="X404" s="81">
        <v>18093</v>
      </c>
      <c r="Y404" s="81">
        <v>20516</v>
      </c>
      <c r="Z404" s="81">
        <v>27510</v>
      </c>
      <c r="AA404" s="81">
        <v>8310</v>
      </c>
      <c r="AB404" s="81">
        <v>47837</v>
      </c>
      <c r="AC404" s="81">
        <v>0</v>
      </c>
      <c r="AD404" s="81">
        <v>0</v>
      </c>
      <c r="AE404" s="82"/>
      <c r="AF404" s="81">
        <v>52874219.945009261</v>
      </c>
      <c r="AG404" s="81">
        <v>1919495.5951592119</v>
      </c>
      <c r="AH404" s="81">
        <v>328985.67199105257</v>
      </c>
      <c r="AI404" s="81">
        <v>108500087.3436026</v>
      </c>
      <c r="AJ404" s="81">
        <v>66510552.276373997</v>
      </c>
      <c r="AK404" s="81">
        <v>0</v>
      </c>
      <c r="AL404" s="81">
        <v>0</v>
      </c>
      <c r="AM404" s="81">
        <v>6515039.2832568055</v>
      </c>
      <c r="AN404" s="81">
        <v>0</v>
      </c>
      <c r="AO404" s="81">
        <v>0</v>
      </c>
      <c r="AP404" s="82"/>
      <c r="AQ404" s="81">
        <v>1094</v>
      </c>
      <c r="AR404" s="81">
        <v>130</v>
      </c>
      <c r="AS404" s="81">
        <v>0</v>
      </c>
      <c r="AT404" s="81">
        <v>0</v>
      </c>
      <c r="AU404" s="81">
        <v>0</v>
      </c>
      <c r="AV404" s="81">
        <v>0</v>
      </c>
      <c r="AW404" s="81" t="s">
        <v>564</v>
      </c>
      <c r="AX404" s="82"/>
      <c r="AY404" s="81">
        <v>4655.5480000000016</v>
      </c>
      <c r="AZ404" s="81">
        <v>6378.9000000000005</v>
      </c>
      <c r="BA404" s="81">
        <v>0</v>
      </c>
      <c r="BB404" s="81">
        <v>0</v>
      </c>
      <c r="BC404" s="81">
        <v>0</v>
      </c>
      <c r="BD404" s="81">
        <v>0</v>
      </c>
      <c r="BE404" s="81" t="s">
        <v>564</v>
      </c>
      <c r="BF404" s="82"/>
      <c r="BG404" s="81">
        <v>0</v>
      </c>
      <c r="BH404" s="81">
        <v>0</v>
      </c>
      <c r="BI404" s="81">
        <v>16.484999999999999</v>
      </c>
      <c r="BJ404" s="81">
        <v>0</v>
      </c>
      <c r="BK404" s="81">
        <v>10.872</v>
      </c>
      <c r="BL404" s="81">
        <v>0</v>
      </c>
      <c r="BM404" s="82"/>
      <c r="BN404" s="81">
        <v>0</v>
      </c>
      <c r="BO404" s="81">
        <v>0</v>
      </c>
      <c r="BP404" s="81">
        <v>2</v>
      </c>
      <c r="BQ404" s="81">
        <v>0</v>
      </c>
      <c r="BR404" s="81">
        <v>4</v>
      </c>
      <c r="BS404" s="81">
        <v>0</v>
      </c>
      <c r="BT404"/>
      <c r="BU404" s="80">
        <v>27.356999999999999</v>
      </c>
      <c r="BV404" s="80">
        <v>0</v>
      </c>
      <c r="BW404" s="80">
        <v>0</v>
      </c>
      <c r="BX404" s="80">
        <v>0</v>
      </c>
      <c r="BY404" s="80">
        <v>0</v>
      </c>
      <c r="BZ404" s="80">
        <v>0</v>
      </c>
      <c r="CA404" s="80">
        <v>0</v>
      </c>
      <c r="CB404" s="80">
        <v>0</v>
      </c>
      <c r="CC404" s="80">
        <v>0</v>
      </c>
    </row>
    <row r="405" spans="1:81">
      <c r="A405" s="80" t="s">
        <v>2212</v>
      </c>
      <c r="B405" s="80">
        <v>357</v>
      </c>
      <c r="C405" s="80">
        <v>17</v>
      </c>
      <c r="D405" s="80">
        <v>21</v>
      </c>
      <c r="E405" s="80">
        <v>2020</v>
      </c>
      <c r="F405" s="80" t="s">
        <v>218</v>
      </c>
      <c r="G405" s="80" t="s">
        <v>2195</v>
      </c>
      <c r="H405" s="80" t="s">
        <v>2196</v>
      </c>
      <c r="I405" s="177"/>
      <c r="J405" s="81">
        <v>87.332498287428123</v>
      </c>
      <c r="K405" s="81">
        <v>2.6874582667942013</v>
      </c>
      <c r="L405" s="81">
        <v>0.17010418541239142</v>
      </c>
      <c r="M405" s="81">
        <v>67.070840439796456</v>
      </c>
      <c r="N405" s="81">
        <v>39.522867087219495</v>
      </c>
      <c r="O405" s="81">
        <v>39.19394469429794</v>
      </c>
      <c r="P405" s="81">
        <v>37.583896925116889</v>
      </c>
      <c r="Q405" s="81">
        <v>2.8447371505843471</v>
      </c>
      <c r="R405" s="81">
        <v>0</v>
      </c>
      <c r="S405" s="81">
        <v>0</v>
      </c>
      <c r="T405" s="82"/>
      <c r="U405" s="81">
        <v>4930054</v>
      </c>
      <c r="V405" s="81">
        <v>1444</v>
      </c>
      <c r="W405" s="81">
        <v>6</v>
      </c>
      <c r="X405" s="81">
        <v>19793</v>
      </c>
      <c r="Y405" s="81">
        <v>20900</v>
      </c>
      <c r="Z405" s="81">
        <v>28007</v>
      </c>
      <c r="AA405" s="81">
        <v>8479</v>
      </c>
      <c r="AB405" s="81">
        <v>48246</v>
      </c>
      <c r="AC405" s="81">
        <v>0</v>
      </c>
      <c r="AD405" s="81">
        <v>0</v>
      </c>
      <c r="AE405" s="82"/>
      <c r="AF405" s="81">
        <v>50129470.921730101</v>
      </c>
      <c r="AG405" s="81">
        <v>2170116.3593728524</v>
      </c>
      <c r="AH405" s="81">
        <v>38707.625610743795</v>
      </c>
      <c r="AI405" s="81">
        <v>111694873.79908682</v>
      </c>
      <c r="AJ405" s="81">
        <v>76456183.04231593</v>
      </c>
      <c r="AK405" s="81"/>
      <c r="AL405" s="81"/>
      <c r="AM405" s="81">
        <v>6296639.0242398819</v>
      </c>
      <c r="AN405" s="81"/>
      <c r="AO405" s="81"/>
      <c r="AP405" s="82"/>
      <c r="AQ405" s="81">
        <v>1156</v>
      </c>
      <c r="AR405" s="81">
        <v>132</v>
      </c>
      <c r="AS405" s="81">
        <v>0</v>
      </c>
      <c r="AT405" s="81">
        <v>0</v>
      </c>
      <c r="AU405" s="81">
        <v>0</v>
      </c>
      <c r="AV405" s="81">
        <v>0</v>
      </c>
      <c r="AW405" s="81">
        <v>0</v>
      </c>
      <c r="AX405" s="82"/>
      <c r="AY405" s="81">
        <v>4953.368000000004</v>
      </c>
      <c r="AZ405" s="81">
        <v>6429.3</v>
      </c>
      <c r="BA405" s="81">
        <v>0</v>
      </c>
      <c r="BB405" s="81">
        <v>0</v>
      </c>
      <c r="BC405" s="81">
        <v>0</v>
      </c>
      <c r="BD405" s="81">
        <v>0</v>
      </c>
      <c r="BE405" s="81">
        <v>0</v>
      </c>
      <c r="BF405" s="82"/>
      <c r="BG405" s="81">
        <v>0</v>
      </c>
      <c r="BH405" s="81">
        <v>0</v>
      </c>
      <c r="BI405" s="81">
        <v>16.984000000000002</v>
      </c>
      <c r="BJ405" s="81">
        <v>0</v>
      </c>
      <c r="BK405" s="81">
        <v>11.210999999999999</v>
      </c>
      <c r="BL405" s="81">
        <v>0</v>
      </c>
      <c r="BM405" s="82"/>
      <c r="BN405" s="81">
        <v>0</v>
      </c>
      <c r="BO405" s="81">
        <v>0</v>
      </c>
      <c r="BP405" s="81">
        <v>2</v>
      </c>
      <c r="BQ405" s="81">
        <v>0</v>
      </c>
      <c r="BR405" s="81">
        <v>4</v>
      </c>
      <c r="BS405" s="81">
        <v>0</v>
      </c>
      <c r="BT405"/>
      <c r="BU405" s="80">
        <v>28.195</v>
      </c>
      <c r="BV405" s="80">
        <v>0</v>
      </c>
      <c r="BW405" s="80">
        <v>0</v>
      </c>
      <c r="BX405" s="80">
        <v>0</v>
      </c>
      <c r="BY405" s="80">
        <v>0</v>
      </c>
      <c r="BZ405" s="80">
        <v>0</v>
      </c>
      <c r="CA405" s="80">
        <v>0</v>
      </c>
      <c r="CB405" s="80">
        <v>0</v>
      </c>
      <c r="CC405" s="80">
        <v>0</v>
      </c>
    </row>
    <row r="406" spans="1:81">
      <c r="A406" s="80" t="s">
        <v>2213</v>
      </c>
      <c r="B406" s="80">
        <v>357</v>
      </c>
      <c r="C406" s="80">
        <v>18</v>
      </c>
      <c r="D406" s="80">
        <v>21</v>
      </c>
      <c r="E406" s="80">
        <v>2021</v>
      </c>
      <c r="F406" s="80" t="s">
        <v>75</v>
      </c>
      <c r="G406" s="174" t="s">
        <v>2195</v>
      </c>
      <c r="H406" s="80" t="s">
        <v>2196</v>
      </c>
      <c r="I406" s="177"/>
      <c r="J406" s="81">
        <v>81.366056415930245</v>
      </c>
      <c r="K406" s="81">
        <v>2.9047348425289128</v>
      </c>
      <c r="L406" s="81">
        <v>0.15456704087067363</v>
      </c>
      <c r="M406" s="81">
        <v>61.394427637269452</v>
      </c>
      <c r="N406" s="81">
        <v>36.332989969845414</v>
      </c>
      <c r="O406" s="81">
        <v>38.084389780322788</v>
      </c>
      <c r="P406" s="81">
        <v>39.221323906754932</v>
      </c>
      <c r="Q406" s="81">
        <v>2.8988063426728141</v>
      </c>
      <c r="R406" s="81">
        <v>0</v>
      </c>
      <c r="S406" s="81">
        <v>0</v>
      </c>
      <c r="T406" s="82"/>
      <c r="U406" s="81">
        <v>5007630</v>
      </c>
      <c r="V406" s="81">
        <v>1444</v>
      </c>
      <c r="W406" s="81">
        <v>6</v>
      </c>
      <c r="X406" s="81">
        <v>19793</v>
      </c>
      <c r="Y406" s="81">
        <v>21259</v>
      </c>
      <c r="Z406" s="81">
        <v>28022</v>
      </c>
      <c r="AA406" s="81">
        <v>8629</v>
      </c>
      <c r="AB406" s="81">
        <v>48580</v>
      </c>
      <c r="AC406" s="81">
        <v>0</v>
      </c>
      <c r="AD406" s="81">
        <v>0</v>
      </c>
      <c r="AE406" s="82"/>
      <c r="AF406" s="81">
        <v>48566598.757462695</v>
      </c>
      <c r="AG406" s="81">
        <v>2419751.7828138471</v>
      </c>
      <c r="AH406" s="81">
        <v>34643.495098176929</v>
      </c>
      <c r="AI406" s="81">
        <v>118081462.36798656</v>
      </c>
      <c r="AJ406" s="81">
        <v>81082280.305814877</v>
      </c>
      <c r="AK406" s="81">
        <v>0</v>
      </c>
      <c r="AL406" s="81">
        <v>0</v>
      </c>
      <c r="AM406" s="81">
        <v>6376799.6697030654</v>
      </c>
      <c r="AN406" s="81">
        <v>0</v>
      </c>
      <c r="AO406" s="81">
        <v>0</v>
      </c>
      <c r="AP406" s="82"/>
      <c r="AQ406" s="81">
        <v>1263</v>
      </c>
      <c r="AR406" s="81">
        <v>134</v>
      </c>
      <c r="AS406" s="81">
        <v>0</v>
      </c>
      <c r="AT406" s="81">
        <v>0</v>
      </c>
      <c r="AU406" s="81">
        <v>0</v>
      </c>
      <c r="AV406" s="81">
        <v>0</v>
      </c>
      <c r="AW406" s="81"/>
      <c r="AX406" s="82"/>
      <c r="AY406" s="81">
        <v>5462.3380000000052</v>
      </c>
      <c r="AZ406" s="81">
        <v>6702.2</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2214</v>
      </c>
      <c r="B407" s="80">
        <v>357</v>
      </c>
      <c r="C407" s="80">
        <v>19</v>
      </c>
      <c r="D407" s="80">
        <v>21</v>
      </c>
      <c r="E407" s="80">
        <v>2022</v>
      </c>
      <c r="F407" s="80" t="s">
        <v>568</v>
      </c>
      <c r="G407" s="174" t="s">
        <v>2195</v>
      </c>
      <c r="H407" s="80" t="s">
        <v>2196</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1344</v>
      </c>
      <c r="AR407" s="81">
        <v>134</v>
      </c>
      <c r="AS407" s="81">
        <v>0</v>
      </c>
      <c r="AT407" s="81">
        <v>0</v>
      </c>
      <c r="AU407" s="81">
        <v>0</v>
      </c>
      <c r="AV407" s="81">
        <v>0</v>
      </c>
      <c r="AW407" s="81"/>
      <c r="AX407" s="82"/>
      <c r="AY407" s="81">
        <v>5885.2500000000055</v>
      </c>
      <c r="AZ407" s="81">
        <v>6702.2</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2215</v>
      </c>
      <c r="B408" s="80">
        <v>409</v>
      </c>
      <c r="C408" s="80">
        <v>1</v>
      </c>
      <c r="D408" s="80">
        <v>25</v>
      </c>
      <c r="E408" s="80">
        <v>1990</v>
      </c>
      <c r="F408" s="80" t="s">
        <v>562</v>
      </c>
      <c r="G408" s="80" t="s">
        <v>2216</v>
      </c>
      <c r="H408" s="80" t="s">
        <v>2217</v>
      </c>
      <c r="I408" s="177"/>
      <c r="J408" s="81">
        <v>43.269986411455506</v>
      </c>
      <c r="K408" s="81">
        <v>4.7182888288809064</v>
      </c>
      <c r="L408" s="81">
        <v>1.7577753838441692</v>
      </c>
      <c r="M408" s="81">
        <v>16.789186473873169</v>
      </c>
      <c r="N408" s="81">
        <v>21.188270419334053</v>
      </c>
      <c r="O408" s="81">
        <v>29.053392310061344</v>
      </c>
      <c r="P408" s="81">
        <v>28.808403691897496</v>
      </c>
      <c r="Q408" s="81">
        <v>2.083748650174321</v>
      </c>
      <c r="R408" s="81">
        <v>0</v>
      </c>
      <c r="S408" s="81">
        <v>2.2241294566468222</v>
      </c>
      <c r="T408" s="82"/>
      <c r="U408" s="81">
        <v>1046620</v>
      </c>
      <c r="V408" s="81">
        <v>1603</v>
      </c>
      <c r="W408" s="81">
        <v>17</v>
      </c>
      <c r="X408" s="81">
        <v>5656</v>
      </c>
      <c r="Y408" s="81">
        <v>9536</v>
      </c>
      <c r="Z408" s="81">
        <v>11950</v>
      </c>
      <c r="AA408" s="81">
        <v>6995</v>
      </c>
      <c r="AB408" s="81">
        <v>33833</v>
      </c>
      <c r="AC408" s="81">
        <v>0</v>
      </c>
      <c r="AD408" s="81">
        <v>2.2241294566468222</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2218</v>
      </c>
      <c r="B409" s="80">
        <v>410</v>
      </c>
      <c r="C409" s="80">
        <v>2</v>
      </c>
      <c r="D409" s="80">
        <v>25</v>
      </c>
      <c r="E409" s="80">
        <v>2005</v>
      </c>
      <c r="F409" s="80" t="s">
        <v>565</v>
      </c>
      <c r="G409" s="80" t="s">
        <v>2216</v>
      </c>
      <c r="H409" s="80" t="s">
        <v>2217</v>
      </c>
      <c r="I409" s="177"/>
      <c r="J409" s="81">
        <v>40.168696225152559</v>
      </c>
      <c r="K409" s="81">
        <v>2.259434231403691</v>
      </c>
      <c r="L409" s="81">
        <v>5.5341812763225864</v>
      </c>
      <c r="M409" s="81">
        <v>34.880382290875602</v>
      </c>
      <c r="N409" s="81">
        <v>47.738437930805311</v>
      </c>
      <c r="O409" s="81">
        <v>54.442958174536756</v>
      </c>
      <c r="P409" s="81">
        <v>35.939858091920577</v>
      </c>
      <c r="Q409" s="81">
        <v>2.9513959657560562</v>
      </c>
      <c r="R409" s="81">
        <v>0</v>
      </c>
      <c r="S409" s="81">
        <v>5.5730905568433231</v>
      </c>
      <c r="T409" s="82"/>
      <c r="U409" s="81">
        <v>1019676</v>
      </c>
      <c r="V409" s="81">
        <v>955</v>
      </c>
      <c r="W409" s="81">
        <v>59</v>
      </c>
      <c r="X409" s="81">
        <v>6529</v>
      </c>
      <c r="Y409" s="81">
        <v>18182</v>
      </c>
      <c r="Z409" s="81">
        <v>25913</v>
      </c>
      <c r="AA409" s="81">
        <v>7147</v>
      </c>
      <c r="AB409" s="81">
        <v>50096</v>
      </c>
      <c r="AC409" s="81">
        <v>0</v>
      </c>
      <c r="AD409" s="81">
        <v>5.5730905568433231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2219</v>
      </c>
      <c r="B410" s="80">
        <v>411</v>
      </c>
      <c r="C410" s="80">
        <v>3</v>
      </c>
      <c r="D410" s="80">
        <v>25</v>
      </c>
      <c r="E410" s="80">
        <v>2006</v>
      </c>
      <c r="F410" s="80" t="s">
        <v>566</v>
      </c>
      <c r="G410" s="80" t="s">
        <v>2216</v>
      </c>
      <c r="H410" s="80" t="s">
        <v>2217</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2220</v>
      </c>
      <c r="B411" s="80">
        <v>412</v>
      </c>
      <c r="C411" s="80">
        <v>4</v>
      </c>
      <c r="D411" s="80">
        <v>25</v>
      </c>
      <c r="E411" s="80">
        <v>2007</v>
      </c>
      <c r="F411" s="80" t="s">
        <v>567</v>
      </c>
      <c r="G411" s="80" t="s">
        <v>2216</v>
      </c>
      <c r="H411" s="80" t="s">
        <v>2217</v>
      </c>
      <c r="I411" s="177"/>
      <c r="J411" s="81">
        <v>41.134990007367392</v>
      </c>
      <c r="K411" s="81">
        <v>2.2123502153480086</v>
      </c>
      <c r="L411" s="81">
        <v>2.2816922317867987</v>
      </c>
      <c r="M411" s="81">
        <v>34.002374820122625</v>
      </c>
      <c r="N411" s="81">
        <v>58.540342568277033</v>
      </c>
      <c r="O411" s="81">
        <v>54.437095181074355</v>
      </c>
      <c r="P411" s="81">
        <v>36.281692520805208</v>
      </c>
      <c r="Q411" s="81">
        <v>3.1232260743004168</v>
      </c>
      <c r="R411" s="81">
        <v>0</v>
      </c>
      <c r="S411" s="81">
        <v>7.9794472955666897</v>
      </c>
      <c r="T411" s="82"/>
      <c r="U411" s="81">
        <v>1173237</v>
      </c>
      <c r="V411" s="81">
        <v>912</v>
      </c>
      <c r="W411" s="81">
        <v>28</v>
      </c>
      <c r="X411" s="81">
        <v>7621</v>
      </c>
      <c r="Y411" s="81">
        <v>18686</v>
      </c>
      <c r="Z411" s="81">
        <v>26935</v>
      </c>
      <c r="AA411" s="81">
        <v>7105</v>
      </c>
      <c r="AB411" s="81">
        <v>50209</v>
      </c>
      <c r="AC411" s="81">
        <v>0</v>
      </c>
      <c r="AD411" s="81">
        <v>7.9794472955666897</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2221</v>
      </c>
      <c r="B412" s="80">
        <v>413</v>
      </c>
      <c r="C412" s="80">
        <v>5</v>
      </c>
      <c r="D412" s="80">
        <v>25</v>
      </c>
      <c r="E412" s="80">
        <v>2008</v>
      </c>
      <c r="F412" s="80" t="s">
        <v>84</v>
      </c>
      <c r="G412" s="80" t="s">
        <v>2216</v>
      </c>
      <c r="H412" s="80" t="s">
        <v>2217</v>
      </c>
      <c r="I412" s="177"/>
      <c r="J412" s="81">
        <v>38.66145474195006</v>
      </c>
      <c r="K412" s="81">
        <v>1.7409764408036021</v>
      </c>
      <c r="L412" s="81">
        <v>6.0064072915457176</v>
      </c>
      <c r="M412" s="81">
        <v>38.38481822260038</v>
      </c>
      <c r="N412" s="81">
        <v>56.537648994688126</v>
      </c>
      <c r="O412" s="81">
        <v>53.17894473369023</v>
      </c>
      <c r="P412" s="81">
        <v>35.541550755653994</v>
      </c>
      <c r="Q412" s="81">
        <v>3.0859533536326196</v>
      </c>
      <c r="R412" s="81">
        <v>0</v>
      </c>
      <c r="S412" s="81">
        <v>7.90917514947418</v>
      </c>
      <c r="T412" s="82"/>
      <c r="U412" s="81">
        <v>1273847</v>
      </c>
      <c r="V412" s="81">
        <v>912</v>
      </c>
      <c r="W412" s="81">
        <v>84</v>
      </c>
      <c r="X412" s="81">
        <v>7621</v>
      </c>
      <c r="Y412" s="81">
        <v>19039</v>
      </c>
      <c r="Z412" s="81">
        <v>27236</v>
      </c>
      <c r="AA412" s="81">
        <v>6968</v>
      </c>
      <c r="AB412" s="81">
        <v>50425</v>
      </c>
      <c r="AC412" s="81">
        <v>0</v>
      </c>
      <c r="AD412" s="81">
        <v>7.90917514947418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2222</v>
      </c>
      <c r="B413" s="80">
        <v>414</v>
      </c>
      <c r="C413" s="80">
        <v>6</v>
      </c>
      <c r="D413" s="80">
        <v>25</v>
      </c>
      <c r="E413" s="80">
        <v>2009</v>
      </c>
      <c r="F413" s="80" t="s">
        <v>85</v>
      </c>
      <c r="G413" s="80" t="s">
        <v>2216</v>
      </c>
      <c r="H413" s="80" t="s">
        <v>2217</v>
      </c>
      <c r="I413" s="177"/>
      <c r="J413" s="81">
        <v>34.382860229117064</v>
      </c>
      <c r="K413" s="81">
        <v>1.8371525066797398</v>
      </c>
      <c r="L413" s="81">
        <v>5.9882714501191465</v>
      </c>
      <c r="M413" s="81">
        <v>37.631528938559846</v>
      </c>
      <c r="N413" s="81">
        <v>53.202685239414123</v>
      </c>
      <c r="O413" s="81">
        <v>54.527533560289555</v>
      </c>
      <c r="P413" s="81">
        <v>34.058771901287855</v>
      </c>
      <c r="Q413" s="81">
        <v>2.9568855996007919</v>
      </c>
      <c r="R413" s="81">
        <v>0</v>
      </c>
      <c r="S413" s="81">
        <v>7.8011065316597579</v>
      </c>
      <c r="T413" s="82"/>
      <c r="U413" s="81">
        <v>978934</v>
      </c>
      <c r="V413" s="81">
        <v>1237</v>
      </c>
      <c r="W413" s="81">
        <v>108</v>
      </c>
      <c r="X413" s="81">
        <v>8504</v>
      </c>
      <c r="Y413" s="81">
        <v>19444</v>
      </c>
      <c r="Z413" s="81">
        <v>27565</v>
      </c>
      <c r="AA413" s="81">
        <v>6855</v>
      </c>
      <c r="AB413" s="81">
        <v>50720</v>
      </c>
      <c r="AC413" s="81">
        <v>0</v>
      </c>
      <c r="AD413" s="81">
        <v>7.8011065316597579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14.816000000000001</v>
      </c>
      <c r="BI413" s="81">
        <v>4.26</v>
      </c>
      <c r="BJ413" s="81">
        <v>0</v>
      </c>
      <c r="BK413" s="81">
        <v>8.73</v>
      </c>
      <c r="BL413" s="81">
        <v>0</v>
      </c>
      <c r="BM413" s="82"/>
      <c r="BN413" s="81">
        <v>0</v>
      </c>
      <c r="BO413" s="81">
        <v>1</v>
      </c>
      <c r="BP413" s="81">
        <v>1</v>
      </c>
      <c r="BQ413" s="81">
        <v>0</v>
      </c>
      <c r="BR413" s="81">
        <v>1</v>
      </c>
      <c r="BS413" s="81">
        <v>0</v>
      </c>
      <c r="BT413"/>
      <c r="BU413" s="80"/>
      <c r="BV413" s="80"/>
      <c r="BW413" s="80"/>
      <c r="BX413" s="80"/>
      <c r="BY413" s="80"/>
      <c r="BZ413" s="80"/>
      <c r="CA413" s="80"/>
      <c r="CB413" s="80"/>
      <c r="CC413" s="80"/>
    </row>
    <row r="414" spans="1:81">
      <c r="A414" s="80" t="s">
        <v>2223</v>
      </c>
      <c r="B414" s="80">
        <v>415</v>
      </c>
      <c r="C414" s="80">
        <v>7</v>
      </c>
      <c r="D414" s="80">
        <v>25</v>
      </c>
      <c r="E414" s="80">
        <v>2010</v>
      </c>
      <c r="F414" s="80" t="s">
        <v>86</v>
      </c>
      <c r="G414" s="80" t="s">
        <v>2216</v>
      </c>
      <c r="H414" s="80" t="s">
        <v>2217</v>
      </c>
      <c r="I414" s="177"/>
      <c r="J414" s="81">
        <v>38.281293204007348</v>
      </c>
      <c r="K414" s="81">
        <v>1.9578997667622615</v>
      </c>
      <c r="L414" s="81">
        <v>5.6694359103608054</v>
      </c>
      <c r="M414" s="81">
        <v>37.56391307881524</v>
      </c>
      <c r="N414" s="81">
        <v>54.881624586044786</v>
      </c>
      <c r="O414" s="81">
        <v>54.883746224950698</v>
      </c>
      <c r="P414" s="81">
        <v>34.080146602152837</v>
      </c>
      <c r="Q414" s="81">
        <v>3.0875121103897847</v>
      </c>
      <c r="R414" s="81">
        <v>0</v>
      </c>
      <c r="S414" s="81">
        <v>6.6308684606246073</v>
      </c>
      <c r="T414" s="82"/>
      <c r="U414" s="81">
        <v>989062</v>
      </c>
      <c r="V414" s="81">
        <v>1237</v>
      </c>
      <c r="W414" s="81">
        <v>108</v>
      </c>
      <c r="X414" s="81">
        <v>8504</v>
      </c>
      <c r="Y414" s="81">
        <v>19635</v>
      </c>
      <c r="Z414" s="81">
        <v>27874</v>
      </c>
      <c r="AA414" s="81">
        <v>6688</v>
      </c>
      <c r="AB414" s="81">
        <v>50747</v>
      </c>
      <c r="AC414" s="81">
        <v>0</v>
      </c>
      <c r="AD414" s="81">
        <v>6.6308684606246073</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16.361000000000001</v>
      </c>
      <c r="BI414" s="81">
        <v>3.87</v>
      </c>
      <c r="BJ414" s="81">
        <v>0</v>
      </c>
      <c r="BK414" s="81">
        <v>7.27</v>
      </c>
      <c r="BL414" s="81">
        <v>0</v>
      </c>
      <c r="BM414" s="82"/>
      <c r="BN414" s="81">
        <v>0</v>
      </c>
      <c r="BO414" s="81">
        <v>1</v>
      </c>
      <c r="BP414" s="81">
        <v>1</v>
      </c>
      <c r="BQ414" s="81">
        <v>0</v>
      </c>
      <c r="BR414" s="81">
        <v>1</v>
      </c>
      <c r="BS414" s="81">
        <v>0</v>
      </c>
      <c r="BT414"/>
      <c r="BU414" s="80">
        <v>20.140999999999998</v>
      </c>
      <c r="BV414" s="80">
        <v>0</v>
      </c>
      <c r="BW414" s="80">
        <v>0</v>
      </c>
      <c r="BX414" s="80">
        <v>7.36</v>
      </c>
      <c r="BY414" s="80">
        <v>0</v>
      </c>
      <c r="BZ414" s="80">
        <v>0</v>
      </c>
      <c r="CA414" s="80">
        <v>0</v>
      </c>
      <c r="CB414" s="80">
        <v>0</v>
      </c>
      <c r="CC414" s="80">
        <v>0</v>
      </c>
    </row>
    <row r="415" spans="1:81">
      <c r="A415" s="80" t="s">
        <v>2224</v>
      </c>
      <c r="B415" s="80">
        <v>416</v>
      </c>
      <c r="C415" s="80">
        <v>8</v>
      </c>
      <c r="D415" s="80">
        <v>25</v>
      </c>
      <c r="E415" s="80">
        <v>2011</v>
      </c>
      <c r="F415" s="80" t="s">
        <v>87</v>
      </c>
      <c r="G415" s="80" t="s">
        <v>2216</v>
      </c>
      <c r="H415" s="80" t="s">
        <v>2217</v>
      </c>
      <c r="I415" s="177"/>
      <c r="J415" s="81">
        <v>29.057306519159269</v>
      </c>
      <c r="K415" s="81">
        <v>3.090733394173995</v>
      </c>
      <c r="L415" s="81">
        <v>5.5273702583495519</v>
      </c>
      <c r="M415" s="81">
        <v>43.519660141052071</v>
      </c>
      <c r="N415" s="81">
        <v>58.502917274728063</v>
      </c>
      <c r="O415" s="81">
        <v>54.537705912391189</v>
      </c>
      <c r="P415" s="81">
        <v>32.986417584857492</v>
      </c>
      <c r="Q415" s="81">
        <v>3.5598652458044637</v>
      </c>
      <c r="R415" s="81">
        <v>0</v>
      </c>
      <c r="S415" s="81">
        <v>8.0228780515229463</v>
      </c>
      <c r="T415" s="82"/>
      <c r="U415" s="81">
        <v>785983</v>
      </c>
      <c r="V415" s="81">
        <v>1237</v>
      </c>
      <c r="W415" s="81">
        <v>108</v>
      </c>
      <c r="X415" s="81">
        <v>8504</v>
      </c>
      <c r="Y415" s="81">
        <v>19919</v>
      </c>
      <c r="Z415" s="81">
        <v>28300</v>
      </c>
      <c r="AA415" s="81">
        <v>6666</v>
      </c>
      <c r="AB415" s="81">
        <v>50726</v>
      </c>
      <c r="AC415" s="81">
        <v>0</v>
      </c>
      <c r="AD415" s="81">
        <v>8.0228780515229463</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15.302</v>
      </c>
      <c r="BI415" s="81">
        <v>3.8809999999999998</v>
      </c>
      <c r="BJ415" s="81">
        <v>0</v>
      </c>
      <c r="BK415" s="81">
        <v>6.7270000000000003</v>
      </c>
      <c r="BL415" s="81">
        <v>0</v>
      </c>
      <c r="BM415" s="82"/>
      <c r="BN415" s="81">
        <v>0</v>
      </c>
      <c r="BO415" s="81">
        <v>1</v>
      </c>
      <c r="BP415" s="81">
        <v>1</v>
      </c>
      <c r="BQ415" s="81">
        <v>0</v>
      </c>
      <c r="BR415" s="81">
        <v>1</v>
      </c>
      <c r="BS415" s="81">
        <v>0</v>
      </c>
      <c r="BT415"/>
      <c r="BU415" s="80">
        <v>19.965</v>
      </c>
      <c r="BV415" s="80">
        <v>0</v>
      </c>
      <c r="BW415" s="80">
        <v>0</v>
      </c>
      <c r="BX415" s="80">
        <v>5.9450000000000003</v>
      </c>
      <c r="BY415" s="80">
        <v>0</v>
      </c>
      <c r="BZ415" s="80">
        <v>0</v>
      </c>
      <c r="CA415" s="80">
        <v>0</v>
      </c>
      <c r="CB415" s="80">
        <v>0</v>
      </c>
      <c r="CC415" s="80">
        <v>0</v>
      </c>
    </row>
    <row r="416" spans="1:81">
      <c r="A416" s="80" t="s">
        <v>2225</v>
      </c>
      <c r="B416" s="80">
        <v>417</v>
      </c>
      <c r="C416" s="80">
        <v>9</v>
      </c>
      <c r="D416" s="80">
        <v>25</v>
      </c>
      <c r="E416" s="80">
        <v>2012</v>
      </c>
      <c r="F416" s="80" t="s">
        <v>88</v>
      </c>
      <c r="G416" s="80" t="s">
        <v>2216</v>
      </c>
      <c r="H416" s="80" t="s">
        <v>2217</v>
      </c>
      <c r="I416" s="177"/>
      <c r="J416" s="81">
        <v>32.798026994925458</v>
      </c>
      <c r="K416" s="81">
        <v>3.0665456278008278</v>
      </c>
      <c r="L416" s="81">
        <v>5.5494285694614414</v>
      </c>
      <c r="M416" s="81">
        <v>48.633342456867659</v>
      </c>
      <c r="N416" s="81">
        <v>65.579815074400926</v>
      </c>
      <c r="O416" s="81">
        <v>54.951713681132688</v>
      </c>
      <c r="P416" s="81">
        <v>33.1641447009929</v>
      </c>
      <c r="Q416" s="81">
        <v>3.8907351149462062</v>
      </c>
      <c r="R416" s="81">
        <v>0</v>
      </c>
      <c r="S416" s="81">
        <v>6.1102035145876208</v>
      </c>
      <c r="T416" s="82"/>
      <c r="U416" s="81">
        <v>891435</v>
      </c>
      <c r="V416" s="81">
        <v>1237</v>
      </c>
      <c r="W416" s="81">
        <v>108</v>
      </c>
      <c r="X416" s="81">
        <v>8504</v>
      </c>
      <c r="Y416" s="81">
        <v>20311</v>
      </c>
      <c r="Z416" s="81">
        <v>28741</v>
      </c>
      <c r="AA416" s="81">
        <v>6664</v>
      </c>
      <c r="AB416" s="81">
        <v>51028</v>
      </c>
      <c r="AC416" s="81">
        <v>0</v>
      </c>
      <c r="AD416" s="81">
        <v>6.1102035145876208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17.364999999999998</v>
      </c>
      <c r="BI416" s="81">
        <v>4.569</v>
      </c>
      <c r="BJ416" s="81">
        <v>0</v>
      </c>
      <c r="BK416" s="81">
        <v>8.4130000000000003</v>
      </c>
      <c r="BL416" s="81">
        <v>0</v>
      </c>
      <c r="BM416" s="82"/>
      <c r="BN416" s="81">
        <v>0</v>
      </c>
      <c r="BO416" s="81">
        <v>1</v>
      </c>
      <c r="BP416" s="81">
        <v>1</v>
      </c>
      <c r="BQ416" s="81">
        <v>0</v>
      </c>
      <c r="BR416" s="81">
        <v>1</v>
      </c>
      <c r="BS416" s="81">
        <v>0</v>
      </c>
      <c r="BT416"/>
      <c r="BU416" s="80">
        <v>23.925000000000001</v>
      </c>
      <c r="BV416" s="80">
        <v>0</v>
      </c>
      <c r="BW416" s="80">
        <v>0</v>
      </c>
      <c r="BX416" s="80">
        <v>6.4219999999999997</v>
      </c>
      <c r="BY416" s="80">
        <v>0</v>
      </c>
      <c r="BZ416" s="80">
        <v>0</v>
      </c>
      <c r="CA416" s="80">
        <v>0</v>
      </c>
      <c r="CB416" s="80">
        <v>0</v>
      </c>
      <c r="CC416" s="80">
        <v>0</v>
      </c>
    </row>
    <row r="417" spans="1:81">
      <c r="A417" s="80" t="s">
        <v>2226</v>
      </c>
      <c r="B417" s="80">
        <v>418</v>
      </c>
      <c r="C417" s="80">
        <v>10</v>
      </c>
      <c r="D417" s="80">
        <v>25</v>
      </c>
      <c r="E417" s="80">
        <v>2013</v>
      </c>
      <c r="F417" s="80" t="s">
        <v>89</v>
      </c>
      <c r="G417" s="80" t="s">
        <v>2216</v>
      </c>
      <c r="H417" s="80" t="s">
        <v>2217</v>
      </c>
      <c r="I417" s="177"/>
      <c r="J417" s="81">
        <v>40.936127412201245</v>
      </c>
      <c r="K417" s="81">
        <v>2.733172492583376</v>
      </c>
      <c r="L417" s="81">
        <v>5.5508377701844127</v>
      </c>
      <c r="M417" s="81">
        <v>48.219306660245621</v>
      </c>
      <c r="N417" s="81">
        <v>69.310381869098308</v>
      </c>
      <c r="O417" s="81">
        <v>53.474279582170695</v>
      </c>
      <c r="P417" s="81">
        <v>33.019353991908645</v>
      </c>
      <c r="Q417" s="81">
        <v>3.9350333329248004</v>
      </c>
      <c r="R417" s="81">
        <v>0</v>
      </c>
      <c r="S417" s="81">
        <v>7.2209091884997409</v>
      </c>
      <c r="T417" s="82"/>
      <c r="U417" s="81">
        <v>1083820</v>
      </c>
      <c r="V417" s="81">
        <v>1237</v>
      </c>
      <c r="W417" s="81">
        <v>108</v>
      </c>
      <c r="X417" s="81">
        <v>8504</v>
      </c>
      <c r="Y417" s="81">
        <v>20425</v>
      </c>
      <c r="Z417" s="81">
        <v>29217</v>
      </c>
      <c r="AA417" s="81">
        <v>6610</v>
      </c>
      <c r="AB417" s="81">
        <v>50869</v>
      </c>
      <c r="AC417" s="81">
        <v>0</v>
      </c>
      <c r="AD417" s="81">
        <v>7.2209091884997409</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16.565999999999999</v>
      </c>
      <c r="BI417" s="81">
        <v>5.0190000000000001</v>
      </c>
      <c r="BJ417" s="81">
        <v>0</v>
      </c>
      <c r="BK417" s="81">
        <v>9.6059999999999999</v>
      </c>
      <c r="BL417" s="81">
        <v>0</v>
      </c>
      <c r="BM417" s="82"/>
      <c r="BN417" s="81">
        <v>0</v>
      </c>
      <c r="BO417" s="81">
        <v>1</v>
      </c>
      <c r="BP417" s="81">
        <v>1</v>
      </c>
      <c r="BQ417" s="81">
        <v>0</v>
      </c>
      <c r="BR417" s="81">
        <v>1</v>
      </c>
      <c r="BS417" s="81">
        <v>0</v>
      </c>
      <c r="BT417"/>
      <c r="BU417" s="80">
        <v>26.234000000000002</v>
      </c>
      <c r="BV417" s="80">
        <v>0</v>
      </c>
      <c r="BW417" s="80">
        <v>0</v>
      </c>
      <c r="BX417" s="80">
        <v>4.9569999999999999</v>
      </c>
      <c r="BY417" s="80">
        <v>0</v>
      </c>
      <c r="BZ417" s="80">
        <v>0</v>
      </c>
      <c r="CA417" s="80">
        <v>0</v>
      </c>
      <c r="CB417" s="80">
        <v>0</v>
      </c>
      <c r="CC417" s="80">
        <v>0</v>
      </c>
    </row>
    <row r="418" spans="1:81">
      <c r="A418" s="80" t="s">
        <v>2227</v>
      </c>
      <c r="B418" s="80">
        <v>419</v>
      </c>
      <c r="C418" s="80">
        <v>11</v>
      </c>
      <c r="D418" s="80">
        <v>25</v>
      </c>
      <c r="E418" s="80">
        <v>2014</v>
      </c>
      <c r="F418" s="80" t="s">
        <v>90</v>
      </c>
      <c r="G418" s="80" t="s">
        <v>2216</v>
      </c>
      <c r="H418" s="80" t="s">
        <v>2217</v>
      </c>
      <c r="I418" s="177"/>
      <c r="J418" s="81">
        <v>38.489135750554318</v>
      </c>
      <c r="K418" s="81">
        <v>2.3144165266265153</v>
      </c>
      <c r="L418" s="81">
        <v>6.0171928262790262</v>
      </c>
      <c r="M418" s="81">
        <v>42.11322167904536</v>
      </c>
      <c r="N418" s="81">
        <v>57.916756003775966</v>
      </c>
      <c r="O418" s="81">
        <v>51.479882077441779</v>
      </c>
      <c r="P418" s="81">
        <v>32.693977299271388</v>
      </c>
      <c r="Q418" s="81">
        <v>3.7639827251401905</v>
      </c>
      <c r="R418" s="81">
        <v>0</v>
      </c>
      <c r="S418" s="81">
        <v>9.7034893514795506</v>
      </c>
      <c r="T418" s="82"/>
      <c r="U418" s="81">
        <v>1121799</v>
      </c>
      <c r="V418" s="81">
        <v>968</v>
      </c>
      <c r="W418" s="81">
        <v>105</v>
      </c>
      <c r="X418" s="81">
        <v>8076</v>
      </c>
      <c r="Y418" s="81">
        <v>20746</v>
      </c>
      <c r="Z418" s="81">
        <v>29624</v>
      </c>
      <c r="AA418" s="81">
        <v>6511</v>
      </c>
      <c r="AB418" s="81">
        <v>50714</v>
      </c>
      <c r="AC418" s="81">
        <v>0</v>
      </c>
      <c r="AD418" s="81">
        <v>9.7034893514795506</v>
      </c>
      <c r="AE418" s="82"/>
      <c r="AF418" s="81">
        <v>12106527.891794272</v>
      </c>
      <c r="AG418" s="81">
        <v>2230613.2309609312</v>
      </c>
      <c r="AH418" s="81">
        <v>1495665.0410464497</v>
      </c>
      <c r="AI418" s="81">
        <v>58552490.588967286</v>
      </c>
      <c r="AJ418" s="81">
        <v>79733619.198319465</v>
      </c>
      <c r="AK418" s="81">
        <v>0</v>
      </c>
      <c r="AL418" s="81">
        <v>0</v>
      </c>
      <c r="AM418" s="81">
        <v>6962274.3697961364</v>
      </c>
      <c r="AN418" s="81">
        <v>0</v>
      </c>
      <c r="AO418" s="81">
        <v>0</v>
      </c>
      <c r="AP418" s="82"/>
      <c r="AQ418" s="81">
        <v>375</v>
      </c>
      <c r="AR418" s="81">
        <v>157</v>
      </c>
      <c r="AS418" s="81">
        <v>0</v>
      </c>
      <c r="AT418" s="81">
        <v>0</v>
      </c>
      <c r="AU418" s="81">
        <v>0</v>
      </c>
      <c r="AV418" s="81">
        <v>0</v>
      </c>
      <c r="AW418" s="81" t="s">
        <v>564</v>
      </c>
      <c r="AX418" s="82"/>
      <c r="AY418" s="81">
        <v>1557.6999999999998</v>
      </c>
      <c r="AZ418" s="81">
        <v>6896.3</v>
      </c>
      <c r="BA418" s="81">
        <v>0</v>
      </c>
      <c r="BB418" s="81">
        <v>0</v>
      </c>
      <c r="BC418" s="81">
        <v>0</v>
      </c>
      <c r="BD418" s="81">
        <v>0</v>
      </c>
      <c r="BE418" s="81" t="s">
        <v>564</v>
      </c>
      <c r="BF418" s="82"/>
      <c r="BG418" s="81">
        <v>0</v>
      </c>
      <c r="BH418" s="81">
        <v>19.126000000000001</v>
      </c>
      <c r="BI418" s="81">
        <v>4.8819999999999997</v>
      </c>
      <c r="BJ418" s="81">
        <v>0</v>
      </c>
      <c r="BK418" s="81">
        <v>10.069000000000001</v>
      </c>
      <c r="BL418" s="81">
        <v>0</v>
      </c>
      <c r="BM418" s="82"/>
      <c r="BN418" s="81">
        <v>0</v>
      </c>
      <c r="BO418" s="81">
        <v>1</v>
      </c>
      <c r="BP418" s="81">
        <v>1</v>
      </c>
      <c r="BQ418" s="81">
        <v>0</v>
      </c>
      <c r="BR418" s="81">
        <v>1</v>
      </c>
      <c r="BS418" s="81">
        <v>0</v>
      </c>
      <c r="BT418"/>
      <c r="BU418" s="80">
        <v>26.963999999999999</v>
      </c>
      <c r="BV418" s="80">
        <v>0</v>
      </c>
      <c r="BW418" s="80">
        <v>0</v>
      </c>
      <c r="BX418" s="80">
        <v>7.1130000000000004</v>
      </c>
      <c r="BY418" s="80">
        <v>0</v>
      </c>
      <c r="BZ418" s="80">
        <v>0</v>
      </c>
      <c r="CA418" s="80">
        <v>0</v>
      </c>
      <c r="CB418" s="80">
        <v>0</v>
      </c>
      <c r="CC418" s="80">
        <v>0</v>
      </c>
    </row>
    <row r="419" spans="1:81">
      <c r="A419" s="80" t="s">
        <v>2228</v>
      </c>
      <c r="B419" s="80">
        <v>420</v>
      </c>
      <c r="C419" s="80">
        <v>12</v>
      </c>
      <c r="D419" s="80">
        <v>25</v>
      </c>
      <c r="E419" s="80">
        <v>2015</v>
      </c>
      <c r="F419" s="80" t="s">
        <v>91</v>
      </c>
      <c r="G419" s="80" t="s">
        <v>2216</v>
      </c>
      <c r="H419" s="80" t="s">
        <v>2217</v>
      </c>
      <c r="I419" s="177"/>
      <c r="J419" s="81">
        <v>30.621424715498105</v>
      </c>
      <c r="K419" s="81">
        <v>2.2984079537986717</v>
      </c>
      <c r="L419" s="81">
        <v>6.3205626821788998</v>
      </c>
      <c r="M419" s="81">
        <v>42.7855196381227</v>
      </c>
      <c r="N419" s="81">
        <v>54.40567865931726</v>
      </c>
      <c r="O419" s="81">
        <v>51.437850285448796</v>
      </c>
      <c r="P419" s="81">
        <v>32.694574989882391</v>
      </c>
      <c r="Q419" s="81">
        <v>3.6625916946521486</v>
      </c>
      <c r="R419" s="81">
        <v>0</v>
      </c>
      <c r="S419" s="81">
        <v>8.456833876734299</v>
      </c>
      <c r="T419" s="82"/>
      <c r="U419" s="81">
        <v>882386</v>
      </c>
      <c r="V419" s="81">
        <v>968</v>
      </c>
      <c r="W419" s="81">
        <v>105</v>
      </c>
      <c r="X419" s="81">
        <v>8076</v>
      </c>
      <c r="Y419" s="81">
        <v>20968</v>
      </c>
      <c r="Z419" s="81">
        <v>29885</v>
      </c>
      <c r="AA419" s="81">
        <v>6506</v>
      </c>
      <c r="AB419" s="81">
        <v>50409</v>
      </c>
      <c r="AC419" s="81">
        <v>0</v>
      </c>
      <c r="AD419" s="81">
        <v>8.456833876734299</v>
      </c>
      <c r="AE419" s="82"/>
      <c r="AF419" s="81">
        <v>9476825.9836998433</v>
      </c>
      <c r="AG419" s="81">
        <v>1977882.5683844918</v>
      </c>
      <c r="AH419" s="81">
        <v>1320825.0373789659</v>
      </c>
      <c r="AI419" s="81">
        <v>60705140.203069292</v>
      </c>
      <c r="AJ419" s="81">
        <v>73014235.39484106</v>
      </c>
      <c r="AK419" s="81">
        <v>0</v>
      </c>
      <c r="AL419" s="81">
        <v>0</v>
      </c>
      <c r="AM419" s="81">
        <v>6908341.9921980798</v>
      </c>
      <c r="AN419" s="81">
        <v>0</v>
      </c>
      <c r="AO419" s="81">
        <v>0</v>
      </c>
      <c r="AP419" s="82"/>
      <c r="AQ419" s="81">
        <v>467</v>
      </c>
      <c r="AR419" s="81">
        <v>240</v>
      </c>
      <c r="AS419" s="81">
        <v>0</v>
      </c>
      <c r="AT419" s="81">
        <v>0</v>
      </c>
      <c r="AU419" s="81">
        <v>0</v>
      </c>
      <c r="AV419" s="81">
        <v>0</v>
      </c>
      <c r="AW419" s="81" t="s">
        <v>564</v>
      </c>
      <c r="AX419" s="82"/>
      <c r="AY419" s="81">
        <v>1970.2</v>
      </c>
      <c r="AZ419" s="81">
        <v>10767.199999999999</v>
      </c>
      <c r="BA419" s="81">
        <v>0</v>
      </c>
      <c r="BB419" s="81">
        <v>0</v>
      </c>
      <c r="BC419" s="81">
        <v>0</v>
      </c>
      <c r="BD419" s="81">
        <v>0</v>
      </c>
      <c r="BE419" s="81" t="s">
        <v>564</v>
      </c>
      <c r="BF419" s="82"/>
      <c r="BG419" s="81">
        <v>0</v>
      </c>
      <c r="BH419" s="81">
        <v>20.184999999999999</v>
      </c>
      <c r="BI419" s="81">
        <v>4.7750000000000004</v>
      </c>
      <c r="BJ419" s="81">
        <v>0</v>
      </c>
      <c r="BK419" s="81">
        <v>8.8320000000000007</v>
      </c>
      <c r="BL419" s="81">
        <v>0</v>
      </c>
      <c r="BM419" s="82"/>
      <c r="BN419" s="81">
        <v>0</v>
      </c>
      <c r="BO419" s="81">
        <v>1</v>
      </c>
      <c r="BP419" s="81">
        <v>1</v>
      </c>
      <c r="BQ419" s="81">
        <v>0</v>
      </c>
      <c r="BR419" s="81">
        <v>1</v>
      </c>
      <c r="BS419" s="81">
        <v>0</v>
      </c>
      <c r="BT419"/>
      <c r="BU419" s="80">
        <v>24.960999999999999</v>
      </c>
      <c r="BV419" s="80">
        <v>0</v>
      </c>
      <c r="BW419" s="80">
        <v>0</v>
      </c>
      <c r="BX419" s="80">
        <v>8.8309999999999995</v>
      </c>
      <c r="BY419" s="80">
        <v>0</v>
      </c>
      <c r="BZ419" s="80">
        <v>0</v>
      </c>
      <c r="CA419" s="80">
        <v>0</v>
      </c>
      <c r="CB419" s="80">
        <v>0</v>
      </c>
      <c r="CC419" s="80">
        <v>0</v>
      </c>
    </row>
    <row r="420" spans="1:81">
      <c r="A420" s="80" t="s">
        <v>2229</v>
      </c>
      <c r="B420" s="80">
        <v>421</v>
      </c>
      <c r="C420" s="80">
        <v>13</v>
      </c>
      <c r="D420" s="80">
        <v>25</v>
      </c>
      <c r="E420" s="80">
        <v>2016</v>
      </c>
      <c r="F420" s="80" t="s">
        <v>92</v>
      </c>
      <c r="G420" s="80" t="s">
        <v>2216</v>
      </c>
      <c r="H420" s="80" t="s">
        <v>2217</v>
      </c>
      <c r="I420" s="177"/>
      <c r="J420" s="81">
        <v>53.017016287005887</v>
      </c>
      <c r="K420" s="81">
        <v>2.2149873755149065</v>
      </c>
      <c r="L420" s="81">
        <v>7.351929916842094</v>
      </c>
      <c r="M420" s="81">
        <v>36.796592493737307</v>
      </c>
      <c r="N420" s="81">
        <v>57.486895894160924</v>
      </c>
      <c r="O420" s="81">
        <v>51.262094497009201</v>
      </c>
      <c r="P420" s="81">
        <v>31.955814160317349</v>
      </c>
      <c r="Q420" s="81">
        <v>3.5451627419127547</v>
      </c>
      <c r="R420" s="81">
        <v>0</v>
      </c>
      <c r="S420" s="81">
        <v>7.0810754971035328</v>
      </c>
      <c r="T420" s="82"/>
      <c r="U420" s="81">
        <v>1443368</v>
      </c>
      <c r="V420" s="81">
        <v>968</v>
      </c>
      <c r="W420" s="81">
        <v>105</v>
      </c>
      <c r="X420" s="81">
        <v>8076</v>
      </c>
      <c r="Y420" s="81">
        <v>21140</v>
      </c>
      <c r="Z420" s="81">
        <v>30149</v>
      </c>
      <c r="AA420" s="81">
        <v>6577</v>
      </c>
      <c r="AB420" s="81">
        <v>50192</v>
      </c>
      <c r="AC420" s="81">
        <v>0</v>
      </c>
      <c r="AD420" s="81">
        <v>7.0810754971035328</v>
      </c>
      <c r="AE420" s="82"/>
      <c r="AF420" s="81">
        <v>17027549.587471899</v>
      </c>
      <c r="AG420" s="81">
        <v>1884609.9664708769</v>
      </c>
      <c r="AH420" s="81">
        <v>1216249.788616193</v>
      </c>
      <c r="AI420" s="81">
        <v>56489386.789294682</v>
      </c>
      <c r="AJ420" s="81">
        <v>78242950.793897003</v>
      </c>
      <c r="AK420" s="81">
        <v>0</v>
      </c>
      <c r="AL420" s="81">
        <v>0</v>
      </c>
      <c r="AM420" s="81">
        <v>6883947.052128138</v>
      </c>
      <c r="AN420" s="81">
        <v>0</v>
      </c>
      <c r="AO420" s="81">
        <v>0</v>
      </c>
      <c r="AP420" s="82"/>
      <c r="AQ420" s="81">
        <v>530</v>
      </c>
      <c r="AR420" s="81">
        <v>337</v>
      </c>
      <c r="AS420" s="81">
        <v>0</v>
      </c>
      <c r="AT420" s="81">
        <v>0</v>
      </c>
      <c r="AU420" s="81">
        <v>0</v>
      </c>
      <c r="AV420" s="81">
        <v>0</v>
      </c>
      <c r="AW420" s="81" t="s">
        <v>564</v>
      </c>
      <c r="AX420" s="82"/>
      <c r="AY420" s="81">
        <v>2270.6999999999998</v>
      </c>
      <c r="AZ420" s="81">
        <v>16773.400000000001</v>
      </c>
      <c r="BA420" s="81">
        <v>0</v>
      </c>
      <c r="BB420" s="81">
        <v>0</v>
      </c>
      <c r="BC420" s="81">
        <v>0</v>
      </c>
      <c r="BD420" s="81">
        <v>0</v>
      </c>
      <c r="BE420" s="81" t="s">
        <v>564</v>
      </c>
      <c r="BF420" s="82"/>
      <c r="BG420" s="81">
        <v>0</v>
      </c>
      <c r="BH420" s="81">
        <v>24.977</v>
      </c>
      <c r="BI420" s="81">
        <v>4.8579999999999997</v>
      </c>
      <c r="BJ420" s="81">
        <v>0</v>
      </c>
      <c r="BK420" s="81">
        <v>9.3710000000000004</v>
      </c>
      <c r="BL420" s="81">
        <v>0</v>
      </c>
      <c r="BM420" s="82"/>
      <c r="BN420" s="81">
        <v>0</v>
      </c>
      <c r="BO420" s="81">
        <v>1</v>
      </c>
      <c r="BP420" s="81">
        <v>1</v>
      </c>
      <c r="BQ420" s="81">
        <v>0</v>
      </c>
      <c r="BR420" s="81">
        <v>1</v>
      </c>
      <c r="BS420" s="81">
        <v>0</v>
      </c>
      <c r="BT420"/>
      <c r="BU420" s="80">
        <v>24.911000000000001</v>
      </c>
      <c r="BV420" s="80">
        <v>0</v>
      </c>
      <c r="BW420" s="80">
        <v>0</v>
      </c>
      <c r="BX420" s="80">
        <v>14.295</v>
      </c>
      <c r="BY420" s="80">
        <v>0</v>
      </c>
      <c r="BZ420" s="80">
        <v>0</v>
      </c>
      <c r="CA420" s="80">
        <v>0</v>
      </c>
      <c r="CB420" s="80">
        <v>0</v>
      </c>
      <c r="CC420" s="80">
        <v>0</v>
      </c>
    </row>
    <row r="421" spans="1:81">
      <c r="A421" s="80" t="s">
        <v>2230</v>
      </c>
      <c r="B421" s="80">
        <v>422</v>
      </c>
      <c r="C421" s="80">
        <v>14</v>
      </c>
      <c r="D421" s="80">
        <v>25</v>
      </c>
      <c r="E421" s="80">
        <v>2017</v>
      </c>
      <c r="F421" s="80" t="s">
        <v>71</v>
      </c>
      <c r="G421" s="80" t="s">
        <v>2216</v>
      </c>
      <c r="H421" s="80" t="s">
        <v>2217</v>
      </c>
      <c r="I421" s="177"/>
      <c r="J421" s="81">
        <v>45.192671971868954</v>
      </c>
      <c r="K421" s="81">
        <v>2.2171417759204473</v>
      </c>
      <c r="L421" s="81">
        <v>6.7437050666678511</v>
      </c>
      <c r="M421" s="81">
        <v>37.33438606594521</v>
      </c>
      <c r="N421" s="81">
        <v>64.102297042806981</v>
      </c>
      <c r="O421" s="81">
        <v>50.741730640729024</v>
      </c>
      <c r="P421" s="81">
        <v>31.81132081260774</v>
      </c>
      <c r="Q421" s="81">
        <v>3.4090907859511903</v>
      </c>
      <c r="R421" s="81">
        <v>0</v>
      </c>
      <c r="S421" s="81">
        <v>6.2286132464696751</v>
      </c>
      <c r="T421" s="82"/>
      <c r="U421" s="81">
        <v>1310738</v>
      </c>
      <c r="V421" s="81">
        <v>968</v>
      </c>
      <c r="W421" s="81">
        <v>105</v>
      </c>
      <c r="X421" s="81">
        <v>8076</v>
      </c>
      <c r="Y421" s="81">
        <v>21306</v>
      </c>
      <c r="Z421" s="81">
        <v>30338</v>
      </c>
      <c r="AA421" s="81">
        <v>6589</v>
      </c>
      <c r="AB421" s="81">
        <v>49913</v>
      </c>
      <c r="AC421" s="81">
        <v>0</v>
      </c>
      <c r="AD421" s="81">
        <v>6.2286132464696751</v>
      </c>
      <c r="AE421" s="82"/>
      <c r="AF421" s="81">
        <v>14497837.61229925</v>
      </c>
      <c r="AG421" s="81">
        <v>1904410.165791159</v>
      </c>
      <c r="AH421" s="81">
        <v>1495530.4062841509</v>
      </c>
      <c r="AI421" s="81">
        <v>60080791.139389969</v>
      </c>
      <c r="AJ421" s="81">
        <v>89163917.928475171</v>
      </c>
      <c r="AK421" s="81">
        <v>0</v>
      </c>
      <c r="AL421" s="81">
        <v>0</v>
      </c>
      <c r="AM421" s="81">
        <v>6856393.190022192</v>
      </c>
      <c r="AN421" s="81">
        <v>0</v>
      </c>
      <c r="AO421" s="81">
        <v>0</v>
      </c>
      <c r="AP421" s="82"/>
      <c r="AQ421" s="81">
        <v>585</v>
      </c>
      <c r="AR421" s="81">
        <v>401</v>
      </c>
      <c r="AS421" s="81">
        <v>0</v>
      </c>
      <c r="AT421" s="81">
        <v>0</v>
      </c>
      <c r="AU421" s="81">
        <v>0</v>
      </c>
      <c r="AV421" s="81">
        <v>0</v>
      </c>
      <c r="AW421" s="81" t="s">
        <v>564</v>
      </c>
      <c r="AX421" s="82"/>
      <c r="AY421" s="81">
        <v>2572.3000000000002</v>
      </c>
      <c r="AZ421" s="81">
        <v>21738.2</v>
      </c>
      <c r="BA421" s="81">
        <v>0</v>
      </c>
      <c r="BB421" s="81">
        <v>0</v>
      </c>
      <c r="BC421" s="81">
        <v>0</v>
      </c>
      <c r="BD421" s="81">
        <v>0</v>
      </c>
      <c r="BE421" s="81" t="s">
        <v>564</v>
      </c>
      <c r="BF421" s="82"/>
      <c r="BG421" s="81">
        <v>0</v>
      </c>
      <c r="BH421" s="81">
        <v>22.866</v>
      </c>
      <c r="BI421" s="81">
        <v>4.6879999999999997</v>
      </c>
      <c r="BJ421" s="81">
        <v>0</v>
      </c>
      <c r="BK421" s="81">
        <v>9.3680000000000003</v>
      </c>
      <c r="BL421" s="81">
        <v>0</v>
      </c>
      <c r="BM421" s="82"/>
      <c r="BN421" s="81">
        <v>0</v>
      </c>
      <c r="BO421" s="81">
        <v>1</v>
      </c>
      <c r="BP421" s="81">
        <v>1</v>
      </c>
      <c r="BQ421" s="81">
        <v>0</v>
      </c>
      <c r="BR421" s="81">
        <v>1</v>
      </c>
      <c r="BS421" s="81">
        <v>0</v>
      </c>
      <c r="BT421"/>
      <c r="BU421" s="80">
        <v>24.536000000000001</v>
      </c>
      <c r="BV421" s="80">
        <v>0</v>
      </c>
      <c r="BW421" s="80">
        <v>0</v>
      </c>
      <c r="BX421" s="80">
        <v>12.385999999999999</v>
      </c>
      <c r="BY421" s="80">
        <v>0</v>
      </c>
      <c r="BZ421" s="80">
        <v>0</v>
      </c>
      <c r="CA421" s="80">
        <v>0</v>
      </c>
      <c r="CB421" s="80">
        <v>0</v>
      </c>
      <c r="CC421" s="80">
        <v>0</v>
      </c>
    </row>
    <row r="422" spans="1:81">
      <c r="A422" s="80" t="s">
        <v>2231</v>
      </c>
      <c r="B422" s="80">
        <v>423</v>
      </c>
      <c r="C422" s="80">
        <v>15</v>
      </c>
      <c r="D422" s="80">
        <v>25</v>
      </c>
      <c r="E422" s="80">
        <v>2018</v>
      </c>
      <c r="F422" s="80" t="s">
        <v>93</v>
      </c>
      <c r="G422" s="80" t="s">
        <v>2216</v>
      </c>
      <c r="H422" s="80" t="s">
        <v>2217</v>
      </c>
      <c r="I422" s="177"/>
      <c r="J422" s="81">
        <v>40.266052330234743</v>
      </c>
      <c r="K422" s="81">
        <v>2.0935503224255205</v>
      </c>
      <c r="L422" s="81">
        <v>6.306684054565193</v>
      </c>
      <c r="M422" s="81">
        <v>38.090667537610393</v>
      </c>
      <c r="N422" s="81">
        <v>54.155673712122827</v>
      </c>
      <c r="O422" s="81">
        <v>50.170786034761313</v>
      </c>
      <c r="P422" s="81">
        <v>31.638059929654698</v>
      </c>
      <c r="Q422" s="81">
        <v>3.144893994173688</v>
      </c>
      <c r="R422" s="81">
        <v>0</v>
      </c>
      <c r="S422" s="81">
        <v>6.7525254238801642</v>
      </c>
      <c r="T422" s="82"/>
      <c r="U422" s="81">
        <v>1295573</v>
      </c>
      <c r="V422" s="81">
        <v>968</v>
      </c>
      <c r="W422" s="81">
        <v>105</v>
      </c>
      <c r="X422" s="81">
        <v>8076</v>
      </c>
      <c r="Y422" s="81">
        <v>21495</v>
      </c>
      <c r="Z422" s="81">
        <v>30571</v>
      </c>
      <c r="AA422" s="81">
        <v>6619</v>
      </c>
      <c r="AB422" s="81">
        <v>49620</v>
      </c>
      <c r="AC422" s="81">
        <v>0</v>
      </c>
      <c r="AD422" s="81">
        <v>6.7525254238801642</v>
      </c>
      <c r="AE422" s="82"/>
      <c r="AF422" s="81">
        <v>13337599.2859901</v>
      </c>
      <c r="AG422" s="81">
        <v>1736510.948564284</v>
      </c>
      <c r="AH422" s="81">
        <v>1412366.1949128809</v>
      </c>
      <c r="AI422" s="81">
        <v>59921820.478722543</v>
      </c>
      <c r="AJ422" s="81">
        <v>79291237.95792751</v>
      </c>
      <c r="AK422" s="81">
        <v>0</v>
      </c>
      <c r="AL422" s="81">
        <v>0</v>
      </c>
      <c r="AM422" s="81">
        <v>6830248.1135120168</v>
      </c>
      <c r="AN422" s="81">
        <v>0</v>
      </c>
      <c r="AO422" s="81">
        <v>0</v>
      </c>
      <c r="AP422" s="82"/>
      <c r="AQ422" s="81">
        <v>638</v>
      </c>
      <c r="AR422" s="81">
        <v>440</v>
      </c>
      <c r="AS422" s="81">
        <v>0</v>
      </c>
      <c r="AT422" s="81">
        <v>0</v>
      </c>
      <c r="AU422" s="81">
        <v>0</v>
      </c>
      <c r="AV422" s="81">
        <v>0</v>
      </c>
      <c r="AW422" s="81" t="s">
        <v>564</v>
      </c>
      <c r="AX422" s="82"/>
      <c r="AY422" s="81">
        <v>2857.4</v>
      </c>
      <c r="AZ422" s="81">
        <v>24728.3</v>
      </c>
      <c r="BA422" s="81">
        <v>0</v>
      </c>
      <c r="BB422" s="81">
        <v>0</v>
      </c>
      <c r="BC422" s="81">
        <v>0</v>
      </c>
      <c r="BD422" s="81">
        <v>0</v>
      </c>
      <c r="BE422" s="81" t="s">
        <v>564</v>
      </c>
      <c r="BF422" s="82"/>
      <c r="BG422" s="81">
        <v>0</v>
      </c>
      <c r="BH422" s="81">
        <v>23.626000000000001</v>
      </c>
      <c r="BI422" s="81">
        <v>4.6529999999999996</v>
      </c>
      <c r="BJ422" s="81">
        <v>0</v>
      </c>
      <c r="BK422" s="81">
        <v>9.6440000000000001</v>
      </c>
      <c r="BL422" s="81">
        <v>0</v>
      </c>
      <c r="BM422" s="82"/>
      <c r="BN422" s="81">
        <v>0</v>
      </c>
      <c r="BO422" s="81">
        <v>1</v>
      </c>
      <c r="BP422" s="81">
        <v>1</v>
      </c>
      <c r="BQ422" s="81">
        <v>0</v>
      </c>
      <c r="BR422" s="81">
        <v>1</v>
      </c>
      <c r="BS422" s="81">
        <v>0</v>
      </c>
      <c r="BT422"/>
      <c r="BU422" s="80">
        <v>24.404</v>
      </c>
      <c r="BV422" s="80">
        <v>0</v>
      </c>
      <c r="BW422" s="80">
        <v>0</v>
      </c>
      <c r="BX422" s="80">
        <v>13.519</v>
      </c>
      <c r="BY422" s="80">
        <v>0</v>
      </c>
      <c r="BZ422" s="80">
        <v>0</v>
      </c>
      <c r="CA422" s="80">
        <v>0</v>
      </c>
      <c r="CB422" s="80">
        <v>0</v>
      </c>
      <c r="CC422" s="80">
        <v>0</v>
      </c>
    </row>
    <row r="423" spans="1:81">
      <c r="A423" s="80" t="s">
        <v>2232</v>
      </c>
      <c r="B423" s="80">
        <v>424</v>
      </c>
      <c r="C423" s="80">
        <v>16</v>
      </c>
      <c r="D423" s="80">
        <v>25</v>
      </c>
      <c r="E423" s="80">
        <v>2019</v>
      </c>
      <c r="F423" s="80" t="s">
        <v>73</v>
      </c>
      <c r="G423" s="80" t="s">
        <v>2216</v>
      </c>
      <c r="H423" s="80" t="s">
        <v>2217</v>
      </c>
      <c r="I423" s="177"/>
      <c r="J423" s="81">
        <v>34.377393835397719</v>
      </c>
      <c r="K423" s="81">
        <v>1.9078245139988301</v>
      </c>
      <c r="L423" s="81">
        <v>6.3591057215140552</v>
      </c>
      <c r="M423" s="81">
        <v>34.771612120077407</v>
      </c>
      <c r="N423" s="81">
        <v>51.784550729937692</v>
      </c>
      <c r="O423" s="81">
        <v>49.152766686195548</v>
      </c>
      <c r="P423" s="81">
        <v>31.78032039414277</v>
      </c>
      <c r="Q423" s="81">
        <v>3.0360724641029488</v>
      </c>
      <c r="R423" s="81">
        <v>0</v>
      </c>
      <c r="S423" s="81">
        <v>7.5902145353476698</v>
      </c>
      <c r="T423" s="82"/>
      <c r="U423" s="81">
        <v>1110441</v>
      </c>
      <c r="V423" s="81">
        <v>968</v>
      </c>
      <c r="W423" s="81">
        <v>105</v>
      </c>
      <c r="X423" s="81">
        <v>8076</v>
      </c>
      <c r="Y423" s="81">
        <v>21611</v>
      </c>
      <c r="Z423" s="81">
        <v>30773</v>
      </c>
      <c r="AA423" s="81">
        <v>6599</v>
      </c>
      <c r="AB423" s="81">
        <v>49200</v>
      </c>
      <c r="AC423" s="81">
        <v>0</v>
      </c>
      <c r="AD423" s="81">
        <v>7.5902145353476698</v>
      </c>
      <c r="AE423" s="82"/>
      <c r="AF423" s="81">
        <v>11523704.59469104</v>
      </c>
      <c r="AG423" s="81">
        <v>1677212.4037667969</v>
      </c>
      <c r="AH423" s="81">
        <v>1471867.8565908051</v>
      </c>
      <c r="AI423" s="81">
        <v>56922229.518269703</v>
      </c>
      <c r="AJ423" s="81">
        <v>75304479.5590332</v>
      </c>
      <c r="AK423" s="81">
        <v>0</v>
      </c>
      <c r="AL423" s="81">
        <v>0</v>
      </c>
      <c r="AM423" s="81">
        <v>6700669.6225982988</v>
      </c>
      <c r="AN423" s="81">
        <v>0</v>
      </c>
      <c r="AO423" s="81">
        <v>0</v>
      </c>
      <c r="AP423" s="82"/>
      <c r="AQ423" s="81">
        <v>690</v>
      </c>
      <c r="AR423" s="81">
        <v>464</v>
      </c>
      <c r="AS423" s="81">
        <v>0</v>
      </c>
      <c r="AT423" s="81">
        <v>0</v>
      </c>
      <c r="AU423" s="81">
        <v>0</v>
      </c>
      <c r="AV423" s="81">
        <v>0</v>
      </c>
      <c r="AW423" s="81" t="s">
        <v>564</v>
      </c>
      <c r="AX423" s="82"/>
      <c r="AY423" s="81">
        <v>3120.700000000003</v>
      </c>
      <c r="AZ423" s="81">
        <v>26566.69999999999</v>
      </c>
      <c r="BA423" s="81">
        <v>0</v>
      </c>
      <c r="BB423" s="81">
        <v>0</v>
      </c>
      <c r="BC423" s="81">
        <v>0</v>
      </c>
      <c r="BD423" s="81">
        <v>0</v>
      </c>
      <c r="BE423" s="81" t="s">
        <v>564</v>
      </c>
      <c r="BF423" s="82"/>
      <c r="BG423" s="81">
        <v>0</v>
      </c>
      <c r="BH423" s="81">
        <v>0</v>
      </c>
      <c r="BI423" s="81">
        <v>18.32</v>
      </c>
      <c r="BJ423" s="81">
        <v>0</v>
      </c>
      <c r="BK423" s="81">
        <v>9.0549999999999997</v>
      </c>
      <c r="BL423" s="81">
        <v>0</v>
      </c>
      <c r="BM423" s="82"/>
      <c r="BN423" s="81">
        <v>0</v>
      </c>
      <c r="BO423" s="81">
        <v>0</v>
      </c>
      <c r="BP423" s="81">
        <v>1</v>
      </c>
      <c r="BQ423" s="81">
        <v>0</v>
      </c>
      <c r="BR423" s="81">
        <v>1</v>
      </c>
      <c r="BS423" s="81">
        <v>0</v>
      </c>
      <c r="BT423"/>
      <c r="BU423" s="80">
        <v>18.971</v>
      </c>
      <c r="BV423" s="80">
        <v>0</v>
      </c>
      <c r="BW423" s="80">
        <v>0</v>
      </c>
      <c r="BX423" s="80">
        <v>8.4039999999999999</v>
      </c>
      <c r="BY423" s="80">
        <v>0</v>
      </c>
      <c r="BZ423" s="80">
        <v>0</v>
      </c>
      <c r="CA423" s="80">
        <v>0</v>
      </c>
      <c r="CB423" s="80">
        <v>0</v>
      </c>
      <c r="CC423" s="80">
        <v>0</v>
      </c>
    </row>
    <row r="424" spans="1:81">
      <c r="A424" s="80" t="s">
        <v>2233</v>
      </c>
      <c r="B424" s="80">
        <v>425</v>
      </c>
      <c r="C424" s="80">
        <v>17</v>
      </c>
      <c r="D424" s="80">
        <v>25</v>
      </c>
      <c r="E424" s="80">
        <v>2020</v>
      </c>
      <c r="F424" s="80" t="s">
        <v>218</v>
      </c>
      <c r="G424" s="80" t="s">
        <v>2216</v>
      </c>
      <c r="H424" s="80" t="s">
        <v>2217</v>
      </c>
      <c r="I424" s="177"/>
      <c r="J424" s="81">
        <v>27.228365112785092</v>
      </c>
      <c r="K424" s="81">
        <v>1.9802238799905811</v>
      </c>
      <c r="L424" s="81">
        <v>6.3822752862167693</v>
      </c>
      <c r="M424" s="81">
        <v>37.934432095330251</v>
      </c>
      <c r="N424" s="81">
        <v>51.293340984325866</v>
      </c>
      <c r="O424" s="81">
        <v>43.201923328370462</v>
      </c>
      <c r="P424" s="81">
        <v>29.862332065634206</v>
      </c>
      <c r="Q424" s="81">
        <v>2.8868368547156167</v>
      </c>
      <c r="R424" s="81">
        <v>0</v>
      </c>
      <c r="S424" s="81">
        <v>6.5366024428217164</v>
      </c>
      <c r="T424" s="82"/>
      <c r="U424" s="81">
        <v>934260</v>
      </c>
      <c r="V424" s="81">
        <v>943</v>
      </c>
      <c r="W424" s="81">
        <v>112</v>
      </c>
      <c r="X424" s="81">
        <v>9245</v>
      </c>
      <c r="Y424" s="81">
        <v>21897</v>
      </c>
      <c r="Z424" s="81">
        <v>30871</v>
      </c>
      <c r="AA424" s="81">
        <v>6737</v>
      </c>
      <c r="AB424" s="81">
        <v>48960</v>
      </c>
      <c r="AC424" s="81">
        <v>0</v>
      </c>
      <c r="AD424" s="81">
        <v>6.5366024428217164</v>
      </c>
      <c r="AE424" s="82"/>
      <c r="AF424" s="81">
        <v>9488117.6428529117</v>
      </c>
      <c r="AG424" s="81">
        <v>1592070.7732541494</v>
      </c>
      <c r="AH424" s="81">
        <v>1562861.6812077533</v>
      </c>
      <c r="AI424" s="81">
        <v>63509556.400684603</v>
      </c>
      <c r="AJ424" s="81">
        <v>74833515.198979333</v>
      </c>
      <c r="AK424" s="81"/>
      <c r="AL424" s="81"/>
      <c r="AM424" s="81">
        <v>6389823.9569453355</v>
      </c>
      <c r="AN424" s="81"/>
      <c r="AO424" s="81"/>
      <c r="AP424" s="82"/>
      <c r="AQ424" s="81">
        <v>757</v>
      </c>
      <c r="AR424" s="81">
        <v>493</v>
      </c>
      <c r="AS424" s="81">
        <v>0</v>
      </c>
      <c r="AT424" s="81">
        <v>0</v>
      </c>
      <c r="AU424" s="81">
        <v>0</v>
      </c>
      <c r="AV424" s="81">
        <v>0</v>
      </c>
      <c r="AW424" s="81">
        <v>0</v>
      </c>
      <c r="AX424" s="82"/>
      <c r="AY424" s="81">
        <v>3480.8000000000061</v>
      </c>
      <c r="AZ424" s="81">
        <v>27699.200000000019</v>
      </c>
      <c r="BA424" s="81">
        <v>0</v>
      </c>
      <c r="BB424" s="81">
        <v>0</v>
      </c>
      <c r="BC424" s="81">
        <v>0</v>
      </c>
      <c r="BD424" s="81">
        <v>0</v>
      </c>
      <c r="BE424" s="81">
        <v>0</v>
      </c>
      <c r="BF424" s="82"/>
      <c r="BG424" s="81">
        <v>0</v>
      </c>
      <c r="BH424" s="81">
        <v>23.824000000000002</v>
      </c>
      <c r="BI424" s="81">
        <v>4.22</v>
      </c>
      <c r="BJ424" s="81">
        <v>0</v>
      </c>
      <c r="BK424" s="81">
        <v>7.8680000000000003</v>
      </c>
      <c r="BL424" s="81">
        <v>0</v>
      </c>
      <c r="BM424" s="82"/>
      <c r="BN424" s="81">
        <v>0</v>
      </c>
      <c r="BO424" s="81">
        <v>1</v>
      </c>
      <c r="BP424" s="81">
        <v>1</v>
      </c>
      <c r="BQ424" s="81">
        <v>0</v>
      </c>
      <c r="BR424" s="81">
        <v>1</v>
      </c>
      <c r="BS424" s="81">
        <v>0</v>
      </c>
      <c r="BT424"/>
      <c r="BU424" s="80">
        <v>21.373999999999999</v>
      </c>
      <c r="BV424" s="80">
        <v>0</v>
      </c>
      <c r="BW424" s="80">
        <v>0</v>
      </c>
      <c r="BX424" s="80">
        <v>14.538</v>
      </c>
      <c r="BY424" s="80">
        <v>0</v>
      </c>
      <c r="BZ424" s="80">
        <v>0</v>
      </c>
      <c r="CA424" s="80">
        <v>0</v>
      </c>
      <c r="CB424" s="80">
        <v>0</v>
      </c>
      <c r="CC424" s="80">
        <v>0</v>
      </c>
    </row>
    <row r="425" spans="1:81">
      <c r="A425" s="80" t="s">
        <v>2234</v>
      </c>
      <c r="B425" s="80">
        <v>425</v>
      </c>
      <c r="C425" s="80">
        <v>18</v>
      </c>
      <c r="D425" s="80">
        <v>25</v>
      </c>
      <c r="E425" s="80">
        <v>2021</v>
      </c>
      <c r="F425" s="80" t="s">
        <v>75</v>
      </c>
      <c r="G425" s="174" t="s">
        <v>2216</v>
      </c>
      <c r="H425" s="80" t="s">
        <v>2217</v>
      </c>
      <c r="I425" s="177"/>
      <c r="J425" s="81">
        <v>35.787596125376488</v>
      </c>
      <c r="K425" s="81">
        <v>2.1546443688653119</v>
      </c>
      <c r="L425" s="81">
        <v>5.9292817503721347</v>
      </c>
      <c r="M425" s="81">
        <v>41.627948659434352</v>
      </c>
      <c r="N425" s="81">
        <v>49.81318860225025</v>
      </c>
      <c r="O425" s="81">
        <v>42.005361321120418</v>
      </c>
      <c r="P425" s="81">
        <v>30.962528503049551</v>
      </c>
      <c r="Q425" s="81">
        <v>2.9047137495876889</v>
      </c>
      <c r="R425" s="81">
        <v>0</v>
      </c>
      <c r="S425" s="81">
        <v>6.1299864521674046</v>
      </c>
      <c r="T425" s="82"/>
      <c r="U425" s="81">
        <v>1190013</v>
      </c>
      <c r="V425" s="81">
        <v>943</v>
      </c>
      <c r="W425" s="81">
        <v>112</v>
      </c>
      <c r="X425" s="81">
        <v>9245</v>
      </c>
      <c r="Y425" s="81">
        <v>22085</v>
      </c>
      <c r="Z425" s="81">
        <v>30907</v>
      </c>
      <c r="AA425" s="81">
        <v>6812</v>
      </c>
      <c r="AB425" s="81">
        <v>48679</v>
      </c>
      <c r="AC425" s="81">
        <v>0</v>
      </c>
      <c r="AD425" s="81">
        <v>6.1299864521674046</v>
      </c>
      <c r="AE425" s="82"/>
      <c r="AF425" s="81">
        <v>11898081.96115439</v>
      </c>
      <c r="AG425" s="81">
        <v>1727628.9789833953</v>
      </c>
      <c r="AH425" s="81">
        <v>1274413.9366915468</v>
      </c>
      <c r="AI425" s="81">
        <v>69089011.549586102</v>
      </c>
      <c r="AJ425" s="81">
        <v>72373032.270160899</v>
      </c>
      <c r="AK425" s="81">
        <v>0</v>
      </c>
      <c r="AL425" s="81">
        <v>0</v>
      </c>
      <c r="AM425" s="81">
        <v>6389794.7945960378</v>
      </c>
      <c r="AN425" s="81">
        <v>0</v>
      </c>
      <c r="AO425" s="81">
        <v>0</v>
      </c>
      <c r="AP425" s="82"/>
      <c r="AQ425" s="81">
        <v>827</v>
      </c>
      <c r="AR425" s="81">
        <v>527</v>
      </c>
      <c r="AS425" s="81">
        <v>0</v>
      </c>
      <c r="AT425" s="81">
        <v>0</v>
      </c>
      <c r="AU425" s="81">
        <v>0</v>
      </c>
      <c r="AV425" s="81">
        <v>0</v>
      </c>
      <c r="AW425" s="81"/>
      <c r="AX425" s="82"/>
      <c r="AY425" s="81">
        <v>3843.800000000007</v>
      </c>
      <c r="AZ425" s="81">
        <v>30517.700000000019</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2235</v>
      </c>
      <c r="B426" s="80">
        <v>425</v>
      </c>
      <c r="C426" s="80">
        <v>19</v>
      </c>
      <c r="D426" s="80">
        <v>25</v>
      </c>
      <c r="E426" s="80">
        <v>2022</v>
      </c>
      <c r="F426" s="80" t="s">
        <v>568</v>
      </c>
      <c r="G426" s="174" t="s">
        <v>2216</v>
      </c>
      <c r="H426" s="80" t="s">
        <v>2217</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912</v>
      </c>
      <c r="AR426" s="81">
        <v>540</v>
      </c>
      <c r="AS426" s="81">
        <v>0</v>
      </c>
      <c r="AT426" s="81">
        <v>0</v>
      </c>
      <c r="AU426" s="81">
        <v>0</v>
      </c>
      <c r="AV426" s="81">
        <v>0</v>
      </c>
      <c r="AW426" s="81"/>
      <c r="AX426" s="82"/>
      <c r="AY426" s="81">
        <v>4395.6000000000095</v>
      </c>
      <c r="AZ426" s="81">
        <v>31100.500000000022</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2236</v>
      </c>
      <c r="B427" s="80">
        <v>375</v>
      </c>
      <c r="C427" s="80">
        <v>1</v>
      </c>
      <c r="D427" s="80">
        <v>23</v>
      </c>
      <c r="E427" s="80">
        <v>1990</v>
      </c>
      <c r="F427" s="80" t="s">
        <v>562</v>
      </c>
      <c r="G427" s="80" t="s">
        <v>2237</v>
      </c>
      <c r="H427" s="80" t="s">
        <v>2238</v>
      </c>
      <c r="I427" s="177"/>
      <c r="J427" s="81">
        <v>161.49463335978675</v>
      </c>
      <c r="K427" s="81">
        <v>7.5855424913185914</v>
      </c>
      <c r="L427" s="81">
        <v>4.0746699474972239</v>
      </c>
      <c r="M427" s="81">
        <v>62.134547783917171</v>
      </c>
      <c r="N427" s="81">
        <v>71.654835539000715</v>
      </c>
      <c r="O427" s="81">
        <v>48.299137375035876</v>
      </c>
      <c r="P427" s="81">
        <v>51.830416077559683</v>
      </c>
      <c r="Q427" s="81">
        <v>3.2312177218321043</v>
      </c>
      <c r="R427" s="81">
        <v>0</v>
      </c>
      <c r="S427" s="81">
        <v>2.9129007111835188</v>
      </c>
      <c r="T427" s="82"/>
      <c r="U427" s="81">
        <v>24042862</v>
      </c>
      <c r="V427" s="81">
        <v>2212</v>
      </c>
      <c r="W427" s="81">
        <v>58</v>
      </c>
      <c r="X427" s="81">
        <v>21383</v>
      </c>
      <c r="Y427" s="81">
        <v>17809</v>
      </c>
      <c r="Z427" s="81">
        <v>19866</v>
      </c>
      <c r="AA427" s="81">
        <v>12585</v>
      </c>
      <c r="AB427" s="81">
        <v>52464</v>
      </c>
      <c r="AC427" s="81">
        <v>0</v>
      </c>
      <c r="AD427" s="81">
        <v>2.9129007111835188</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2239</v>
      </c>
      <c r="B428" s="80">
        <v>376</v>
      </c>
      <c r="C428" s="80">
        <v>2</v>
      </c>
      <c r="D428" s="80">
        <v>23</v>
      </c>
      <c r="E428" s="80">
        <v>2005</v>
      </c>
      <c r="F428" s="80" t="s">
        <v>565</v>
      </c>
      <c r="G428" s="80" t="s">
        <v>2237</v>
      </c>
      <c r="H428" s="80" t="s">
        <v>2238</v>
      </c>
      <c r="I428" s="177"/>
      <c r="J428" s="81">
        <v>66.912632709600814</v>
      </c>
      <c r="K428" s="81">
        <v>5.2662962492206633</v>
      </c>
      <c r="L428" s="81">
        <v>1.4208945172962315</v>
      </c>
      <c r="M428" s="81">
        <v>107.28723801243311</v>
      </c>
      <c r="N428" s="81">
        <v>109.80964082811531</v>
      </c>
      <c r="O428" s="81">
        <v>70.082728971096458</v>
      </c>
      <c r="P428" s="81">
        <v>50.512924938203746</v>
      </c>
      <c r="Q428" s="81">
        <v>3.0814798505450489</v>
      </c>
      <c r="R428" s="81">
        <v>0</v>
      </c>
      <c r="S428" s="81">
        <v>9.3985802400000011</v>
      </c>
      <c r="T428" s="82"/>
      <c r="U428" s="81">
        <v>12056770</v>
      </c>
      <c r="V428" s="81">
        <v>2023</v>
      </c>
      <c r="W428" s="81">
        <v>19</v>
      </c>
      <c r="X428" s="81">
        <v>19690</v>
      </c>
      <c r="Y428" s="81">
        <v>20519</v>
      </c>
      <c r="Z428" s="81">
        <v>33357</v>
      </c>
      <c r="AA428" s="81">
        <v>10045</v>
      </c>
      <c r="AB428" s="81">
        <v>52304</v>
      </c>
      <c r="AC428" s="81">
        <v>0</v>
      </c>
      <c r="AD428" s="81">
        <v>9.3985802400000011</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2240</v>
      </c>
      <c r="B429" s="80">
        <v>377</v>
      </c>
      <c r="C429" s="80">
        <v>3</v>
      </c>
      <c r="D429" s="80">
        <v>23</v>
      </c>
      <c r="E429" s="80">
        <v>2006</v>
      </c>
      <c r="F429" s="80" t="s">
        <v>566</v>
      </c>
      <c r="G429" s="80" t="s">
        <v>2237</v>
      </c>
      <c r="H429" s="80" t="s">
        <v>2238</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2241</v>
      </c>
      <c r="B430" s="80">
        <v>378</v>
      </c>
      <c r="C430" s="80">
        <v>4</v>
      </c>
      <c r="D430" s="80">
        <v>23</v>
      </c>
      <c r="E430" s="80">
        <v>2007</v>
      </c>
      <c r="F430" s="80" t="s">
        <v>567</v>
      </c>
      <c r="G430" s="80" t="s">
        <v>2237</v>
      </c>
      <c r="H430" s="80" t="s">
        <v>2238</v>
      </c>
      <c r="I430" s="177"/>
      <c r="J430" s="81">
        <v>68.745530777116997</v>
      </c>
      <c r="K430" s="81">
        <v>4.6506852118975921</v>
      </c>
      <c r="L430" s="81">
        <v>1.3509462635661762</v>
      </c>
      <c r="M430" s="81">
        <v>99.108584873507169</v>
      </c>
      <c r="N430" s="81">
        <v>96.494165636708743</v>
      </c>
      <c r="O430" s="81">
        <v>67.507252765481553</v>
      </c>
      <c r="P430" s="81">
        <v>49.384975139860266</v>
      </c>
      <c r="Q430" s="81">
        <v>3.2172170838458753</v>
      </c>
      <c r="R430" s="81">
        <v>0</v>
      </c>
      <c r="S430" s="81">
        <v>6.1368491650000001</v>
      </c>
      <c r="T430" s="82"/>
      <c r="U430" s="81">
        <v>12672270</v>
      </c>
      <c r="V430" s="81">
        <v>1738</v>
      </c>
      <c r="W430" s="81">
        <v>22</v>
      </c>
      <c r="X430" s="81">
        <v>21223</v>
      </c>
      <c r="Y430" s="81">
        <v>20540</v>
      </c>
      <c r="Z430" s="81">
        <v>33402</v>
      </c>
      <c r="AA430" s="81">
        <v>9671</v>
      </c>
      <c r="AB430" s="81">
        <v>51720</v>
      </c>
      <c r="AC430" s="81">
        <v>0</v>
      </c>
      <c r="AD430" s="81">
        <v>6.1368491650000001</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2242</v>
      </c>
      <c r="B431" s="80">
        <v>379</v>
      </c>
      <c r="C431" s="80">
        <v>5</v>
      </c>
      <c r="D431" s="80">
        <v>23</v>
      </c>
      <c r="E431" s="80">
        <v>2008</v>
      </c>
      <c r="F431" s="80" t="s">
        <v>84</v>
      </c>
      <c r="G431" s="80" t="s">
        <v>2237</v>
      </c>
      <c r="H431" s="80" t="s">
        <v>2238</v>
      </c>
      <c r="I431" s="177"/>
      <c r="J431" s="81">
        <v>60.71721295531556</v>
      </c>
      <c r="K431" s="81">
        <v>3.4474862059690818</v>
      </c>
      <c r="L431" s="81">
        <v>1.2273660180490371</v>
      </c>
      <c r="M431" s="81">
        <v>107.21605531332057</v>
      </c>
      <c r="N431" s="81">
        <v>87.62581935196684</v>
      </c>
      <c r="O431" s="81">
        <v>65.267021060840918</v>
      </c>
      <c r="P431" s="81">
        <v>47.992315020084447</v>
      </c>
      <c r="Q431" s="81">
        <v>3.1357692392024159</v>
      </c>
      <c r="R431" s="81">
        <v>0</v>
      </c>
      <c r="S431" s="81">
        <v>6.2302861319999998</v>
      </c>
      <c r="T431" s="82"/>
      <c r="U431" s="81">
        <v>12987805</v>
      </c>
      <c r="V431" s="81">
        <v>1738</v>
      </c>
      <c r="W431" s="81">
        <v>22</v>
      </c>
      <c r="X431" s="81">
        <v>21223</v>
      </c>
      <c r="Y431" s="81">
        <v>20523</v>
      </c>
      <c r="Z431" s="81">
        <v>33427</v>
      </c>
      <c r="AA431" s="81">
        <v>9409</v>
      </c>
      <c r="AB431" s="81">
        <v>51239</v>
      </c>
      <c r="AC431" s="81">
        <v>0</v>
      </c>
      <c r="AD431" s="81">
        <v>6.2302861319999998</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2243</v>
      </c>
      <c r="B432" s="80">
        <v>380</v>
      </c>
      <c r="C432" s="80">
        <v>6</v>
      </c>
      <c r="D432" s="80">
        <v>23</v>
      </c>
      <c r="E432" s="80">
        <v>2009</v>
      </c>
      <c r="F432" s="80" t="s">
        <v>85</v>
      </c>
      <c r="G432" s="80" t="s">
        <v>2237</v>
      </c>
      <c r="H432" s="80" t="s">
        <v>2238</v>
      </c>
      <c r="I432" s="177"/>
      <c r="J432" s="81">
        <v>48.245923910950346</v>
      </c>
      <c r="K432" s="81">
        <v>4.0202778681395088</v>
      </c>
      <c r="L432" s="81">
        <v>2.6031515437950459</v>
      </c>
      <c r="M432" s="81">
        <v>112.01910707214367</v>
      </c>
      <c r="N432" s="81">
        <v>88.10753579270245</v>
      </c>
      <c r="O432" s="81">
        <v>65.757455853841662</v>
      </c>
      <c r="P432" s="81">
        <v>46.0526268056947</v>
      </c>
      <c r="Q432" s="81">
        <v>2.9651639465081918</v>
      </c>
      <c r="R432" s="81">
        <v>0</v>
      </c>
      <c r="S432" s="81">
        <v>5.9401895539199989</v>
      </c>
      <c r="T432" s="82"/>
      <c r="U432" s="81">
        <v>7666383</v>
      </c>
      <c r="V432" s="81">
        <v>1942</v>
      </c>
      <c r="W432" s="81">
        <v>65</v>
      </c>
      <c r="X432" s="81">
        <v>22609</v>
      </c>
      <c r="Y432" s="81">
        <v>20477</v>
      </c>
      <c r="Z432" s="81">
        <v>33242</v>
      </c>
      <c r="AA432" s="81">
        <v>9269</v>
      </c>
      <c r="AB432" s="81">
        <v>50862</v>
      </c>
      <c r="AC432" s="81">
        <v>0</v>
      </c>
      <c r="AD432" s="81">
        <v>5.9401895539199989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12.984000000000002</v>
      </c>
      <c r="BJ432" s="81">
        <v>4.7939999999999996</v>
      </c>
      <c r="BK432" s="81">
        <v>19.822000000000003</v>
      </c>
      <c r="BL432" s="81">
        <v>0</v>
      </c>
      <c r="BM432" s="82"/>
      <c r="BN432" s="81">
        <v>0</v>
      </c>
      <c r="BO432" s="81">
        <v>0</v>
      </c>
      <c r="BP432" s="81">
        <v>4</v>
      </c>
      <c r="BQ432" s="81">
        <v>1</v>
      </c>
      <c r="BR432" s="81">
        <v>2</v>
      </c>
      <c r="BS432" s="81">
        <v>0</v>
      </c>
      <c r="BT432"/>
      <c r="BU432" s="80"/>
      <c r="BV432" s="80"/>
      <c r="BW432" s="80"/>
      <c r="BX432" s="80"/>
      <c r="BY432" s="80"/>
      <c r="BZ432" s="80"/>
      <c r="CA432" s="80"/>
      <c r="CB432" s="80"/>
      <c r="CC432" s="80"/>
    </row>
    <row r="433" spans="1:81">
      <c r="A433" s="80" t="s">
        <v>2244</v>
      </c>
      <c r="B433" s="80">
        <v>381</v>
      </c>
      <c r="C433" s="80">
        <v>7</v>
      </c>
      <c r="D433" s="80">
        <v>23</v>
      </c>
      <c r="E433" s="80">
        <v>2010</v>
      </c>
      <c r="F433" s="80" t="s">
        <v>86</v>
      </c>
      <c r="G433" s="80" t="s">
        <v>2237</v>
      </c>
      <c r="H433" s="80" t="s">
        <v>2238</v>
      </c>
      <c r="I433" s="177"/>
      <c r="J433" s="81">
        <v>46.51984534514586</v>
      </c>
      <c r="K433" s="81">
        <v>4.3068783277019014</v>
      </c>
      <c r="L433" s="81">
        <v>2.6509043419841856</v>
      </c>
      <c r="M433" s="81">
        <v>115.73784002109187</v>
      </c>
      <c r="N433" s="81">
        <v>94.072040102578825</v>
      </c>
      <c r="O433" s="81">
        <v>65.510408289098606</v>
      </c>
      <c r="P433" s="81">
        <v>46.401587164952709</v>
      </c>
      <c r="Q433" s="81">
        <v>3.0822189195882808</v>
      </c>
      <c r="R433" s="81">
        <v>0</v>
      </c>
      <c r="S433" s="81">
        <v>5.5923898854400003</v>
      </c>
      <c r="T433" s="82"/>
      <c r="U433" s="81">
        <v>8632126</v>
      </c>
      <c r="V433" s="81">
        <v>1942</v>
      </c>
      <c r="W433" s="81">
        <v>65</v>
      </c>
      <c r="X433" s="81">
        <v>22609</v>
      </c>
      <c r="Y433" s="81">
        <v>20543</v>
      </c>
      <c r="Z433" s="81">
        <v>33271</v>
      </c>
      <c r="AA433" s="81">
        <v>9106</v>
      </c>
      <c r="AB433" s="81">
        <v>50660</v>
      </c>
      <c r="AC433" s="81">
        <v>0</v>
      </c>
      <c r="AD433" s="81">
        <v>5.5923898854400003</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10.585000000000001</v>
      </c>
      <c r="BJ433" s="81">
        <v>5.101</v>
      </c>
      <c r="BK433" s="81">
        <v>20.385999999999999</v>
      </c>
      <c r="BL433" s="81">
        <v>0</v>
      </c>
      <c r="BM433" s="82"/>
      <c r="BN433" s="81">
        <v>0</v>
      </c>
      <c r="BO433" s="81">
        <v>0</v>
      </c>
      <c r="BP433" s="81">
        <v>3</v>
      </c>
      <c r="BQ433" s="81">
        <v>1</v>
      </c>
      <c r="BR433" s="81">
        <v>2</v>
      </c>
      <c r="BS433" s="81">
        <v>0</v>
      </c>
      <c r="BT433"/>
      <c r="BU433" s="80">
        <v>31.648</v>
      </c>
      <c r="BV433" s="80">
        <v>0</v>
      </c>
      <c r="BW433" s="80">
        <v>0</v>
      </c>
      <c r="BX433" s="80">
        <v>0</v>
      </c>
      <c r="BY433" s="80">
        <v>4.4240000000000004</v>
      </c>
      <c r="BZ433" s="80">
        <v>0</v>
      </c>
      <c r="CA433" s="80">
        <v>0</v>
      </c>
      <c r="CB433" s="80">
        <v>0</v>
      </c>
      <c r="CC433" s="80">
        <v>0</v>
      </c>
    </row>
    <row r="434" spans="1:81">
      <c r="A434" s="80" t="s">
        <v>2245</v>
      </c>
      <c r="B434" s="80">
        <v>382</v>
      </c>
      <c r="C434" s="80">
        <v>8</v>
      </c>
      <c r="D434" s="80">
        <v>23</v>
      </c>
      <c r="E434" s="80">
        <v>2011</v>
      </c>
      <c r="F434" s="80" t="s">
        <v>87</v>
      </c>
      <c r="G434" s="80" t="s">
        <v>2237</v>
      </c>
      <c r="H434" s="80" t="s">
        <v>2238</v>
      </c>
      <c r="I434" s="177"/>
      <c r="J434" s="81">
        <v>47.333846610419336</v>
      </c>
      <c r="K434" s="81">
        <v>5.4056924260501065</v>
      </c>
      <c r="L434" s="81">
        <v>2.3652996143050071</v>
      </c>
      <c r="M434" s="81">
        <v>127.3708867372069</v>
      </c>
      <c r="N434" s="81">
        <v>88.5590729806773</v>
      </c>
      <c r="O434" s="81">
        <v>64.491319023256935</v>
      </c>
      <c r="P434" s="81">
        <v>44.852818630235269</v>
      </c>
      <c r="Q434" s="81">
        <v>3.5426715584405462</v>
      </c>
      <c r="R434" s="81">
        <v>0</v>
      </c>
      <c r="S434" s="81">
        <v>6.6731267440000002</v>
      </c>
      <c r="T434" s="82"/>
      <c r="U434" s="81">
        <v>8328662</v>
      </c>
      <c r="V434" s="81">
        <v>1942</v>
      </c>
      <c r="W434" s="81">
        <v>65</v>
      </c>
      <c r="X434" s="81">
        <v>22609</v>
      </c>
      <c r="Y434" s="81">
        <v>20594</v>
      </c>
      <c r="Z434" s="81">
        <v>33465</v>
      </c>
      <c r="AA434" s="81">
        <v>9064</v>
      </c>
      <c r="AB434" s="81">
        <v>50481</v>
      </c>
      <c r="AC434" s="81">
        <v>0</v>
      </c>
      <c r="AD434" s="81">
        <v>6.6731267440000002</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18.248999999999999</v>
      </c>
      <c r="BJ434" s="81">
        <v>0</v>
      </c>
      <c r="BK434" s="81">
        <v>20.135999999999999</v>
      </c>
      <c r="BL434" s="81">
        <v>0</v>
      </c>
      <c r="BM434" s="82"/>
      <c r="BN434" s="81">
        <v>0</v>
      </c>
      <c r="BO434" s="81">
        <v>0</v>
      </c>
      <c r="BP434" s="81">
        <v>5</v>
      </c>
      <c r="BQ434" s="81">
        <v>0</v>
      </c>
      <c r="BR434" s="81">
        <v>2</v>
      </c>
      <c r="BS434" s="81">
        <v>0</v>
      </c>
      <c r="BT434"/>
      <c r="BU434" s="80">
        <v>34.052</v>
      </c>
      <c r="BV434" s="80">
        <v>0</v>
      </c>
      <c r="BW434" s="80">
        <v>0</v>
      </c>
      <c r="BX434" s="80">
        <v>0</v>
      </c>
      <c r="BY434" s="80">
        <v>4.3330000000000002</v>
      </c>
      <c r="BZ434" s="80">
        <v>0</v>
      </c>
      <c r="CA434" s="80">
        <v>0</v>
      </c>
      <c r="CB434" s="80">
        <v>0</v>
      </c>
      <c r="CC434" s="80">
        <v>0</v>
      </c>
    </row>
    <row r="435" spans="1:81">
      <c r="A435" s="80" t="s">
        <v>2246</v>
      </c>
      <c r="B435" s="80">
        <v>383</v>
      </c>
      <c r="C435" s="80">
        <v>9</v>
      </c>
      <c r="D435" s="80">
        <v>23</v>
      </c>
      <c r="E435" s="80">
        <v>2012</v>
      </c>
      <c r="F435" s="80" t="s">
        <v>88</v>
      </c>
      <c r="G435" s="80" t="s">
        <v>2237</v>
      </c>
      <c r="H435" s="80" t="s">
        <v>2238</v>
      </c>
      <c r="I435" s="177"/>
      <c r="J435" s="81">
        <v>44.34740692087297</v>
      </c>
      <c r="K435" s="81">
        <v>4.8793213303971106</v>
      </c>
      <c r="L435" s="81">
        <v>2.4049485624833209</v>
      </c>
      <c r="M435" s="81">
        <v>114.67313731716006</v>
      </c>
      <c r="N435" s="81">
        <v>88.723026599777356</v>
      </c>
      <c r="O435" s="81">
        <v>64.576532813063437</v>
      </c>
      <c r="P435" s="81">
        <v>44.197294281140152</v>
      </c>
      <c r="Q435" s="81">
        <v>3.9220726577118037</v>
      </c>
      <c r="R435" s="81">
        <v>0</v>
      </c>
      <c r="S435" s="81">
        <v>5.8627933408799997</v>
      </c>
      <c r="T435" s="82"/>
      <c r="U435" s="81">
        <v>8006703</v>
      </c>
      <c r="V435" s="81">
        <v>1942</v>
      </c>
      <c r="W435" s="81">
        <v>65</v>
      </c>
      <c r="X435" s="81">
        <v>22609</v>
      </c>
      <c r="Y435" s="81">
        <v>21301</v>
      </c>
      <c r="Z435" s="81">
        <v>33775</v>
      </c>
      <c r="AA435" s="81">
        <v>8881</v>
      </c>
      <c r="AB435" s="81">
        <v>51439</v>
      </c>
      <c r="AC435" s="81">
        <v>0</v>
      </c>
      <c r="AD435" s="81">
        <v>5.8627933408799997</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12.481</v>
      </c>
      <c r="BJ435" s="81">
        <v>0.74099999999999999</v>
      </c>
      <c r="BK435" s="81">
        <v>20.972000000000001</v>
      </c>
      <c r="BL435" s="81">
        <v>0</v>
      </c>
      <c r="BM435" s="82"/>
      <c r="BN435" s="81">
        <v>0</v>
      </c>
      <c r="BO435" s="81">
        <v>0</v>
      </c>
      <c r="BP435" s="81">
        <v>3</v>
      </c>
      <c r="BQ435" s="81">
        <v>1</v>
      </c>
      <c r="BR435" s="81">
        <v>2</v>
      </c>
      <c r="BS435" s="81">
        <v>0</v>
      </c>
      <c r="BT435"/>
      <c r="BU435" s="80">
        <v>30.032</v>
      </c>
      <c r="BV435" s="80">
        <v>0</v>
      </c>
      <c r="BW435" s="80">
        <v>0</v>
      </c>
      <c r="BX435" s="80">
        <v>0</v>
      </c>
      <c r="BY435" s="80">
        <v>4.1619999999999999</v>
      </c>
      <c r="BZ435" s="80">
        <v>0</v>
      </c>
      <c r="CA435" s="80">
        <v>0</v>
      </c>
      <c r="CB435" s="80">
        <v>0</v>
      </c>
      <c r="CC435" s="80">
        <v>0</v>
      </c>
    </row>
    <row r="436" spans="1:81">
      <c r="A436" s="80" t="s">
        <v>2247</v>
      </c>
      <c r="B436" s="80">
        <v>384</v>
      </c>
      <c r="C436" s="80">
        <v>10</v>
      </c>
      <c r="D436" s="80">
        <v>23</v>
      </c>
      <c r="E436" s="80">
        <v>2013</v>
      </c>
      <c r="F436" s="80" t="s">
        <v>89</v>
      </c>
      <c r="G436" s="80" t="s">
        <v>2237</v>
      </c>
      <c r="H436" s="80" t="s">
        <v>2238</v>
      </c>
      <c r="I436" s="177"/>
      <c r="J436" s="81">
        <v>42.834780788691447</v>
      </c>
      <c r="K436" s="81">
        <v>4.0136572307267127</v>
      </c>
      <c r="L436" s="81">
        <v>2.4447175614368439</v>
      </c>
      <c r="M436" s="81">
        <v>110.54704616544986</v>
      </c>
      <c r="N436" s="81">
        <v>95.273512175459018</v>
      </c>
      <c r="O436" s="81">
        <v>62.460784450858718</v>
      </c>
      <c r="P436" s="81">
        <v>43.909246836441305</v>
      </c>
      <c r="Q436" s="81">
        <v>3.9738661531714783</v>
      </c>
      <c r="R436" s="81">
        <v>0</v>
      </c>
      <c r="S436" s="81">
        <v>6.3710719097999968</v>
      </c>
      <c r="T436" s="82"/>
      <c r="U436" s="81">
        <v>7679776</v>
      </c>
      <c r="V436" s="81">
        <v>1942</v>
      </c>
      <c r="W436" s="81">
        <v>65</v>
      </c>
      <c r="X436" s="81">
        <v>22609</v>
      </c>
      <c r="Y436" s="81">
        <v>21372</v>
      </c>
      <c r="Z436" s="81">
        <v>34127</v>
      </c>
      <c r="AA436" s="81">
        <v>8790</v>
      </c>
      <c r="AB436" s="81">
        <v>51371</v>
      </c>
      <c r="AC436" s="81">
        <v>0</v>
      </c>
      <c r="AD436" s="81">
        <v>6.3710719097999968</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12.132999999999999</v>
      </c>
      <c r="BJ436" s="81">
        <v>0.69499999999999995</v>
      </c>
      <c r="BK436" s="81">
        <v>20.474</v>
      </c>
      <c r="BL436" s="81">
        <v>0</v>
      </c>
      <c r="BM436" s="82"/>
      <c r="BN436" s="81">
        <v>0</v>
      </c>
      <c r="BO436" s="81">
        <v>0</v>
      </c>
      <c r="BP436" s="81">
        <v>3</v>
      </c>
      <c r="BQ436" s="81">
        <v>1</v>
      </c>
      <c r="BR436" s="81">
        <v>2</v>
      </c>
      <c r="BS436" s="81">
        <v>0</v>
      </c>
      <c r="BT436"/>
      <c r="BU436" s="80">
        <v>29.306999999999999</v>
      </c>
      <c r="BV436" s="80">
        <v>0</v>
      </c>
      <c r="BW436" s="80">
        <v>0</v>
      </c>
      <c r="BX436" s="80">
        <v>0</v>
      </c>
      <c r="BY436" s="80">
        <v>3.9950000000000001</v>
      </c>
      <c r="BZ436" s="80">
        <v>0</v>
      </c>
      <c r="CA436" s="80">
        <v>0</v>
      </c>
      <c r="CB436" s="80">
        <v>0</v>
      </c>
      <c r="CC436" s="80">
        <v>0</v>
      </c>
    </row>
    <row r="437" spans="1:81">
      <c r="A437" s="80" t="s">
        <v>2248</v>
      </c>
      <c r="B437" s="80">
        <v>385</v>
      </c>
      <c r="C437" s="80">
        <v>11</v>
      </c>
      <c r="D437" s="80">
        <v>23</v>
      </c>
      <c r="E437" s="80">
        <v>2014</v>
      </c>
      <c r="F437" s="80" t="s">
        <v>90</v>
      </c>
      <c r="G437" s="80" t="s">
        <v>2237</v>
      </c>
      <c r="H437" s="80" t="s">
        <v>2238</v>
      </c>
      <c r="I437" s="177"/>
      <c r="J437" s="81">
        <v>40.205467047005683</v>
      </c>
      <c r="K437" s="81">
        <v>3.6939231408114344</v>
      </c>
      <c r="L437" s="81">
        <v>1.8960127229782748</v>
      </c>
      <c r="M437" s="81">
        <v>102.42503208290735</v>
      </c>
      <c r="N437" s="81">
        <v>94.89492499698035</v>
      </c>
      <c r="O437" s="81">
        <v>59.970656578872394</v>
      </c>
      <c r="P437" s="81">
        <v>44.197878695774349</v>
      </c>
      <c r="Q437" s="81">
        <v>3.7972331936668855</v>
      </c>
      <c r="R437" s="81">
        <v>0</v>
      </c>
      <c r="S437" s="81">
        <v>9.0915119304799976</v>
      </c>
      <c r="T437" s="82"/>
      <c r="U437" s="81">
        <v>7890722</v>
      </c>
      <c r="V437" s="81">
        <v>1522</v>
      </c>
      <c r="W437" s="81">
        <v>70</v>
      </c>
      <c r="X437" s="81">
        <v>21042</v>
      </c>
      <c r="Y437" s="81">
        <v>21472</v>
      </c>
      <c r="Z437" s="81">
        <v>34510</v>
      </c>
      <c r="AA437" s="81">
        <v>8802</v>
      </c>
      <c r="AB437" s="81">
        <v>51162</v>
      </c>
      <c r="AC437" s="81">
        <v>0</v>
      </c>
      <c r="AD437" s="81">
        <v>9.0915119304799976</v>
      </c>
      <c r="AE437" s="82"/>
      <c r="AF437" s="81">
        <v>56055084.04362642</v>
      </c>
      <c r="AG437" s="81">
        <v>3044542.8406797457</v>
      </c>
      <c r="AH437" s="81">
        <v>484773.17750959418</v>
      </c>
      <c r="AI437" s="81">
        <v>127341220.55601609</v>
      </c>
      <c r="AJ437" s="81">
        <v>117869098.31985192</v>
      </c>
      <c r="AK437" s="81">
        <v>0</v>
      </c>
      <c r="AL437" s="81">
        <v>0</v>
      </c>
      <c r="AM437" s="81">
        <v>7023778.0752358316</v>
      </c>
      <c r="AN437" s="81">
        <v>0</v>
      </c>
      <c r="AO437" s="81">
        <v>0</v>
      </c>
      <c r="AP437" s="82"/>
      <c r="AQ437" s="81">
        <v>1473</v>
      </c>
      <c r="AR437" s="81">
        <v>245</v>
      </c>
      <c r="AS437" s="81">
        <v>0</v>
      </c>
      <c r="AT437" s="81">
        <v>0</v>
      </c>
      <c r="AU437" s="81">
        <v>0</v>
      </c>
      <c r="AV437" s="81">
        <v>0</v>
      </c>
      <c r="AW437" s="81" t="s">
        <v>564</v>
      </c>
      <c r="AX437" s="82"/>
      <c r="AY437" s="81">
        <v>6233</v>
      </c>
      <c r="AZ437" s="81">
        <v>8287.4</v>
      </c>
      <c r="BA437" s="81">
        <v>0</v>
      </c>
      <c r="BB437" s="81">
        <v>0</v>
      </c>
      <c r="BC437" s="81">
        <v>0</v>
      </c>
      <c r="BD437" s="81">
        <v>0</v>
      </c>
      <c r="BE437" s="81" t="s">
        <v>564</v>
      </c>
      <c r="BF437" s="82"/>
      <c r="BG437" s="81">
        <v>0</v>
      </c>
      <c r="BH437" s="81">
        <v>0</v>
      </c>
      <c r="BI437" s="81">
        <v>9.4109999999999996</v>
      </c>
      <c r="BJ437" s="81">
        <v>0.70199999999999996</v>
      </c>
      <c r="BK437" s="81">
        <v>20.945999999999998</v>
      </c>
      <c r="BL437" s="81">
        <v>0</v>
      </c>
      <c r="BM437" s="82"/>
      <c r="BN437" s="81">
        <v>0</v>
      </c>
      <c r="BO437" s="81">
        <v>0</v>
      </c>
      <c r="BP437" s="81">
        <v>2</v>
      </c>
      <c r="BQ437" s="81">
        <v>1</v>
      </c>
      <c r="BR437" s="81">
        <v>2</v>
      </c>
      <c r="BS437" s="81">
        <v>0</v>
      </c>
      <c r="BT437"/>
      <c r="BU437" s="80">
        <v>26.934000000000001</v>
      </c>
      <c r="BV437" s="80">
        <v>0</v>
      </c>
      <c r="BW437" s="80">
        <v>0</v>
      </c>
      <c r="BX437" s="80">
        <v>0</v>
      </c>
      <c r="BY437" s="80">
        <v>4.125</v>
      </c>
      <c r="BZ437" s="80">
        <v>0</v>
      </c>
      <c r="CA437" s="80">
        <v>0</v>
      </c>
      <c r="CB437" s="80">
        <v>0</v>
      </c>
      <c r="CC437" s="80">
        <v>0</v>
      </c>
    </row>
    <row r="438" spans="1:81">
      <c r="A438" s="80" t="s">
        <v>2249</v>
      </c>
      <c r="B438" s="80">
        <v>386</v>
      </c>
      <c r="C438" s="80">
        <v>12</v>
      </c>
      <c r="D438" s="80">
        <v>23</v>
      </c>
      <c r="E438" s="80">
        <v>2015</v>
      </c>
      <c r="F438" s="80" t="s">
        <v>91</v>
      </c>
      <c r="G438" s="80" t="s">
        <v>2237</v>
      </c>
      <c r="H438" s="80" t="s">
        <v>2238</v>
      </c>
      <c r="I438" s="177"/>
      <c r="J438" s="81">
        <v>40.681422970184364</v>
      </c>
      <c r="K438" s="81">
        <v>3.437559704580301</v>
      </c>
      <c r="L438" s="81">
        <v>2.0455105991422675</v>
      </c>
      <c r="M438" s="81">
        <v>109.19010697145164</v>
      </c>
      <c r="N438" s="81">
        <v>81.560897814141001</v>
      </c>
      <c r="O438" s="81">
        <v>59.295095945581764</v>
      </c>
      <c r="P438" s="81">
        <v>43.669821189990465</v>
      </c>
      <c r="Q438" s="81">
        <v>3.6947063076981568</v>
      </c>
      <c r="R438" s="81">
        <v>0</v>
      </c>
      <c r="S438" s="81">
        <v>9.4631952307200002</v>
      </c>
      <c r="T438" s="82"/>
      <c r="U438" s="81">
        <v>8618400</v>
      </c>
      <c r="V438" s="81">
        <v>1522</v>
      </c>
      <c r="W438" s="81">
        <v>70</v>
      </c>
      <c r="X438" s="81">
        <v>21042</v>
      </c>
      <c r="Y438" s="81">
        <v>21532</v>
      </c>
      <c r="Z438" s="81">
        <v>34450</v>
      </c>
      <c r="AA438" s="81">
        <v>8690</v>
      </c>
      <c r="AB438" s="81">
        <v>50851</v>
      </c>
      <c r="AC438" s="81">
        <v>0</v>
      </c>
      <c r="AD438" s="81">
        <v>9.4631952307200002</v>
      </c>
      <c r="AE438" s="82"/>
      <c r="AF438" s="81">
        <v>58535202.938787885</v>
      </c>
      <c r="AG438" s="81">
        <v>2642862.4606605936</v>
      </c>
      <c r="AH438" s="81">
        <v>430157.98527145165</v>
      </c>
      <c r="AI438" s="81">
        <v>136647318.5946382</v>
      </c>
      <c r="AJ438" s="81">
        <v>102239209.1785617</v>
      </c>
      <c r="AK438" s="81">
        <v>0</v>
      </c>
      <c r="AL438" s="81">
        <v>0</v>
      </c>
      <c r="AM438" s="81">
        <v>6968916.2380778147</v>
      </c>
      <c r="AN438" s="81">
        <v>0</v>
      </c>
      <c r="AO438" s="81">
        <v>0</v>
      </c>
      <c r="AP438" s="82"/>
      <c r="AQ438" s="81">
        <v>1548</v>
      </c>
      <c r="AR438" s="81">
        <v>335</v>
      </c>
      <c r="AS438" s="81">
        <v>0</v>
      </c>
      <c r="AT438" s="81">
        <v>0</v>
      </c>
      <c r="AU438" s="81">
        <v>0</v>
      </c>
      <c r="AV438" s="81">
        <v>0</v>
      </c>
      <c r="AW438" s="81" t="s">
        <v>564</v>
      </c>
      <c r="AX438" s="82"/>
      <c r="AY438" s="81">
        <v>6601.9</v>
      </c>
      <c r="AZ438" s="81">
        <v>10438.9</v>
      </c>
      <c r="BA438" s="81">
        <v>0</v>
      </c>
      <c r="BB438" s="81">
        <v>0</v>
      </c>
      <c r="BC438" s="81">
        <v>0</v>
      </c>
      <c r="BD438" s="81">
        <v>0</v>
      </c>
      <c r="BE438" s="81" t="s">
        <v>564</v>
      </c>
      <c r="BF438" s="82"/>
      <c r="BG438" s="81">
        <v>0</v>
      </c>
      <c r="BH438" s="81">
        <v>0</v>
      </c>
      <c r="BI438" s="81">
        <v>9.7449999999999992</v>
      </c>
      <c r="BJ438" s="81">
        <v>0.73299999999999998</v>
      </c>
      <c r="BK438" s="81">
        <v>20.457000000000001</v>
      </c>
      <c r="BL438" s="81">
        <v>0</v>
      </c>
      <c r="BM438" s="82"/>
      <c r="BN438" s="81">
        <v>0</v>
      </c>
      <c r="BO438" s="81">
        <v>0</v>
      </c>
      <c r="BP438" s="81">
        <v>2</v>
      </c>
      <c r="BQ438" s="81">
        <v>1</v>
      </c>
      <c r="BR438" s="81">
        <v>2</v>
      </c>
      <c r="BS438" s="81">
        <v>0</v>
      </c>
      <c r="BT438"/>
      <c r="BU438" s="80">
        <v>27.030999999999999</v>
      </c>
      <c r="BV438" s="80">
        <v>0</v>
      </c>
      <c r="BW438" s="80">
        <v>0</v>
      </c>
      <c r="BX438" s="80">
        <v>0</v>
      </c>
      <c r="BY438" s="80">
        <v>3.9039999999999999</v>
      </c>
      <c r="BZ438" s="80">
        <v>0</v>
      </c>
      <c r="CA438" s="80">
        <v>0</v>
      </c>
      <c r="CB438" s="80">
        <v>0</v>
      </c>
      <c r="CC438" s="80">
        <v>0</v>
      </c>
    </row>
    <row r="439" spans="1:81">
      <c r="A439" s="80" t="s">
        <v>2250</v>
      </c>
      <c r="B439" s="80">
        <v>387</v>
      </c>
      <c r="C439" s="80">
        <v>13</v>
      </c>
      <c r="D439" s="80">
        <v>23</v>
      </c>
      <c r="E439" s="80">
        <v>2016</v>
      </c>
      <c r="F439" s="80" t="s">
        <v>92</v>
      </c>
      <c r="G439" s="80" t="s">
        <v>2237</v>
      </c>
      <c r="H439" s="80" t="s">
        <v>2238</v>
      </c>
      <c r="I439" s="177"/>
      <c r="J439" s="81">
        <v>44.938677040288205</v>
      </c>
      <c r="K439" s="81">
        <v>3.4582166169921686</v>
      </c>
      <c r="L439" s="81">
        <v>1.9657921033290719</v>
      </c>
      <c r="M439" s="81">
        <v>88.267793248803898</v>
      </c>
      <c r="N439" s="81">
        <v>86.942265720946438</v>
      </c>
      <c r="O439" s="81">
        <v>59.001822320498732</v>
      </c>
      <c r="P439" s="81">
        <v>42.295174435998554</v>
      </c>
      <c r="Q439" s="81">
        <v>3.5618319004856627</v>
      </c>
      <c r="R439" s="81">
        <v>0</v>
      </c>
      <c r="S439" s="81">
        <v>4.9048788342649656</v>
      </c>
      <c r="T439" s="82"/>
      <c r="U439" s="81">
        <v>9447874</v>
      </c>
      <c r="V439" s="81">
        <v>1522</v>
      </c>
      <c r="W439" s="81">
        <v>70</v>
      </c>
      <c r="X439" s="81">
        <v>21042</v>
      </c>
      <c r="Y439" s="81">
        <v>21559</v>
      </c>
      <c r="Z439" s="81">
        <v>34701</v>
      </c>
      <c r="AA439" s="81">
        <v>8705</v>
      </c>
      <c r="AB439" s="81">
        <v>50428</v>
      </c>
      <c r="AC439" s="81">
        <v>0</v>
      </c>
      <c r="AD439" s="81">
        <v>4.9048788342649656</v>
      </c>
      <c r="AE439" s="82"/>
      <c r="AF439" s="81">
        <v>66011025.334788524</v>
      </c>
      <c r="AG439" s="81">
        <v>2555523.985481346</v>
      </c>
      <c r="AH439" s="81">
        <v>321039.1877416913</v>
      </c>
      <c r="AI439" s="81">
        <v>132935320.3284055</v>
      </c>
      <c r="AJ439" s="81">
        <v>107169405.48409121</v>
      </c>
      <c r="AK439" s="81">
        <v>0</v>
      </c>
      <c r="AL439" s="81">
        <v>0</v>
      </c>
      <c r="AM439" s="81">
        <v>6916314.9893353079</v>
      </c>
      <c r="AN439" s="81">
        <v>0</v>
      </c>
      <c r="AO439" s="81">
        <v>0</v>
      </c>
      <c r="AP439" s="82"/>
      <c r="AQ439" s="81">
        <v>1635</v>
      </c>
      <c r="AR439" s="81">
        <v>379</v>
      </c>
      <c r="AS439" s="81">
        <v>0</v>
      </c>
      <c r="AT439" s="81">
        <v>0</v>
      </c>
      <c r="AU439" s="81">
        <v>0</v>
      </c>
      <c r="AV439" s="81">
        <v>0</v>
      </c>
      <c r="AW439" s="81" t="s">
        <v>564</v>
      </c>
      <c r="AX439" s="82"/>
      <c r="AY439" s="81">
        <v>7028.9</v>
      </c>
      <c r="AZ439" s="81">
        <v>11293</v>
      </c>
      <c r="BA439" s="81">
        <v>0</v>
      </c>
      <c r="BB439" s="81">
        <v>0</v>
      </c>
      <c r="BC439" s="81">
        <v>0</v>
      </c>
      <c r="BD439" s="81">
        <v>0</v>
      </c>
      <c r="BE439" s="81" t="s">
        <v>564</v>
      </c>
      <c r="BF439" s="82"/>
      <c r="BG439" s="81">
        <v>0</v>
      </c>
      <c r="BH439" s="81">
        <v>0</v>
      </c>
      <c r="BI439" s="81">
        <v>10.843</v>
      </c>
      <c r="BJ439" s="81">
        <v>1.101</v>
      </c>
      <c r="BK439" s="81">
        <v>19.621000000000002</v>
      </c>
      <c r="BL439" s="81">
        <v>0</v>
      </c>
      <c r="BM439" s="82"/>
      <c r="BN439" s="81">
        <v>0</v>
      </c>
      <c r="BO439" s="81">
        <v>0</v>
      </c>
      <c r="BP439" s="81">
        <v>2</v>
      </c>
      <c r="BQ439" s="81">
        <v>1</v>
      </c>
      <c r="BR439" s="81">
        <v>2</v>
      </c>
      <c r="BS439" s="81">
        <v>0</v>
      </c>
      <c r="BT439"/>
      <c r="BU439" s="80">
        <v>27.468</v>
      </c>
      <c r="BV439" s="80">
        <v>0</v>
      </c>
      <c r="BW439" s="80">
        <v>0</v>
      </c>
      <c r="BX439" s="80">
        <v>0</v>
      </c>
      <c r="BY439" s="80">
        <v>4.0970000000000004</v>
      </c>
      <c r="BZ439" s="80">
        <v>0</v>
      </c>
      <c r="CA439" s="80">
        <v>0</v>
      </c>
      <c r="CB439" s="80">
        <v>0</v>
      </c>
      <c r="CC439" s="80">
        <v>0</v>
      </c>
    </row>
    <row r="440" spans="1:81">
      <c r="A440" s="80" t="s">
        <v>2251</v>
      </c>
      <c r="B440" s="80">
        <v>388</v>
      </c>
      <c r="C440" s="80">
        <v>14</v>
      </c>
      <c r="D440" s="80">
        <v>23</v>
      </c>
      <c r="E440" s="80">
        <v>2017</v>
      </c>
      <c r="F440" s="80" t="s">
        <v>71</v>
      </c>
      <c r="G440" s="80" t="s">
        <v>2237</v>
      </c>
      <c r="H440" s="80" t="s">
        <v>2238</v>
      </c>
      <c r="I440" s="177"/>
      <c r="J440" s="81">
        <v>45.47254638611944</v>
      </c>
      <c r="K440" s="81">
        <v>3.4104171412759978</v>
      </c>
      <c r="L440" s="81">
        <v>1.9331301411074115</v>
      </c>
      <c r="M440" s="81">
        <v>83.854198238728586</v>
      </c>
      <c r="N440" s="81">
        <v>90.184877724408324</v>
      </c>
      <c r="O440" s="81">
        <v>58.134388344995038</v>
      </c>
      <c r="P440" s="81">
        <v>42.186571749972138</v>
      </c>
      <c r="Q440" s="81">
        <v>3.4262342513264183</v>
      </c>
      <c r="R440" s="81">
        <v>0</v>
      </c>
      <c r="S440" s="81">
        <v>5.4207983924686696</v>
      </c>
      <c r="T440" s="82"/>
      <c r="U440" s="81">
        <v>10149252</v>
      </c>
      <c r="V440" s="81">
        <v>1522</v>
      </c>
      <c r="W440" s="81">
        <v>70</v>
      </c>
      <c r="X440" s="81">
        <v>21042</v>
      </c>
      <c r="Y440" s="81">
        <v>21706</v>
      </c>
      <c r="Z440" s="81">
        <v>34758</v>
      </c>
      <c r="AA440" s="81">
        <v>8738</v>
      </c>
      <c r="AB440" s="81">
        <v>50164</v>
      </c>
      <c r="AC440" s="81">
        <v>0</v>
      </c>
      <c r="AD440" s="81">
        <v>5.4207983924686696</v>
      </c>
      <c r="AE440" s="82"/>
      <c r="AF440" s="81">
        <v>67705648.693656936</v>
      </c>
      <c r="AG440" s="81">
        <v>2548672.648943868</v>
      </c>
      <c r="AH440" s="81">
        <v>414041.90889305272</v>
      </c>
      <c r="AI440" s="81">
        <v>131670534.8787788</v>
      </c>
      <c r="AJ440" s="81">
        <v>106515226.8958113</v>
      </c>
      <c r="AK440" s="81">
        <v>0</v>
      </c>
      <c r="AL440" s="81">
        <v>0</v>
      </c>
      <c r="AM440" s="81">
        <v>6890872.2774482248</v>
      </c>
      <c r="AN440" s="81">
        <v>0</v>
      </c>
      <c r="AO440" s="81">
        <v>0</v>
      </c>
      <c r="AP440" s="82"/>
      <c r="AQ440" s="81">
        <v>1696</v>
      </c>
      <c r="AR440" s="81">
        <v>405</v>
      </c>
      <c r="AS440" s="81">
        <v>0</v>
      </c>
      <c r="AT440" s="81">
        <v>0</v>
      </c>
      <c r="AU440" s="81">
        <v>0</v>
      </c>
      <c r="AV440" s="81">
        <v>0</v>
      </c>
      <c r="AW440" s="81" t="s">
        <v>564</v>
      </c>
      <c r="AX440" s="82"/>
      <c r="AY440" s="81">
        <v>7333</v>
      </c>
      <c r="AZ440" s="81">
        <v>47758.9</v>
      </c>
      <c r="BA440" s="81">
        <v>0</v>
      </c>
      <c r="BB440" s="81">
        <v>0</v>
      </c>
      <c r="BC440" s="81">
        <v>0</v>
      </c>
      <c r="BD440" s="81">
        <v>0</v>
      </c>
      <c r="BE440" s="81" t="s">
        <v>564</v>
      </c>
      <c r="BF440" s="82"/>
      <c r="BG440" s="81">
        <v>0</v>
      </c>
      <c r="BH440" s="81">
        <v>0</v>
      </c>
      <c r="BI440" s="81">
        <v>3.3519999999999999</v>
      </c>
      <c r="BJ440" s="81">
        <v>0.76100000000000001</v>
      </c>
      <c r="BK440" s="81">
        <v>20.994999999999997</v>
      </c>
      <c r="BL440" s="81">
        <v>0</v>
      </c>
      <c r="BM440" s="82"/>
      <c r="BN440" s="81">
        <v>0</v>
      </c>
      <c r="BO440" s="81">
        <v>0</v>
      </c>
      <c r="BP440" s="81">
        <v>1</v>
      </c>
      <c r="BQ440" s="81">
        <v>1</v>
      </c>
      <c r="BR440" s="81">
        <v>2</v>
      </c>
      <c r="BS440" s="81">
        <v>0</v>
      </c>
      <c r="BT440"/>
      <c r="BU440" s="80">
        <v>21.038</v>
      </c>
      <c r="BV440" s="80">
        <v>0</v>
      </c>
      <c r="BW440" s="80">
        <v>0</v>
      </c>
      <c r="BX440" s="80">
        <v>0</v>
      </c>
      <c r="BY440" s="80">
        <v>4.07</v>
      </c>
      <c r="BZ440" s="80">
        <v>0</v>
      </c>
      <c r="CA440" s="80">
        <v>0</v>
      </c>
      <c r="CB440" s="80">
        <v>0</v>
      </c>
      <c r="CC440" s="80">
        <v>0</v>
      </c>
    </row>
    <row r="441" spans="1:81">
      <c r="A441" s="80" t="s">
        <v>2252</v>
      </c>
      <c r="B441" s="80">
        <v>389</v>
      </c>
      <c r="C441" s="80">
        <v>15</v>
      </c>
      <c r="D441" s="80">
        <v>23</v>
      </c>
      <c r="E441" s="80">
        <v>2018</v>
      </c>
      <c r="F441" s="80" t="s">
        <v>93</v>
      </c>
      <c r="G441" s="80" t="s">
        <v>2237</v>
      </c>
      <c r="H441" s="80" t="s">
        <v>2238</v>
      </c>
      <c r="I441" s="177"/>
      <c r="J441" s="81">
        <v>41.725978507526243</v>
      </c>
      <c r="K441" s="81">
        <v>3.2001873538233379</v>
      </c>
      <c r="L441" s="81">
        <v>1.7330500699348881</v>
      </c>
      <c r="M441" s="81">
        <v>81.6083838309535</v>
      </c>
      <c r="N441" s="81">
        <v>87.819434295757077</v>
      </c>
      <c r="O441" s="81">
        <v>57.147201965995826</v>
      </c>
      <c r="P441" s="81">
        <v>41.699718209141501</v>
      </c>
      <c r="Q441" s="81">
        <v>3.1581403231697034</v>
      </c>
      <c r="R441" s="81">
        <v>0</v>
      </c>
      <c r="S441" s="81">
        <v>4.809082364863813</v>
      </c>
      <c r="T441" s="82"/>
      <c r="U441" s="81">
        <v>10012331</v>
      </c>
      <c r="V441" s="81">
        <v>1522</v>
      </c>
      <c r="W441" s="81">
        <v>70</v>
      </c>
      <c r="X441" s="81">
        <v>21042</v>
      </c>
      <c r="Y441" s="81">
        <v>21808</v>
      </c>
      <c r="Z441" s="81">
        <v>34822</v>
      </c>
      <c r="AA441" s="81">
        <v>8724</v>
      </c>
      <c r="AB441" s="81">
        <v>49829</v>
      </c>
      <c r="AC441" s="81">
        <v>0</v>
      </c>
      <c r="AD441" s="81">
        <v>4.809082364863813</v>
      </c>
      <c r="AE441" s="82"/>
      <c r="AF441" s="81">
        <v>63864973.569370732</v>
      </c>
      <c r="AG441" s="81">
        <v>2263970.5697023291</v>
      </c>
      <c r="AH441" s="81">
        <v>391239.35644288018</v>
      </c>
      <c r="AI441" s="81">
        <v>125769081.3967509</v>
      </c>
      <c r="AJ441" s="81">
        <v>106769286.4966383</v>
      </c>
      <c r="AK441" s="81">
        <v>0</v>
      </c>
      <c r="AL441" s="81">
        <v>0</v>
      </c>
      <c r="AM441" s="81">
        <v>6859017.1956507508</v>
      </c>
      <c r="AN441" s="81">
        <v>0</v>
      </c>
      <c r="AO441" s="81">
        <v>0</v>
      </c>
      <c r="AP441" s="82"/>
      <c r="AQ441" s="81">
        <v>1770</v>
      </c>
      <c r="AR441" s="81">
        <v>456</v>
      </c>
      <c r="AS441" s="81">
        <v>0</v>
      </c>
      <c r="AT441" s="81">
        <v>0</v>
      </c>
      <c r="AU441" s="81">
        <v>0</v>
      </c>
      <c r="AV441" s="81">
        <v>0</v>
      </c>
      <c r="AW441" s="81" t="s">
        <v>564</v>
      </c>
      <c r="AX441" s="82"/>
      <c r="AY441" s="81">
        <v>7696.0999999999995</v>
      </c>
      <c r="AZ441" s="81">
        <v>56993</v>
      </c>
      <c r="BA441" s="81">
        <v>0</v>
      </c>
      <c r="BB441" s="81">
        <v>0</v>
      </c>
      <c r="BC441" s="81">
        <v>0</v>
      </c>
      <c r="BD441" s="81">
        <v>0</v>
      </c>
      <c r="BE441" s="81" t="s">
        <v>564</v>
      </c>
      <c r="BF441" s="82"/>
      <c r="BG441" s="81">
        <v>0</v>
      </c>
      <c r="BH441" s="81">
        <v>0</v>
      </c>
      <c r="BI441" s="81">
        <v>3.16</v>
      </c>
      <c r="BJ441" s="81">
        <v>0</v>
      </c>
      <c r="BK441" s="81">
        <v>22.237000000000002</v>
      </c>
      <c r="BL441" s="81">
        <v>0</v>
      </c>
      <c r="BM441" s="82"/>
      <c r="BN441" s="81">
        <v>0</v>
      </c>
      <c r="BO441" s="81">
        <v>0</v>
      </c>
      <c r="BP441" s="81">
        <v>1</v>
      </c>
      <c r="BQ441" s="81">
        <v>0</v>
      </c>
      <c r="BR441" s="81">
        <v>2</v>
      </c>
      <c r="BS441" s="81">
        <v>0</v>
      </c>
      <c r="BT441"/>
      <c r="BU441" s="80">
        <v>21.332000000000001</v>
      </c>
      <c r="BV441" s="80">
        <v>0</v>
      </c>
      <c r="BW441" s="80">
        <v>0</v>
      </c>
      <c r="BX441" s="80">
        <v>0</v>
      </c>
      <c r="BY441" s="80">
        <v>4.0650000000000004</v>
      </c>
      <c r="BZ441" s="80">
        <v>0</v>
      </c>
      <c r="CA441" s="80">
        <v>0</v>
      </c>
      <c r="CB441" s="80">
        <v>0</v>
      </c>
      <c r="CC441" s="80">
        <v>0</v>
      </c>
    </row>
    <row r="442" spans="1:81">
      <c r="A442" s="80" t="s">
        <v>2253</v>
      </c>
      <c r="B442" s="80">
        <v>390</v>
      </c>
      <c r="C442" s="80">
        <v>16</v>
      </c>
      <c r="D442" s="80">
        <v>23</v>
      </c>
      <c r="E442" s="80">
        <v>2019</v>
      </c>
      <c r="F442" s="80" t="s">
        <v>73</v>
      </c>
      <c r="G442" s="80" t="s">
        <v>2237</v>
      </c>
      <c r="H442" s="80" t="s">
        <v>2238</v>
      </c>
      <c r="I442" s="177"/>
      <c r="J442" s="81">
        <v>39.205883558636621</v>
      </c>
      <c r="K442" s="81">
        <v>2.9048700382769423</v>
      </c>
      <c r="L442" s="81">
        <v>1.74248346686699</v>
      </c>
      <c r="M442" s="81">
        <v>78.14870368858162</v>
      </c>
      <c r="N442" s="81">
        <v>78.307860723079187</v>
      </c>
      <c r="O442" s="81">
        <v>55.493925615913049</v>
      </c>
      <c r="P442" s="81">
        <v>41.763742757691482</v>
      </c>
      <c r="Q442" s="81">
        <v>3.0516230791629884</v>
      </c>
      <c r="R442" s="81">
        <v>0</v>
      </c>
      <c r="S442" s="81">
        <v>6.1892609515923542</v>
      </c>
      <c r="T442" s="82"/>
      <c r="U442" s="81">
        <v>9536164</v>
      </c>
      <c r="V442" s="81">
        <v>1522</v>
      </c>
      <c r="W442" s="81">
        <v>70</v>
      </c>
      <c r="X442" s="81">
        <v>21042</v>
      </c>
      <c r="Y442" s="81">
        <v>21909</v>
      </c>
      <c r="Z442" s="81">
        <v>34743</v>
      </c>
      <c r="AA442" s="81">
        <v>8672</v>
      </c>
      <c r="AB442" s="81">
        <v>49452</v>
      </c>
      <c r="AC442" s="81">
        <v>0</v>
      </c>
      <c r="AD442" s="81">
        <v>6.1892609515923542</v>
      </c>
      <c r="AE442" s="82"/>
      <c r="AF442" s="81">
        <v>63683215.578332856</v>
      </c>
      <c r="AG442" s="81">
        <v>2192123.222405734</v>
      </c>
      <c r="AH442" s="81">
        <v>413247.47861242259</v>
      </c>
      <c r="AI442" s="81">
        <v>128881818.55973969</v>
      </c>
      <c r="AJ442" s="81">
        <v>98928270.018192738</v>
      </c>
      <c r="AK442" s="81">
        <v>0</v>
      </c>
      <c r="AL442" s="81">
        <v>0</v>
      </c>
      <c r="AM442" s="81">
        <v>6734990.125543314</v>
      </c>
      <c r="AN442" s="81">
        <v>0</v>
      </c>
      <c r="AO442" s="81">
        <v>0</v>
      </c>
      <c r="AP442" s="82"/>
      <c r="AQ442" s="81">
        <v>1855</v>
      </c>
      <c r="AR442" s="81">
        <v>492</v>
      </c>
      <c r="AS442" s="81">
        <v>0</v>
      </c>
      <c r="AT442" s="81">
        <v>0</v>
      </c>
      <c r="AU442" s="81">
        <v>0</v>
      </c>
      <c r="AV442" s="81">
        <v>0</v>
      </c>
      <c r="AW442" s="81" t="s">
        <v>564</v>
      </c>
      <c r="AX442" s="82"/>
      <c r="AY442" s="81">
        <v>8147.8000000000029</v>
      </c>
      <c r="AZ442" s="81">
        <v>57500.2</v>
      </c>
      <c r="BA442" s="81">
        <v>0</v>
      </c>
      <c r="BB442" s="81">
        <v>0</v>
      </c>
      <c r="BC442" s="81">
        <v>0</v>
      </c>
      <c r="BD442" s="81">
        <v>0</v>
      </c>
      <c r="BE442" s="81" t="s">
        <v>564</v>
      </c>
      <c r="BF442" s="82"/>
      <c r="BG442" s="81">
        <v>0</v>
      </c>
      <c r="BH442" s="81">
        <v>0</v>
      </c>
      <c r="BI442" s="81">
        <v>3.1419999999999999</v>
      </c>
      <c r="BJ442" s="81">
        <v>0</v>
      </c>
      <c r="BK442" s="81">
        <v>17.971</v>
      </c>
      <c r="BL442" s="81">
        <v>0</v>
      </c>
      <c r="BM442" s="82"/>
      <c r="BN442" s="81">
        <v>0</v>
      </c>
      <c r="BO442" s="81">
        <v>0</v>
      </c>
      <c r="BP442" s="81">
        <v>1</v>
      </c>
      <c r="BQ442" s="81">
        <v>0</v>
      </c>
      <c r="BR442" s="81">
        <v>2</v>
      </c>
      <c r="BS442" s="81">
        <v>0</v>
      </c>
      <c r="BT442"/>
      <c r="BU442" s="80">
        <v>17.084</v>
      </c>
      <c r="BV442" s="80">
        <v>0</v>
      </c>
      <c r="BW442" s="80">
        <v>0</v>
      </c>
      <c r="BX442" s="80">
        <v>0</v>
      </c>
      <c r="BY442" s="80">
        <v>4.0289999999999999</v>
      </c>
      <c r="BZ442" s="80">
        <v>0</v>
      </c>
      <c r="CA442" s="80">
        <v>0</v>
      </c>
      <c r="CB442" s="80">
        <v>0</v>
      </c>
      <c r="CC442" s="80">
        <v>0</v>
      </c>
    </row>
    <row r="443" spans="1:81">
      <c r="A443" s="80" t="s">
        <v>2254</v>
      </c>
      <c r="B443" s="80">
        <v>391</v>
      </c>
      <c r="C443" s="80">
        <v>17</v>
      </c>
      <c r="D443" s="80">
        <v>23</v>
      </c>
      <c r="E443" s="80">
        <v>2020</v>
      </c>
      <c r="F443" s="80" t="s">
        <v>218</v>
      </c>
      <c r="G443" s="80" t="s">
        <v>2237</v>
      </c>
      <c r="H443" s="80" t="s">
        <v>2238</v>
      </c>
      <c r="I443" s="177"/>
      <c r="J443" s="81">
        <v>34.792895376542383</v>
      </c>
      <c r="K443" s="81">
        <v>3.0431002519982804</v>
      </c>
      <c r="L443" s="81">
        <v>7.8285444116943088</v>
      </c>
      <c r="M443" s="81">
        <v>68.86352209430656</v>
      </c>
      <c r="N443" s="81">
        <v>77.263409186039624</v>
      </c>
      <c r="O443" s="81">
        <v>48.693301875891621</v>
      </c>
      <c r="P443" s="81">
        <v>38.73193670617659</v>
      </c>
      <c r="Q443" s="81">
        <v>2.9005752735707784</v>
      </c>
      <c r="R443" s="81">
        <v>0</v>
      </c>
      <c r="S443" s="81">
        <v>6.8480304421614244</v>
      </c>
      <c r="T443" s="82"/>
      <c r="U443" s="81">
        <v>8610098</v>
      </c>
      <c r="V443" s="81">
        <v>1395</v>
      </c>
      <c r="W443" s="81">
        <v>352</v>
      </c>
      <c r="X443" s="81">
        <v>20602</v>
      </c>
      <c r="Y443" s="81">
        <v>22050</v>
      </c>
      <c r="Z443" s="81">
        <v>34795</v>
      </c>
      <c r="AA443" s="81">
        <v>8738</v>
      </c>
      <c r="AB443" s="81">
        <v>49193</v>
      </c>
      <c r="AC443" s="81">
        <v>0</v>
      </c>
      <c r="AD443" s="81">
        <v>6.8480304421614244</v>
      </c>
      <c r="AE443" s="82"/>
      <c r="AF443" s="81">
        <v>58045714.51644028</v>
      </c>
      <c r="AG443" s="81">
        <v>2194317.0262361295</v>
      </c>
      <c r="AH443" s="81">
        <v>2014379.2104632827</v>
      </c>
      <c r="AI443" s="81">
        <v>119043904.6055164</v>
      </c>
      <c r="AJ443" s="81">
        <v>100608816.51954144</v>
      </c>
      <c r="AK443" s="81"/>
      <c r="AL443" s="81"/>
      <c r="AM443" s="81">
        <v>6420233.0456293272</v>
      </c>
      <c r="AN443" s="81"/>
      <c r="AO443" s="81"/>
      <c r="AP443" s="82"/>
      <c r="AQ443" s="81">
        <v>1933</v>
      </c>
      <c r="AR443" s="81">
        <v>508</v>
      </c>
      <c r="AS443" s="81">
        <v>0</v>
      </c>
      <c r="AT443" s="81">
        <v>0</v>
      </c>
      <c r="AU443" s="81">
        <v>0</v>
      </c>
      <c r="AV443" s="81">
        <v>0</v>
      </c>
      <c r="AW443" s="81">
        <v>0</v>
      </c>
      <c r="AX443" s="82"/>
      <c r="AY443" s="81">
        <v>8566.9000000000015</v>
      </c>
      <c r="AZ443" s="81">
        <v>57984.499999999993</v>
      </c>
      <c r="BA443" s="81">
        <v>0</v>
      </c>
      <c r="BB443" s="81">
        <v>0</v>
      </c>
      <c r="BC443" s="81">
        <v>0</v>
      </c>
      <c r="BD443" s="81">
        <v>0</v>
      </c>
      <c r="BE443" s="81">
        <v>0</v>
      </c>
      <c r="BF443" s="82"/>
      <c r="BG443" s="81">
        <v>0</v>
      </c>
      <c r="BH443" s="81">
        <v>0</v>
      </c>
      <c r="BI443" s="81">
        <v>3.004</v>
      </c>
      <c r="BJ443" s="81">
        <v>0</v>
      </c>
      <c r="BK443" s="81">
        <v>18.093</v>
      </c>
      <c r="BL443" s="81">
        <v>0</v>
      </c>
      <c r="BM443" s="82"/>
      <c r="BN443" s="81">
        <v>0</v>
      </c>
      <c r="BO443" s="81">
        <v>0</v>
      </c>
      <c r="BP443" s="81">
        <v>1</v>
      </c>
      <c r="BQ443" s="81">
        <v>0</v>
      </c>
      <c r="BR443" s="81">
        <v>2</v>
      </c>
      <c r="BS443" s="81">
        <v>0</v>
      </c>
      <c r="BT443"/>
      <c r="BU443" s="80">
        <v>17.172000000000001</v>
      </c>
      <c r="BV443" s="80">
        <v>0</v>
      </c>
      <c r="BW443" s="80">
        <v>0</v>
      </c>
      <c r="BX443" s="80">
        <v>0</v>
      </c>
      <c r="BY443" s="80">
        <v>3.9249999999999998</v>
      </c>
      <c r="BZ443" s="80">
        <v>0</v>
      </c>
      <c r="CA443" s="80">
        <v>0</v>
      </c>
      <c r="CB443" s="80">
        <v>0</v>
      </c>
      <c r="CC443" s="80">
        <v>0</v>
      </c>
    </row>
    <row r="444" spans="1:81">
      <c r="A444" s="80" t="s">
        <v>2255</v>
      </c>
      <c r="B444" s="80">
        <v>391</v>
      </c>
      <c r="C444" s="80">
        <v>18</v>
      </c>
      <c r="D444" s="80">
        <v>23</v>
      </c>
      <c r="E444" s="80">
        <v>2021</v>
      </c>
      <c r="F444" s="80" t="s">
        <v>75</v>
      </c>
      <c r="G444" s="174" t="s">
        <v>2237</v>
      </c>
      <c r="H444" s="80" t="s">
        <v>2238</v>
      </c>
      <c r="I444" s="177"/>
      <c r="J444" s="81">
        <v>40.405271078457936</v>
      </c>
      <c r="K444" s="81">
        <v>3.2631583085980735</v>
      </c>
      <c r="L444" s="81">
        <v>10.270431906865578</v>
      </c>
      <c r="M444" s="81">
        <v>85.540444787964915</v>
      </c>
      <c r="N444" s="81">
        <v>82.384100699619893</v>
      </c>
      <c r="O444" s="81">
        <v>47.088353890473329</v>
      </c>
      <c r="P444" s="81">
        <v>40.094019953816805</v>
      </c>
      <c r="Q444" s="81">
        <v>2.9021479061802182</v>
      </c>
      <c r="R444" s="81">
        <v>0</v>
      </c>
      <c r="S444" s="81">
        <v>5.9315369130756341</v>
      </c>
      <c r="T444" s="82"/>
      <c r="U444" s="81">
        <v>10575942</v>
      </c>
      <c r="V444" s="81">
        <v>1395</v>
      </c>
      <c r="W444" s="81">
        <v>352</v>
      </c>
      <c r="X444" s="81">
        <v>20602</v>
      </c>
      <c r="Y444" s="81">
        <v>22104</v>
      </c>
      <c r="Z444" s="81">
        <v>34647</v>
      </c>
      <c r="AA444" s="81">
        <v>8821</v>
      </c>
      <c r="AB444" s="81">
        <v>48636</v>
      </c>
      <c r="AC444" s="81">
        <v>0</v>
      </c>
      <c r="AD444" s="81">
        <v>5.9315369130756341</v>
      </c>
      <c r="AE444" s="82"/>
      <c r="AF444" s="81">
        <v>63817900.895019241</v>
      </c>
      <c r="AG444" s="81">
        <v>2259692.5282304618</v>
      </c>
      <c r="AH444" s="81">
        <v>2412948.0982787972</v>
      </c>
      <c r="AI444" s="81">
        <v>138786789.35666344</v>
      </c>
      <c r="AJ444" s="81">
        <v>102250644.76925381</v>
      </c>
      <c r="AK444" s="81">
        <v>0</v>
      </c>
      <c r="AL444" s="81">
        <v>0</v>
      </c>
      <c r="AM444" s="81">
        <v>6384150.4474203028</v>
      </c>
      <c r="AN444" s="81">
        <v>0</v>
      </c>
      <c r="AO444" s="81">
        <v>0</v>
      </c>
      <c r="AP444" s="82"/>
      <c r="AQ444" s="81">
        <v>2009</v>
      </c>
      <c r="AR444" s="81">
        <v>514</v>
      </c>
      <c r="AS444" s="81">
        <v>0</v>
      </c>
      <c r="AT444" s="81">
        <v>0</v>
      </c>
      <c r="AU444" s="81">
        <v>0</v>
      </c>
      <c r="AV444" s="81">
        <v>0</v>
      </c>
      <c r="AW444" s="81"/>
      <c r="AX444" s="82"/>
      <c r="AY444" s="81">
        <v>9024.4000000000015</v>
      </c>
      <c r="AZ444" s="81">
        <v>58265.499999999993</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2256</v>
      </c>
      <c r="B445" s="80">
        <v>391</v>
      </c>
      <c r="C445" s="80">
        <v>19</v>
      </c>
      <c r="D445" s="80">
        <v>23</v>
      </c>
      <c r="E445" s="80">
        <v>2022</v>
      </c>
      <c r="F445" s="80" t="s">
        <v>568</v>
      </c>
      <c r="G445" s="174" t="s">
        <v>2237</v>
      </c>
      <c r="H445" s="80" t="s">
        <v>2238</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2093</v>
      </c>
      <c r="AR445" s="81">
        <v>514</v>
      </c>
      <c r="AS445" s="81">
        <v>0</v>
      </c>
      <c r="AT445" s="81">
        <v>0</v>
      </c>
      <c r="AU445" s="81">
        <v>0</v>
      </c>
      <c r="AV445" s="81">
        <v>1</v>
      </c>
      <c r="AW445" s="81"/>
      <c r="AX445" s="82"/>
      <c r="AY445" s="81">
        <v>9510.1</v>
      </c>
      <c r="AZ445" s="81">
        <v>58265.499999999985</v>
      </c>
      <c r="BA445" s="81">
        <v>0</v>
      </c>
      <c r="BB445" s="81">
        <v>0</v>
      </c>
      <c r="BC445" s="81">
        <v>0</v>
      </c>
      <c r="BD445" s="81">
        <v>300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2257</v>
      </c>
      <c r="B446" s="80">
        <v>35</v>
      </c>
      <c r="C446" s="80">
        <v>1</v>
      </c>
      <c r="D446" s="80">
        <v>3</v>
      </c>
      <c r="E446" s="80">
        <v>1990</v>
      </c>
      <c r="F446" s="80" t="s">
        <v>562</v>
      </c>
      <c r="G446" s="80" t="s">
        <v>2258</v>
      </c>
      <c r="H446" s="80" t="s">
        <v>2259</v>
      </c>
      <c r="I446" s="177"/>
      <c r="J446" s="81">
        <v>94.035961424047898</v>
      </c>
      <c r="K446" s="81">
        <v>7.6356881388375397</v>
      </c>
      <c r="L446" s="81">
        <v>13.563615830454493</v>
      </c>
      <c r="M446" s="81">
        <v>28.541342173810303</v>
      </c>
      <c r="N446" s="81">
        <v>50.905972098367791</v>
      </c>
      <c r="O446" s="81">
        <v>59.397776362101148</v>
      </c>
      <c r="P446" s="81">
        <v>60.886839196713737</v>
      </c>
      <c r="Q446" s="81">
        <v>3.680449615378981</v>
      </c>
      <c r="R446" s="81">
        <v>0</v>
      </c>
      <c r="S446" s="81">
        <v>3.5875990765246986</v>
      </c>
      <c r="T446" s="82"/>
      <c r="U446" s="81">
        <v>3967678</v>
      </c>
      <c r="V446" s="81">
        <v>2701</v>
      </c>
      <c r="W446" s="81">
        <v>144</v>
      </c>
      <c r="X446" s="81">
        <v>10206</v>
      </c>
      <c r="Y446" s="81">
        <v>16789</v>
      </c>
      <c r="Z446" s="81">
        <v>24431</v>
      </c>
      <c r="AA446" s="81">
        <v>14784</v>
      </c>
      <c r="AB446" s="81">
        <v>59758</v>
      </c>
      <c r="AC446" s="81">
        <v>0</v>
      </c>
      <c r="AD446" s="81">
        <v>3.5875990765246986</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2260</v>
      </c>
      <c r="B447" s="80">
        <v>36</v>
      </c>
      <c r="C447" s="80">
        <v>2</v>
      </c>
      <c r="D447" s="80">
        <v>3</v>
      </c>
      <c r="E447" s="80">
        <v>2005</v>
      </c>
      <c r="F447" s="80" t="s">
        <v>565</v>
      </c>
      <c r="G447" s="80" t="s">
        <v>2258</v>
      </c>
      <c r="H447" s="80" t="s">
        <v>2259</v>
      </c>
      <c r="I447" s="177"/>
      <c r="J447" s="81">
        <v>138.59193922638028</v>
      </c>
      <c r="K447" s="81">
        <v>4.6190890377697675</v>
      </c>
      <c r="L447" s="81">
        <v>7.2598747877980587</v>
      </c>
      <c r="M447" s="81">
        <v>51.483040402636071</v>
      </c>
      <c r="N447" s="81">
        <v>77.754363328130324</v>
      </c>
      <c r="O447" s="81">
        <v>77.637889608445818</v>
      </c>
      <c r="P447" s="81">
        <v>66.242584391334788</v>
      </c>
      <c r="Q447" s="81">
        <v>3.6548976271081215</v>
      </c>
      <c r="R447" s="81">
        <v>0</v>
      </c>
      <c r="S447" s="81">
        <v>8.0796215640000018</v>
      </c>
      <c r="T447" s="82"/>
      <c r="U447" s="81">
        <v>6118016</v>
      </c>
      <c r="V447" s="81">
        <v>2096</v>
      </c>
      <c r="W447" s="81">
        <v>87</v>
      </c>
      <c r="X447" s="81">
        <v>8659</v>
      </c>
      <c r="Y447" s="81">
        <v>20996</v>
      </c>
      <c r="Z447" s="81">
        <v>36953</v>
      </c>
      <c r="AA447" s="81">
        <v>13173</v>
      </c>
      <c r="AB447" s="81">
        <v>62037</v>
      </c>
      <c r="AC447" s="81">
        <v>0</v>
      </c>
      <c r="AD447" s="81">
        <v>8.0796215640000018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2261</v>
      </c>
      <c r="B448" s="80">
        <v>37</v>
      </c>
      <c r="C448" s="80">
        <v>3</v>
      </c>
      <c r="D448" s="80">
        <v>3</v>
      </c>
      <c r="E448" s="80">
        <v>2006</v>
      </c>
      <c r="F448" s="80" t="s">
        <v>566</v>
      </c>
      <c r="G448" s="80" t="s">
        <v>2258</v>
      </c>
      <c r="H448" s="80" t="s">
        <v>2259</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2262</v>
      </c>
      <c r="B449" s="80">
        <v>38</v>
      </c>
      <c r="C449" s="80">
        <v>4</v>
      </c>
      <c r="D449" s="80">
        <v>3</v>
      </c>
      <c r="E449" s="80">
        <v>2007</v>
      </c>
      <c r="F449" s="80" t="s">
        <v>567</v>
      </c>
      <c r="G449" s="80" t="s">
        <v>2258</v>
      </c>
      <c r="H449" s="80" t="s">
        <v>2259</v>
      </c>
      <c r="I449" s="177"/>
      <c r="J449" s="81">
        <v>126.69697394118268</v>
      </c>
      <c r="K449" s="81">
        <v>4.3230804682321669</v>
      </c>
      <c r="L449" s="81">
        <v>10.573971979018516</v>
      </c>
      <c r="M449" s="81">
        <v>54.515787211295283</v>
      </c>
      <c r="N449" s="81">
        <v>80.082197286022932</v>
      </c>
      <c r="O449" s="81">
        <v>75.324690454748151</v>
      </c>
      <c r="P449" s="81">
        <v>65.010869455646883</v>
      </c>
      <c r="Q449" s="81">
        <v>3.7773686662130852</v>
      </c>
      <c r="R449" s="81">
        <v>0</v>
      </c>
      <c r="S449" s="81">
        <v>6.0337354560000005</v>
      </c>
      <c r="T449" s="82"/>
      <c r="U449" s="81">
        <v>6219484</v>
      </c>
      <c r="V449" s="81">
        <v>1826</v>
      </c>
      <c r="W449" s="81">
        <v>124</v>
      </c>
      <c r="X449" s="81">
        <v>11082</v>
      </c>
      <c r="Y449" s="81">
        <v>21246</v>
      </c>
      <c r="Z449" s="81">
        <v>37270</v>
      </c>
      <c r="AA449" s="81">
        <v>12731</v>
      </c>
      <c r="AB449" s="81">
        <v>60725</v>
      </c>
      <c r="AC449" s="81">
        <v>0</v>
      </c>
      <c r="AD449" s="81">
        <v>6.0337354560000005</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2263</v>
      </c>
      <c r="B450" s="80">
        <v>39</v>
      </c>
      <c r="C450" s="80">
        <v>5</v>
      </c>
      <c r="D450" s="80">
        <v>3</v>
      </c>
      <c r="E450" s="80">
        <v>2008</v>
      </c>
      <c r="F450" s="80" t="s">
        <v>84</v>
      </c>
      <c r="G450" s="80" t="s">
        <v>2258</v>
      </c>
      <c r="H450" s="80" t="s">
        <v>2259</v>
      </c>
      <c r="I450" s="177"/>
      <c r="J450" s="81">
        <v>118.63537683928656</v>
      </c>
      <c r="K450" s="81">
        <v>3.2442406950852911</v>
      </c>
      <c r="L450" s="81">
        <v>9.4501267081181695</v>
      </c>
      <c r="M450" s="81">
        <v>56.218022693249367</v>
      </c>
      <c r="N450" s="81">
        <v>78.087668794780001</v>
      </c>
      <c r="O450" s="81">
        <v>73.151313131432815</v>
      </c>
      <c r="P450" s="81">
        <v>63.651408134300553</v>
      </c>
      <c r="Q450" s="81">
        <v>3.6653231186071364</v>
      </c>
      <c r="R450" s="81">
        <v>0</v>
      </c>
      <c r="S450" s="81">
        <v>5.3095418207999998</v>
      </c>
      <c r="T450" s="82"/>
      <c r="U450" s="81">
        <v>6104812</v>
      </c>
      <c r="V450" s="81">
        <v>1826</v>
      </c>
      <c r="W450" s="81">
        <v>124</v>
      </c>
      <c r="X450" s="81">
        <v>11082</v>
      </c>
      <c r="Y450" s="81">
        <v>21301</v>
      </c>
      <c r="Z450" s="81">
        <v>37465</v>
      </c>
      <c r="AA450" s="81">
        <v>12479</v>
      </c>
      <c r="AB450" s="81">
        <v>59892</v>
      </c>
      <c r="AC450" s="81">
        <v>0</v>
      </c>
      <c r="AD450" s="81">
        <v>5.3095418207999998</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2264</v>
      </c>
      <c r="B451" s="80">
        <v>40</v>
      </c>
      <c r="C451" s="80">
        <v>6</v>
      </c>
      <c r="D451" s="80">
        <v>3</v>
      </c>
      <c r="E451" s="80">
        <v>2009</v>
      </c>
      <c r="F451" s="80" t="s">
        <v>85</v>
      </c>
      <c r="G451" s="80" t="s">
        <v>2258</v>
      </c>
      <c r="H451" s="80" t="s">
        <v>2259</v>
      </c>
      <c r="I451" s="177"/>
      <c r="J451" s="81">
        <v>92.078425263752806</v>
      </c>
      <c r="K451" s="81">
        <v>2.851152996338862</v>
      </c>
      <c r="L451" s="81">
        <v>8.1818165890556376</v>
      </c>
      <c r="M451" s="81">
        <v>55.953806664801832</v>
      </c>
      <c r="N451" s="81">
        <v>67.545955079322979</v>
      </c>
      <c r="O451" s="81">
        <v>74.51272026660574</v>
      </c>
      <c r="P451" s="81">
        <v>61.107051147182979</v>
      </c>
      <c r="Q451" s="81">
        <v>3.4535864140447736</v>
      </c>
      <c r="R451" s="81">
        <v>0</v>
      </c>
      <c r="S451" s="81">
        <v>8.1684902774800001</v>
      </c>
      <c r="T451" s="82"/>
      <c r="U451" s="81">
        <v>4134981</v>
      </c>
      <c r="V451" s="81">
        <v>1766</v>
      </c>
      <c r="W451" s="81">
        <v>167</v>
      </c>
      <c r="X451" s="81">
        <v>11948</v>
      </c>
      <c r="Y451" s="81">
        <v>21347</v>
      </c>
      <c r="Z451" s="81">
        <v>37668</v>
      </c>
      <c r="AA451" s="81">
        <v>12299</v>
      </c>
      <c r="AB451" s="81">
        <v>59240</v>
      </c>
      <c r="AC451" s="81">
        <v>0</v>
      </c>
      <c r="AD451" s="81">
        <v>8.1684902774800001</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12.73</v>
      </c>
      <c r="BJ451" s="81">
        <v>0</v>
      </c>
      <c r="BK451" s="81">
        <v>0</v>
      </c>
      <c r="BL451" s="81">
        <v>0</v>
      </c>
      <c r="BM451" s="82"/>
      <c r="BN451" s="81">
        <v>0</v>
      </c>
      <c r="BO451" s="81">
        <v>0</v>
      </c>
      <c r="BP451" s="81">
        <v>2</v>
      </c>
      <c r="BQ451" s="81">
        <v>0</v>
      </c>
      <c r="BR451" s="81">
        <v>0</v>
      </c>
      <c r="BS451" s="81">
        <v>0</v>
      </c>
      <c r="BT451"/>
      <c r="BU451" s="80"/>
      <c r="BV451" s="80"/>
      <c r="BW451" s="80"/>
      <c r="BX451" s="80"/>
      <c r="BY451" s="80"/>
      <c r="BZ451" s="80"/>
      <c r="CA451" s="80"/>
      <c r="CB451" s="80"/>
      <c r="CC451" s="80"/>
    </row>
    <row r="452" spans="1:81">
      <c r="A452" s="80" t="s">
        <v>2265</v>
      </c>
      <c r="B452" s="80">
        <v>41</v>
      </c>
      <c r="C452" s="80">
        <v>7</v>
      </c>
      <c r="D452" s="80">
        <v>3</v>
      </c>
      <c r="E452" s="80">
        <v>2010</v>
      </c>
      <c r="F452" s="80" t="s">
        <v>86</v>
      </c>
      <c r="G452" s="80" t="s">
        <v>2258</v>
      </c>
      <c r="H452" s="80" t="s">
        <v>2259</v>
      </c>
      <c r="I452" s="177"/>
      <c r="J452" s="81">
        <v>86.943243923302731</v>
      </c>
      <c r="K452" s="81">
        <v>3.0530501350658446</v>
      </c>
      <c r="L452" s="81">
        <v>7.8578217092505982</v>
      </c>
      <c r="M452" s="81">
        <v>53.530792510469347</v>
      </c>
      <c r="N452" s="81">
        <v>75.361157856187432</v>
      </c>
      <c r="O452" s="81">
        <v>74.534309019131939</v>
      </c>
      <c r="P452" s="81">
        <v>61.861988599003496</v>
      </c>
      <c r="Q452" s="81">
        <v>3.5576326313463311</v>
      </c>
      <c r="R452" s="81">
        <v>0</v>
      </c>
      <c r="S452" s="81">
        <v>6.9263256948799983</v>
      </c>
      <c r="T452" s="82"/>
      <c r="U452" s="81">
        <v>4264561</v>
      </c>
      <c r="V452" s="81">
        <v>1766</v>
      </c>
      <c r="W452" s="81">
        <v>167</v>
      </c>
      <c r="X452" s="81">
        <v>11948</v>
      </c>
      <c r="Y452" s="81">
        <v>21407</v>
      </c>
      <c r="Z452" s="81">
        <v>37854</v>
      </c>
      <c r="AA452" s="81">
        <v>12140</v>
      </c>
      <c r="AB452" s="81">
        <v>58474</v>
      </c>
      <c r="AC452" s="81">
        <v>0</v>
      </c>
      <c r="AD452" s="81">
        <v>6.9263256948799983</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15.968999999999999</v>
      </c>
      <c r="BJ452" s="81">
        <v>0</v>
      </c>
      <c r="BK452" s="81">
        <v>11.331</v>
      </c>
      <c r="BL452" s="81">
        <v>0</v>
      </c>
      <c r="BM452" s="82"/>
      <c r="BN452" s="81">
        <v>0</v>
      </c>
      <c r="BO452" s="81">
        <v>0</v>
      </c>
      <c r="BP452" s="81">
        <v>2</v>
      </c>
      <c r="BQ452" s="81">
        <v>0</v>
      </c>
      <c r="BR452" s="81">
        <v>1</v>
      </c>
      <c r="BS452" s="81">
        <v>0</v>
      </c>
      <c r="BT452"/>
      <c r="BU452" s="80">
        <v>27.3</v>
      </c>
      <c r="BV452" s="80">
        <v>0</v>
      </c>
      <c r="BW452" s="80">
        <v>0</v>
      </c>
      <c r="BX452" s="80">
        <v>0</v>
      </c>
      <c r="BY452" s="80">
        <v>0</v>
      </c>
      <c r="BZ452" s="80">
        <v>0</v>
      </c>
      <c r="CA452" s="80">
        <v>0</v>
      </c>
      <c r="CB452" s="80">
        <v>0</v>
      </c>
      <c r="CC452" s="80">
        <v>0</v>
      </c>
    </row>
    <row r="453" spans="1:81">
      <c r="A453" s="80" t="s">
        <v>2266</v>
      </c>
      <c r="B453" s="80">
        <v>42</v>
      </c>
      <c r="C453" s="80">
        <v>8</v>
      </c>
      <c r="D453" s="80">
        <v>3</v>
      </c>
      <c r="E453" s="80">
        <v>2011</v>
      </c>
      <c r="F453" s="80" t="s">
        <v>87</v>
      </c>
      <c r="G453" s="80" t="s">
        <v>2258</v>
      </c>
      <c r="H453" s="80" t="s">
        <v>2259</v>
      </c>
      <c r="I453" s="177"/>
      <c r="J453" s="81">
        <v>93.062447365928648</v>
      </c>
      <c r="K453" s="81">
        <v>4.3842785910553062</v>
      </c>
      <c r="L453" s="81">
        <v>8.3723378393138415</v>
      </c>
      <c r="M453" s="81">
        <v>65.170733597998804</v>
      </c>
      <c r="N453" s="81">
        <v>80.314209670883201</v>
      </c>
      <c r="O453" s="81">
        <v>73.637465746232479</v>
      </c>
      <c r="P453" s="81">
        <v>60.029737732059132</v>
      </c>
      <c r="Q453" s="81">
        <v>4.0344110170485949</v>
      </c>
      <c r="R453" s="81">
        <v>0</v>
      </c>
      <c r="S453" s="81">
        <v>7.1204731788119995</v>
      </c>
      <c r="T453" s="82"/>
      <c r="U453" s="81">
        <v>4233961</v>
      </c>
      <c r="V453" s="81">
        <v>1766</v>
      </c>
      <c r="W453" s="81">
        <v>167</v>
      </c>
      <c r="X453" s="81">
        <v>11948</v>
      </c>
      <c r="Y453" s="81">
        <v>21341</v>
      </c>
      <c r="Z453" s="81">
        <v>38211</v>
      </c>
      <c r="AA453" s="81">
        <v>12131</v>
      </c>
      <c r="AB453" s="81">
        <v>57488</v>
      </c>
      <c r="AC453" s="81">
        <v>0</v>
      </c>
      <c r="AD453" s="81">
        <v>7.1204731788119995</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15.125999999999999</v>
      </c>
      <c r="BJ453" s="81">
        <v>0</v>
      </c>
      <c r="BK453" s="81">
        <v>0</v>
      </c>
      <c r="BL453" s="81">
        <v>0</v>
      </c>
      <c r="BM453" s="82"/>
      <c r="BN453" s="81">
        <v>0</v>
      </c>
      <c r="BO453" s="81">
        <v>0</v>
      </c>
      <c r="BP453" s="81">
        <v>2</v>
      </c>
      <c r="BQ453" s="81">
        <v>0</v>
      </c>
      <c r="BR453" s="81">
        <v>1</v>
      </c>
      <c r="BS453" s="81">
        <v>0</v>
      </c>
      <c r="BT453"/>
      <c r="BU453" s="80">
        <v>15.125999999999999</v>
      </c>
      <c r="BV453" s="80">
        <v>0</v>
      </c>
      <c r="BW453" s="80">
        <v>0</v>
      </c>
      <c r="BX453" s="80">
        <v>0</v>
      </c>
      <c r="BY453" s="80">
        <v>0</v>
      </c>
      <c r="BZ453" s="80">
        <v>0</v>
      </c>
      <c r="CA453" s="80">
        <v>0</v>
      </c>
      <c r="CB453" s="80">
        <v>0</v>
      </c>
      <c r="CC453" s="80">
        <v>0</v>
      </c>
    </row>
    <row r="454" spans="1:81">
      <c r="A454" s="80" t="s">
        <v>2267</v>
      </c>
      <c r="B454" s="80">
        <v>43</v>
      </c>
      <c r="C454" s="80">
        <v>9</v>
      </c>
      <c r="D454" s="80">
        <v>3</v>
      </c>
      <c r="E454" s="80">
        <v>2012</v>
      </c>
      <c r="F454" s="80" t="s">
        <v>88</v>
      </c>
      <c r="G454" s="80" t="s">
        <v>2258</v>
      </c>
      <c r="H454" s="80" t="s">
        <v>2259</v>
      </c>
      <c r="I454" s="177"/>
      <c r="J454" s="81">
        <v>94.628370900885528</v>
      </c>
      <c r="K454" s="81">
        <v>4.1543482361098603</v>
      </c>
      <c r="L454" s="81">
        <v>8.3890919517400135</v>
      </c>
      <c r="M454" s="81">
        <v>71.24577327724171</v>
      </c>
      <c r="N454" s="81">
        <v>88.144017094724049</v>
      </c>
      <c r="O454" s="81">
        <v>73.43847891487097</v>
      </c>
      <c r="P454" s="81">
        <v>60.06273445322379</v>
      </c>
      <c r="Q454" s="81">
        <v>4.3335018079871368</v>
      </c>
      <c r="R454" s="81">
        <v>0</v>
      </c>
      <c r="S454" s="81">
        <v>6.270083231200001</v>
      </c>
      <c r="T454" s="82"/>
      <c r="U454" s="81">
        <v>4223091</v>
      </c>
      <c r="V454" s="81">
        <v>1766</v>
      </c>
      <c r="W454" s="81">
        <v>167</v>
      </c>
      <c r="X454" s="81">
        <v>11948</v>
      </c>
      <c r="Y454" s="81">
        <v>21448</v>
      </c>
      <c r="Z454" s="81">
        <v>38410</v>
      </c>
      <c r="AA454" s="81">
        <v>12069</v>
      </c>
      <c r="AB454" s="81">
        <v>56835</v>
      </c>
      <c r="AC454" s="81">
        <v>0</v>
      </c>
      <c r="AD454" s="81">
        <v>6.270083231200001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10.423</v>
      </c>
      <c r="BJ454" s="81">
        <v>0</v>
      </c>
      <c r="BK454" s="81">
        <v>0</v>
      </c>
      <c r="BL454" s="81">
        <v>0</v>
      </c>
      <c r="BM454" s="82"/>
      <c r="BN454" s="81">
        <v>0</v>
      </c>
      <c r="BO454" s="81">
        <v>0</v>
      </c>
      <c r="BP454" s="81">
        <v>2</v>
      </c>
      <c r="BQ454" s="81">
        <v>0</v>
      </c>
      <c r="BR454" s="81">
        <v>0</v>
      </c>
      <c r="BS454" s="81">
        <v>0</v>
      </c>
      <c r="BT454"/>
      <c r="BU454" s="80">
        <v>10.423</v>
      </c>
      <c r="BV454" s="80">
        <v>0</v>
      </c>
      <c r="BW454" s="80">
        <v>0</v>
      </c>
      <c r="BX454" s="80">
        <v>0</v>
      </c>
      <c r="BY454" s="80">
        <v>0</v>
      </c>
      <c r="BZ454" s="80">
        <v>0</v>
      </c>
      <c r="CA454" s="80">
        <v>0</v>
      </c>
      <c r="CB454" s="80">
        <v>0</v>
      </c>
      <c r="CC454" s="80">
        <v>0</v>
      </c>
    </row>
    <row r="455" spans="1:81">
      <c r="A455" s="80" t="s">
        <v>2268</v>
      </c>
      <c r="B455" s="80">
        <v>44</v>
      </c>
      <c r="C455" s="80">
        <v>10</v>
      </c>
      <c r="D455" s="80">
        <v>3</v>
      </c>
      <c r="E455" s="80">
        <v>2013</v>
      </c>
      <c r="F455" s="80" t="s">
        <v>89</v>
      </c>
      <c r="G455" s="80" t="s">
        <v>2258</v>
      </c>
      <c r="H455" s="80" t="s">
        <v>2259</v>
      </c>
      <c r="I455" s="177"/>
      <c r="J455" s="81">
        <v>87.900560056468962</v>
      </c>
      <c r="K455" s="81">
        <v>3.7039955711006809</v>
      </c>
      <c r="L455" s="81">
        <v>8.0497873381000549</v>
      </c>
      <c r="M455" s="81">
        <v>69.535700132671565</v>
      </c>
      <c r="N455" s="81">
        <v>87.242463945409597</v>
      </c>
      <c r="O455" s="81">
        <v>70.570601777367202</v>
      </c>
      <c r="P455" s="81">
        <v>59.220036546759005</v>
      </c>
      <c r="Q455" s="81">
        <v>4.3555417210940037</v>
      </c>
      <c r="R455" s="81">
        <v>0</v>
      </c>
      <c r="S455" s="81">
        <v>5.7602190856000002</v>
      </c>
      <c r="T455" s="82"/>
      <c r="U455" s="81">
        <v>3675964</v>
      </c>
      <c r="V455" s="81">
        <v>1766</v>
      </c>
      <c r="W455" s="81">
        <v>167</v>
      </c>
      <c r="X455" s="81">
        <v>11948</v>
      </c>
      <c r="Y455" s="81">
        <v>21478</v>
      </c>
      <c r="Z455" s="81">
        <v>38558</v>
      </c>
      <c r="AA455" s="81">
        <v>11855</v>
      </c>
      <c r="AB455" s="81">
        <v>56305</v>
      </c>
      <c r="AC455" s="81">
        <v>0</v>
      </c>
      <c r="AD455" s="81">
        <v>5.7602190856000002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12.763999999999999</v>
      </c>
      <c r="BJ455" s="81">
        <v>0</v>
      </c>
      <c r="BK455" s="81">
        <v>0</v>
      </c>
      <c r="BL455" s="81">
        <v>0</v>
      </c>
      <c r="BM455" s="82"/>
      <c r="BN455" s="81">
        <v>0</v>
      </c>
      <c r="BO455" s="81">
        <v>0</v>
      </c>
      <c r="BP455" s="81">
        <v>2</v>
      </c>
      <c r="BQ455" s="81">
        <v>0</v>
      </c>
      <c r="BR455" s="81">
        <v>0</v>
      </c>
      <c r="BS455" s="81">
        <v>0</v>
      </c>
      <c r="BT455"/>
      <c r="BU455" s="80">
        <v>12.763999999999999</v>
      </c>
      <c r="BV455" s="80">
        <v>0</v>
      </c>
      <c r="BW455" s="80">
        <v>0</v>
      </c>
      <c r="BX455" s="80">
        <v>0</v>
      </c>
      <c r="BY455" s="80">
        <v>0</v>
      </c>
      <c r="BZ455" s="80">
        <v>0</v>
      </c>
      <c r="CA455" s="80">
        <v>0</v>
      </c>
      <c r="CB455" s="80">
        <v>0</v>
      </c>
      <c r="CC455" s="80">
        <v>0</v>
      </c>
    </row>
    <row r="456" spans="1:81">
      <c r="A456" s="80" t="s">
        <v>2269</v>
      </c>
      <c r="B456" s="80">
        <v>45</v>
      </c>
      <c r="C456" s="80">
        <v>11</v>
      </c>
      <c r="D456" s="80">
        <v>3</v>
      </c>
      <c r="E456" s="80">
        <v>2014</v>
      </c>
      <c r="F456" s="80" t="s">
        <v>90</v>
      </c>
      <c r="G456" s="80" t="s">
        <v>2258</v>
      </c>
      <c r="H456" s="80" t="s">
        <v>2259</v>
      </c>
      <c r="I456" s="177"/>
      <c r="J456" s="81">
        <v>86.901945633433698</v>
      </c>
      <c r="K456" s="81">
        <v>3.5830696706355747</v>
      </c>
      <c r="L456" s="81">
        <v>8.7071883522490072</v>
      </c>
      <c r="M456" s="81">
        <v>62.987846587015582</v>
      </c>
      <c r="N456" s="81">
        <v>84.911171440330548</v>
      </c>
      <c r="O456" s="81">
        <v>67.135507841540928</v>
      </c>
      <c r="P456" s="81">
        <v>58.624202882659112</v>
      </c>
      <c r="Q456" s="81">
        <v>4.1188275689485128</v>
      </c>
      <c r="R456" s="81">
        <v>0</v>
      </c>
      <c r="S456" s="81">
        <v>6.0275155629600015</v>
      </c>
      <c r="T456" s="82"/>
      <c r="U456" s="81">
        <v>4039624</v>
      </c>
      <c r="V456" s="81">
        <v>1479</v>
      </c>
      <c r="W456" s="81">
        <v>153</v>
      </c>
      <c r="X456" s="81">
        <v>11173</v>
      </c>
      <c r="Y456" s="81">
        <v>21528</v>
      </c>
      <c r="Z456" s="81">
        <v>38633</v>
      </c>
      <c r="AA456" s="81">
        <v>11675</v>
      </c>
      <c r="AB456" s="81">
        <v>55495</v>
      </c>
      <c r="AC456" s="81">
        <v>0</v>
      </c>
      <c r="AD456" s="81">
        <v>6.0275155629600015</v>
      </c>
      <c r="AE456" s="82"/>
      <c r="AF456" s="81">
        <v>49137077.035997279</v>
      </c>
      <c r="AG456" s="81">
        <v>3044860.1897534467</v>
      </c>
      <c r="AH456" s="81">
        <v>1862595.9946644262</v>
      </c>
      <c r="AI456" s="81">
        <v>80847217.201124132</v>
      </c>
      <c r="AJ456" s="81">
        <v>121042588.35168448</v>
      </c>
      <c r="AK456" s="81">
        <v>0</v>
      </c>
      <c r="AL456" s="81">
        <v>0</v>
      </c>
      <c r="AM456" s="81">
        <v>7618634.2262853775</v>
      </c>
      <c r="AN456" s="81">
        <v>0</v>
      </c>
      <c r="AO456" s="81">
        <v>0</v>
      </c>
      <c r="AP456" s="82"/>
      <c r="AQ456" s="81">
        <v>989</v>
      </c>
      <c r="AR456" s="81">
        <v>151</v>
      </c>
      <c r="AS456" s="81">
        <v>2</v>
      </c>
      <c r="AT456" s="81">
        <v>0</v>
      </c>
      <c r="AU456" s="81">
        <v>0</v>
      </c>
      <c r="AV456" s="81">
        <v>0</v>
      </c>
      <c r="AW456" s="81" t="s">
        <v>564</v>
      </c>
      <c r="AX456" s="82"/>
      <c r="AY456" s="81">
        <v>4011.2</v>
      </c>
      <c r="AZ456" s="81">
        <v>11169.7</v>
      </c>
      <c r="BA456" s="81">
        <v>10620</v>
      </c>
      <c r="BB456" s="81">
        <v>0</v>
      </c>
      <c r="BC456" s="81">
        <v>0</v>
      </c>
      <c r="BD456" s="81">
        <v>0</v>
      </c>
      <c r="BE456" s="81" t="s">
        <v>564</v>
      </c>
      <c r="BF456" s="82"/>
      <c r="BG456" s="81">
        <v>0</v>
      </c>
      <c r="BH456" s="81">
        <v>0</v>
      </c>
      <c r="BI456" s="81">
        <v>18.606999999999999</v>
      </c>
      <c r="BJ456" s="81">
        <v>0</v>
      </c>
      <c r="BK456" s="81">
        <v>0</v>
      </c>
      <c r="BL456" s="81">
        <v>0</v>
      </c>
      <c r="BM456" s="82"/>
      <c r="BN456" s="81">
        <v>0</v>
      </c>
      <c r="BO456" s="81">
        <v>0</v>
      </c>
      <c r="BP456" s="81">
        <v>2</v>
      </c>
      <c r="BQ456" s="81">
        <v>0</v>
      </c>
      <c r="BR456" s="81">
        <v>0</v>
      </c>
      <c r="BS456" s="81">
        <v>0</v>
      </c>
      <c r="BT456"/>
      <c r="BU456" s="80">
        <v>18.606999999999999</v>
      </c>
      <c r="BV456" s="80">
        <v>0</v>
      </c>
      <c r="BW456" s="80">
        <v>0</v>
      </c>
      <c r="BX456" s="80">
        <v>0</v>
      </c>
      <c r="BY456" s="80">
        <v>0</v>
      </c>
      <c r="BZ456" s="80">
        <v>0</v>
      </c>
      <c r="CA456" s="80">
        <v>0</v>
      </c>
      <c r="CB456" s="80">
        <v>0</v>
      </c>
      <c r="CC456" s="80">
        <v>0</v>
      </c>
    </row>
    <row r="457" spans="1:81">
      <c r="A457" s="80" t="s">
        <v>2270</v>
      </c>
      <c r="B457" s="80">
        <v>46</v>
      </c>
      <c r="C457" s="80">
        <v>12</v>
      </c>
      <c r="D457" s="80">
        <v>3</v>
      </c>
      <c r="E457" s="80">
        <v>2015</v>
      </c>
      <c r="F457" s="80" t="s">
        <v>91</v>
      </c>
      <c r="G457" s="80" t="s">
        <v>2258</v>
      </c>
      <c r="H457" s="80" t="s">
        <v>2259</v>
      </c>
      <c r="I457" s="177"/>
      <c r="J457" s="81">
        <v>82.565773789193159</v>
      </c>
      <c r="K457" s="81">
        <v>3.4283246492437502</v>
      </c>
      <c r="L457" s="81">
        <v>8.7679058964904346</v>
      </c>
      <c r="M457" s="81">
        <v>70.085896908892181</v>
      </c>
      <c r="N457" s="81">
        <v>80.200809662862142</v>
      </c>
      <c r="O457" s="81">
        <v>66.345102128255277</v>
      </c>
      <c r="P457" s="81">
        <v>58.032116812659368</v>
      </c>
      <c r="Q457" s="81">
        <v>3.9714587083593491</v>
      </c>
      <c r="R457" s="81">
        <v>0</v>
      </c>
      <c r="S457" s="81">
        <v>6.1064724815000009</v>
      </c>
      <c r="T457" s="82"/>
      <c r="U457" s="81">
        <v>4288205</v>
      </c>
      <c r="V457" s="81">
        <v>1479</v>
      </c>
      <c r="W457" s="81">
        <v>153</v>
      </c>
      <c r="X457" s="81">
        <v>11173</v>
      </c>
      <c r="Y457" s="81">
        <v>21559</v>
      </c>
      <c r="Z457" s="81">
        <v>38546</v>
      </c>
      <c r="AA457" s="81">
        <v>11548</v>
      </c>
      <c r="AB457" s="81">
        <v>54660</v>
      </c>
      <c r="AC457" s="81">
        <v>0</v>
      </c>
      <c r="AD457" s="81">
        <v>6.1064724815000009</v>
      </c>
      <c r="AE457" s="82"/>
      <c r="AF457" s="81">
        <v>46334194.408791147</v>
      </c>
      <c r="AG457" s="81">
        <v>2685865.929679737</v>
      </c>
      <c r="AH457" s="81">
        <v>1678229.654236977</v>
      </c>
      <c r="AI457" s="81">
        <v>85693208.734114051</v>
      </c>
      <c r="AJ457" s="81">
        <v>116235149.46511653</v>
      </c>
      <c r="AK457" s="81">
        <v>0</v>
      </c>
      <c r="AL457" s="81">
        <v>0</v>
      </c>
      <c r="AM457" s="81">
        <v>7490923.7099237647</v>
      </c>
      <c r="AN457" s="81">
        <v>0</v>
      </c>
      <c r="AO457" s="81">
        <v>0</v>
      </c>
      <c r="AP457" s="82"/>
      <c r="AQ457" s="81">
        <v>1097</v>
      </c>
      <c r="AR457" s="81">
        <v>228</v>
      </c>
      <c r="AS457" s="81">
        <v>2</v>
      </c>
      <c r="AT457" s="81">
        <v>0</v>
      </c>
      <c r="AU457" s="81">
        <v>0</v>
      </c>
      <c r="AV457" s="81">
        <v>1</v>
      </c>
      <c r="AW457" s="81" t="s">
        <v>564</v>
      </c>
      <c r="AX457" s="82"/>
      <c r="AY457" s="81">
        <v>4502.7000000000007</v>
      </c>
      <c r="AZ457" s="81">
        <v>18183.399999999998</v>
      </c>
      <c r="BA457" s="81">
        <v>10620</v>
      </c>
      <c r="BB457" s="81">
        <v>0</v>
      </c>
      <c r="BC457" s="81">
        <v>0</v>
      </c>
      <c r="BD457" s="81">
        <v>5750</v>
      </c>
      <c r="BE457" s="81" t="s">
        <v>564</v>
      </c>
      <c r="BF457" s="82"/>
      <c r="BG457" s="81">
        <v>0</v>
      </c>
      <c r="BH457" s="81">
        <v>0</v>
      </c>
      <c r="BI457" s="81">
        <v>20.068000000000001</v>
      </c>
      <c r="BJ457" s="81">
        <v>0</v>
      </c>
      <c r="BK457" s="81">
        <v>0</v>
      </c>
      <c r="BL457" s="81">
        <v>0</v>
      </c>
      <c r="BM457" s="82"/>
      <c r="BN457" s="81">
        <v>0</v>
      </c>
      <c r="BO457" s="81">
        <v>0</v>
      </c>
      <c r="BP457" s="81">
        <v>2</v>
      </c>
      <c r="BQ457" s="81">
        <v>0</v>
      </c>
      <c r="BR457" s="81">
        <v>0</v>
      </c>
      <c r="BS457" s="81">
        <v>0</v>
      </c>
      <c r="BT457"/>
      <c r="BU457" s="80">
        <v>20.068000000000001</v>
      </c>
      <c r="BV457" s="80">
        <v>0</v>
      </c>
      <c r="BW457" s="80">
        <v>0</v>
      </c>
      <c r="BX457" s="80">
        <v>0</v>
      </c>
      <c r="BY457" s="80">
        <v>0</v>
      </c>
      <c r="BZ457" s="80">
        <v>0</v>
      </c>
      <c r="CA457" s="80">
        <v>0</v>
      </c>
      <c r="CB457" s="80">
        <v>0</v>
      </c>
      <c r="CC457" s="80">
        <v>0</v>
      </c>
    </row>
    <row r="458" spans="1:81">
      <c r="A458" s="80" t="s">
        <v>2271</v>
      </c>
      <c r="B458" s="80">
        <v>47</v>
      </c>
      <c r="C458" s="80">
        <v>13</v>
      </c>
      <c r="D458" s="80">
        <v>3</v>
      </c>
      <c r="E458" s="80">
        <v>2016</v>
      </c>
      <c r="F458" s="80" t="s">
        <v>92</v>
      </c>
      <c r="G458" s="80" t="s">
        <v>2258</v>
      </c>
      <c r="H458" s="80" t="s">
        <v>2259</v>
      </c>
      <c r="I458" s="177"/>
      <c r="J458" s="81">
        <v>87.126547404658623</v>
      </c>
      <c r="K458" s="81">
        <v>3.1849181925315988</v>
      </c>
      <c r="L458" s="81">
        <v>8.7061956113924612</v>
      </c>
      <c r="M458" s="81">
        <v>51.266024227478773</v>
      </c>
      <c r="N458" s="81">
        <v>70.432279835111586</v>
      </c>
      <c r="O458" s="81">
        <v>63.657220998160064</v>
      </c>
      <c r="P458" s="81">
        <v>53.61599654236003</v>
      </c>
      <c r="Q458" s="81">
        <v>3.8012744749015903</v>
      </c>
      <c r="R458" s="81">
        <v>0</v>
      </c>
      <c r="S458" s="81">
        <v>6.17231331164</v>
      </c>
      <c r="T458" s="82"/>
      <c r="U458" s="81">
        <v>4077657</v>
      </c>
      <c r="V458" s="81">
        <v>1479</v>
      </c>
      <c r="W458" s="81">
        <v>153</v>
      </c>
      <c r="X458" s="81">
        <v>11173</v>
      </c>
      <c r="Y458" s="81">
        <v>21504</v>
      </c>
      <c r="Z458" s="81">
        <v>37439</v>
      </c>
      <c r="AA458" s="81">
        <v>11035</v>
      </c>
      <c r="AB458" s="81">
        <v>53818</v>
      </c>
      <c r="AC458" s="81">
        <v>0</v>
      </c>
      <c r="AD458" s="81">
        <v>6.17231331164</v>
      </c>
      <c r="AE458" s="82"/>
      <c r="AF458" s="81">
        <v>48974852.735924333</v>
      </c>
      <c r="AG458" s="81">
        <v>2394609.452216913</v>
      </c>
      <c r="AH458" s="81">
        <v>1504872.5582191399</v>
      </c>
      <c r="AI458" s="81">
        <v>79749881.903399035</v>
      </c>
      <c r="AJ458" s="81">
        <v>101466780.55086941</v>
      </c>
      <c r="AK458" s="81">
        <v>0</v>
      </c>
      <c r="AL458" s="81">
        <v>0</v>
      </c>
      <c r="AM458" s="81">
        <v>7381261.2059976123</v>
      </c>
      <c r="AN458" s="81">
        <v>0</v>
      </c>
      <c r="AO458" s="81">
        <v>0</v>
      </c>
      <c r="AP458" s="82"/>
      <c r="AQ458" s="81">
        <v>1192</v>
      </c>
      <c r="AR458" s="81">
        <v>265</v>
      </c>
      <c r="AS458" s="81">
        <v>2</v>
      </c>
      <c r="AT458" s="81">
        <v>0</v>
      </c>
      <c r="AU458" s="81">
        <v>0</v>
      </c>
      <c r="AV458" s="81">
        <v>1</v>
      </c>
      <c r="AW458" s="81" t="s">
        <v>564</v>
      </c>
      <c r="AX458" s="82"/>
      <c r="AY458" s="81">
        <v>5035.2000000000007</v>
      </c>
      <c r="AZ458" s="81">
        <v>20453.599999999999</v>
      </c>
      <c r="BA458" s="81">
        <v>10620</v>
      </c>
      <c r="BB458" s="81">
        <v>0</v>
      </c>
      <c r="BC458" s="81">
        <v>0</v>
      </c>
      <c r="BD458" s="81">
        <v>5750</v>
      </c>
      <c r="BE458" s="81" t="s">
        <v>564</v>
      </c>
      <c r="BF458" s="82"/>
      <c r="BG458" s="81">
        <v>0</v>
      </c>
      <c r="BH458" s="81">
        <v>0</v>
      </c>
      <c r="BI458" s="81">
        <v>20.632000000000001</v>
      </c>
      <c r="BJ458" s="81">
        <v>0</v>
      </c>
      <c r="BK458" s="81">
        <v>0</v>
      </c>
      <c r="BL458" s="81">
        <v>0</v>
      </c>
      <c r="BM458" s="82"/>
      <c r="BN458" s="81">
        <v>0</v>
      </c>
      <c r="BO458" s="81">
        <v>0</v>
      </c>
      <c r="BP458" s="81">
        <v>2</v>
      </c>
      <c r="BQ458" s="81">
        <v>0</v>
      </c>
      <c r="BR458" s="81">
        <v>0</v>
      </c>
      <c r="BS458" s="81">
        <v>0</v>
      </c>
      <c r="BT458"/>
      <c r="BU458" s="80">
        <v>20.632000000000001</v>
      </c>
      <c r="BV458" s="80">
        <v>0</v>
      </c>
      <c r="BW458" s="80">
        <v>0</v>
      </c>
      <c r="BX458" s="80">
        <v>0</v>
      </c>
      <c r="BY458" s="80">
        <v>0</v>
      </c>
      <c r="BZ458" s="80">
        <v>0</v>
      </c>
      <c r="CA458" s="80">
        <v>0</v>
      </c>
      <c r="CB458" s="80">
        <v>0</v>
      </c>
      <c r="CC458" s="80">
        <v>0</v>
      </c>
    </row>
    <row r="459" spans="1:81">
      <c r="A459" s="80" t="s">
        <v>2272</v>
      </c>
      <c r="B459" s="80">
        <v>48</v>
      </c>
      <c r="C459" s="80">
        <v>14</v>
      </c>
      <c r="D459" s="80">
        <v>3</v>
      </c>
      <c r="E459" s="80">
        <v>2017</v>
      </c>
      <c r="F459" s="80" t="s">
        <v>71</v>
      </c>
      <c r="G459" s="80" t="s">
        <v>2258</v>
      </c>
      <c r="H459" s="80" t="s">
        <v>2259</v>
      </c>
      <c r="I459" s="177"/>
      <c r="J459" s="81">
        <v>75.544772126246642</v>
      </c>
      <c r="K459" s="81">
        <v>3.1710425090240171</v>
      </c>
      <c r="L459" s="81">
        <v>8.6695692450270396</v>
      </c>
      <c r="M459" s="81">
        <v>46.624738464721474</v>
      </c>
      <c r="N459" s="81">
        <v>75.971928635604456</v>
      </c>
      <c r="O459" s="81">
        <v>62.661973052109992</v>
      </c>
      <c r="P459" s="81">
        <v>53.039789110230473</v>
      </c>
      <c r="Q459" s="81">
        <v>3.6213009330461428</v>
      </c>
      <c r="R459" s="81">
        <v>0</v>
      </c>
      <c r="S459" s="81">
        <v>6.5029882919399995</v>
      </c>
      <c r="T459" s="82"/>
      <c r="U459" s="81">
        <v>4171441</v>
      </c>
      <c r="V459" s="81">
        <v>1479</v>
      </c>
      <c r="W459" s="81">
        <v>153</v>
      </c>
      <c r="X459" s="81">
        <v>11173</v>
      </c>
      <c r="Y459" s="81">
        <v>21524</v>
      </c>
      <c r="Z459" s="81">
        <v>37465</v>
      </c>
      <c r="AA459" s="81">
        <v>10986</v>
      </c>
      <c r="AB459" s="81">
        <v>53020</v>
      </c>
      <c r="AC459" s="81">
        <v>0</v>
      </c>
      <c r="AD459" s="81">
        <v>6.5029882919399986</v>
      </c>
      <c r="AE459" s="82"/>
      <c r="AF459" s="81">
        <v>46737128.110758834</v>
      </c>
      <c r="AG459" s="81">
        <v>2413025.838880056</v>
      </c>
      <c r="AH459" s="81">
        <v>1801273.7027832719</v>
      </c>
      <c r="AI459" s="81">
        <v>75466432.479805246</v>
      </c>
      <c r="AJ459" s="81">
        <v>109924293.59734879</v>
      </c>
      <c r="AK459" s="81">
        <v>0</v>
      </c>
      <c r="AL459" s="81">
        <v>0</v>
      </c>
      <c r="AM459" s="81">
        <v>7283192.0929412507</v>
      </c>
      <c r="AN459" s="81">
        <v>0</v>
      </c>
      <c r="AO459" s="81">
        <v>0</v>
      </c>
      <c r="AP459" s="82"/>
      <c r="AQ459" s="81">
        <v>1260</v>
      </c>
      <c r="AR459" s="81">
        <v>308</v>
      </c>
      <c r="AS459" s="81">
        <v>2</v>
      </c>
      <c r="AT459" s="81">
        <v>0</v>
      </c>
      <c r="AU459" s="81">
        <v>0</v>
      </c>
      <c r="AV459" s="81">
        <v>1</v>
      </c>
      <c r="AW459" s="81" t="s">
        <v>564</v>
      </c>
      <c r="AX459" s="82"/>
      <c r="AY459" s="81">
        <v>5412.9</v>
      </c>
      <c r="AZ459" s="81">
        <v>22289</v>
      </c>
      <c r="BA459" s="81">
        <v>10620</v>
      </c>
      <c r="BB459" s="81">
        <v>0</v>
      </c>
      <c r="BC459" s="81">
        <v>0</v>
      </c>
      <c r="BD459" s="81">
        <v>5750</v>
      </c>
      <c r="BE459" s="81" t="s">
        <v>564</v>
      </c>
      <c r="BF459" s="82"/>
      <c r="BG459" s="81">
        <v>0</v>
      </c>
      <c r="BH459" s="81">
        <v>0</v>
      </c>
      <c r="BI459" s="81">
        <v>22.393000000000001</v>
      </c>
      <c r="BJ459" s="81">
        <v>0</v>
      </c>
      <c r="BK459" s="81">
        <v>0</v>
      </c>
      <c r="BL459" s="81">
        <v>0</v>
      </c>
      <c r="BM459" s="82"/>
      <c r="BN459" s="81">
        <v>0</v>
      </c>
      <c r="BO459" s="81">
        <v>0</v>
      </c>
      <c r="BP459" s="81">
        <v>2</v>
      </c>
      <c r="BQ459" s="81">
        <v>0</v>
      </c>
      <c r="BR459" s="81">
        <v>0</v>
      </c>
      <c r="BS459" s="81">
        <v>0</v>
      </c>
      <c r="BT459"/>
      <c r="BU459" s="80">
        <v>22.393000000000001</v>
      </c>
      <c r="BV459" s="80">
        <v>0</v>
      </c>
      <c r="BW459" s="80">
        <v>0</v>
      </c>
      <c r="BX459" s="80">
        <v>0</v>
      </c>
      <c r="BY459" s="80">
        <v>0</v>
      </c>
      <c r="BZ459" s="80">
        <v>0</v>
      </c>
      <c r="CA459" s="80">
        <v>0</v>
      </c>
      <c r="CB459" s="80">
        <v>0</v>
      </c>
      <c r="CC459" s="80">
        <v>0</v>
      </c>
    </row>
    <row r="460" spans="1:81">
      <c r="A460" s="80" t="s">
        <v>2273</v>
      </c>
      <c r="B460" s="80">
        <v>49</v>
      </c>
      <c r="C460" s="80">
        <v>15</v>
      </c>
      <c r="D460" s="80">
        <v>3</v>
      </c>
      <c r="E460" s="80">
        <v>2018</v>
      </c>
      <c r="F460" s="80" t="s">
        <v>93</v>
      </c>
      <c r="G460" s="80" t="s">
        <v>2258</v>
      </c>
      <c r="H460" s="80" t="s">
        <v>2259</v>
      </c>
      <c r="I460" s="177"/>
      <c r="J460" s="81">
        <v>75.716363196119616</v>
      </c>
      <c r="K460" s="81">
        <v>2.9921137401244442</v>
      </c>
      <c r="L460" s="81">
        <v>8.1318180223536682</v>
      </c>
      <c r="M460" s="81">
        <v>49.481780476055519</v>
      </c>
      <c r="N460" s="81">
        <v>72.085568270097014</v>
      </c>
      <c r="O460" s="81">
        <v>61.135132032544853</v>
      </c>
      <c r="P460" s="81">
        <v>52.086408680079657</v>
      </c>
      <c r="Q460" s="81">
        <v>3.2979556426204724</v>
      </c>
      <c r="R460" s="81">
        <v>0</v>
      </c>
      <c r="S460" s="81">
        <v>6.4076898912399995</v>
      </c>
      <c r="T460" s="82"/>
      <c r="U460" s="81">
        <v>4166165</v>
      </c>
      <c r="V460" s="81">
        <v>1479</v>
      </c>
      <c r="W460" s="81">
        <v>153</v>
      </c>
      <c r="X460" s="81">
        <v>11173</v>
      </c>
      <c r="Y460" s="81">
        <v>21504</v>
      </c>
      <c r="Z460" s="81">
        <v>37252</v>
      </c>
      <c r="AA460" s="81">
        <v>10897</v>
      </c>
      <c r="AB460" s="81">
        <v>52035</v>
      </c>
      <c r="AC460" s="81">
        <v>0</v>
      </c>
      <c r="AD460" s="81">
        <v>6.4076898912400004</v>
      </c>
      <c r="AE460" s="82"/>
      <c r="AF460" s="81">
        <v>46076685.373192683</v>
      </c>
      <c r="AG460" s="81">
        <v>2142779.7406487348</v>
      </c>
      <c r="AH460" s="81">
        <v>1730442.7357340669</v>
      </c>
      <c r="AI460" s="81">
        <v>78202929.238483042</v>
      </c>
      <c r="AJ460" s="81">
        <v>108693922.7159812</v>
      </c>
      <c r="AK460" s="81">
        <v>0</v>
      </c>
      <c r="AL460" s="81">
        <v>0</v>
      </c>
      <c r="AM460" s="81">
        <v>7162675.5458806483</v>
      </c>
      <c r="AN460" s="81">
        <v>0</v>
      </c>
      <c r="AO460" s="81">
        <v>0</v>
      </c>
      <c r="AP460" s="82"/>
      <c r="AQ460" s="81">
        <v>1329</v>
      </c>
      <c r="AR460" s="81">
        <v>357</v>
      </c>
      <c r="AS460" s="81">
        <v>2</v>
      </c>
      <c r="AT460" s="81">
        <v>0</v>
      </c>
      <c r="AU460" s="81">
        <v>0</v>
      </c>
      <c r="AV460" s="81">
        <v>1</v>
      </c>
      <c r="AW460" s="81" t="s">
        <v>564</v>
      </c>
      <c r="AX460" s="82"/>
      <c r="AY460" s="81">
        <v>5763.0999999999995</v>
      </c>
      <c r="AZ460" s="81">
        <v>24737.599999999999</v>
      </c>
      <c r="BA460" s="81">
        <v>10620</v>
      </c>
      <c r="BB460" s="81">
        <v>0</v>
      </c>
      <c r="BC460" s="81">
        <v>0</v>
      </c>
      <c r="BD460" s="81">
        <v>5750</v>
      </c>
      <c r="BE460" s="81" t="s">
        <v>564</v>
      </c>
      <c r="BF460" s="82"/>
      <c r="BG460" s="81">
        <v>0</v>
      </c>
      <c r="BH460" s="81">
        <v>0</v>
      </c>
      <c r="BI460" s="81">
        <v>22.172000000000001</v>
      </c>
      <c r="BJ460" s="81">
        <v>0</v>
      </c>
      <c r="BK460" s="81">
        <v>0</v>
      </c>
      <c r="BL460" s="81">
        <v>0</v>
      </c>
      <c r="BM460" s="82"/>
      <c r="BN460" s="81">
        <v>0</v>
      </c>
      <c r="BO460" s="81">
        <v>0</v>
      </c>
      <c r="BP460" s="81">
        <v>2</v>
      </c>
      <c r="BQ460" s="81">
        <v>0</v>
      </c>
      <c r="BR460" s="81">
        <v>0</v>
      </c>
      <c r="BS460" s="81">
        <v>0</v>
      </c>
      <c r="BT460"/>
      <c r="BU460" s="80">
        <v>22.172000000000001</v>
      </c>
      <c r="BV460" s="80">
        <v>0</v>
      </c>
      <c r="BW460" s="80">
        <v>0</v>
      </c>
      <c r="BX460" s="80">
        <v>0</v>
      </c>
      <c r="BY460" s="80">
        <v>0</v>
      </c>
      <c r="BZ460" s="80">
        <v>0</v>
      </c>
      <c r="CA460" s="80">
        <v>0</v>
      </c>
      <c r="CB460" s="80">
        <v>0</v>
      </c>
      <c r="CC460" s="80">
        <v>0</v>
      </c>
    </row>
    <row r="461" spans="1:81">
      <c r="A461" s="80" t="s">
        <v>2274</v>
      </c>
      <c r="B461" s="80">
        <v>50</v>
      </c>
      <c r="C461" s="80">
        <v>16</v>
      </c>
      <c r="D461" s="80">
        <v>3</v>
      </c>
      <c r="E461" s="80">
        <v>2019</v>
      </c>
      <c r="F461" s="80" t="s">
        <v>73</v>
      </c>
      <c r="G461" s="80" t="s">
        <v>2258</v>
      </c>
      <c r="H461" s="80" t="s">
        <v>2259</v>
      </c>
      <c r="I461" s="177"/>
      <c r="J461" s="81">
        <v>71.286019004990877</v>
      </c>
      <c r="K461" s="81">
        <v>2.7323529607944859</v>
      </c>
      <c r="L461" s="81">
        <v>8.2017837865716761</v>
      </c>
      <c r="M461" s="81">
        <v>48.368324750701518</v>
      </c>
      <c r="N461" s="81">
        <v>68.481814014374905</v>
      </c>
      <c r="O461" s="81">
        <v>60.169132715984354</v>
      </c>
      <c r="P461" s="81">
        <v>53.206391834291459</v>
      </c>
      <c r="Q461" s="81">
        <v>3.1540596704315025</v>
      </c>
      <c r="R461" s="81">
        <v>0</v>
      </c>
      <c r="S461" s="81">
        <v>7.6453758592000014</v>
      </c>
      <c r="T461" s="82"/>
      <c r="U461" s="81">
        <v>3934272</v>
      </c>
      <c r="V461" s="81">
        <v>1479</v>
      </c>
      <c r="W461" s="81">
        <v>153</v>
      </c>
      <c r="X461" s="81">
        <v>11173</v>
      </c>
      <c r="Y461" s="81">
        <v>21425</v>
      </c>
      <c r="Z461" s="81">
        <v>37670</v>
      </c>
      <c r="AA461" s="81">
        <v>11048</v>
      </c>
      <c r="AB461" s="81">
        <v>51112</v>
      </c>
      <c r="AC461" s="81">
        <v>0</v>
      </c>
      <c r="AD461" s="81">
        <v>7.6453758592000014</v>
      </c>
      <c r="AE461" s="82"/>
      <c r="AF461" s="81">
        <v>43102110.256575197</v>
      </c>
      <c r="AG461" s="81">
        <v>2069056.436947485</v>
      </c>
      <c r="AH461" s="81">
        <v>1831676.0879685369</v>
      </c>
      <c r="AI461" s="81">
        <v>79570439.358008355</v>
      </c>
      <c r="AJ461" s="81">
        <v>102665930.50149079</v>
      </c>
      <c r="AK461" s="81">
        <v>0</v>
      </c>
      <c r="AL461" s="81">
        <v>0</v>
      </c>
      <c r="AM461" s="81">
        <v>6961069.6290700054</v>
      </c>
      <c r="AN461" s="81">
        <v>0</v>
      </c>
      <c r="AO461" s="81">
        <v>0</v>
      </c>
      <c r="AP461" s="82"/>
      <c r="AQ461" s="81">
        <v>1379</v>
      </c>
      <c r="AR461" s="81">
        <v>399</v>
      </c>
      <c r="AS461" s="81">
        <v>2</v>
      </c>
      <c r="AT461" s="81">
        <v>0</v>
      </c>
      <c r="AU461" s="81">
        <v>0</v>
      </c>
      <c r="AV461" s="81">
        <v>1</v>
      </c>
      <c r="AW461" s="81" t="s">
        <v>564</v>
      </c>
      <c r="AX461" s="82"/>
      <c r="AY461" s="81">
        <v>6034.7000000000025</v>
      </c>
      <c r="AZ461" s="81">
        <v>28475.19999999999</v>
      </c>
      <c r="BA461" s="81">
        <v>10620</v>
      </c>
      <c r="BB461" s="81">
        <v>0</v>
      </c>
      <c r="BC461" s="81">
        <v>0</v>
      </c>
      <c r="BD461" s="81">
        <v>5750</v>
      </c>
      <c r="BE461" s="81" t="s">
        <v>564</v>
      </c>
      <c r="BF461" s="82"/>
      <c r="BG461" s="81">
        <v>0</v>
      </c>
      <c r="BH461" s="81">
        <v>0</v>
      </c>
      <c r="BI461" s="81">
        <v>16.079999999999998</v>
      </c>
      <c r="BJ461" s="81">
        <v>0</v>
      </c>
      <c r="BK461" s="81">
        <v>0</v>
      </c>
      <c r="BL461" s="81">
        <v>0</v>
      </c>
      <c r="BM461" s="82"/>
      <c r="BN461" s="81">
        <v>0</v>
      </c>
      <c r="BO461" s="81">
        <v>0</v>
      </c>
      <c r="BP461" s="81">
        <v>2</v>
      </c>
      <c r="BQ461" s="81">
        <v>0</v>
      </c>
      <c r="BR461" s="81">
        <v>0</v>
      </c>
      <c r="BS461" s="81">
        <v>0</v>
      </c>
      <c r="BT461"/>
      <c r="BU461" s="80">
        <v>16.079999999999998</v>
      </c>
      <c r="BV461" s="80">
        <v>0</v>
      </c>
      <c r="BW461" s="80">
        <v>0</v>
      </c>
      <c r="BX461" s="80">
        <v>0</v>
      </c>
      <c r="BY461" s="80">
        <v>0</v>
      </c>
      <c r="BZ461" s="80">
        <v>0</v>
      </c>
      <c r="CA461" s="80">
        <v>0</v>
      </c>
      <c r="CB461" s="80">
        <v>0</v>
      </c>
      <c r="CC461" s="80">
        <v>0</v>
      </c>
    </row>
    <row r="462" spans="1:81">
      <c r="A462" s="80" t="s">
        <v>2275</v>
      </c>
      <c r="B462" s="80">
        <v>51</v>
      </c>
      <c r="C462" s="80">
        <v>17</v>
      </c>
      <c r="D462" s="80">
        <v>3</v>
      </c>
      <c r="E462" s="80">
        <v>2020</v>
      </c>
      <c r="F462" s="80" t="s">
        <v>218</v>
      </c>
      <c r="G462" s="174" t="s">
        <v>2258</v>
      </c>
      <c r="H462" s="80" t="s">
        <v>2259</v>
      </c>
      <c r="I462" s="177"/>
      <c r="J462" s="81">
        <v>57.39743482393056</v>
      </c>
      <c r="K462" s="81">
        <v>2.5768274417214965</v>
      </c>
      <c r="L462" s="81">
        <v>8.5529964703705748</v>
      </c>
      <c r="M462" s="81">
        <v>41.629942037683982</v>
      </c>
      <c r="N462" s="81">
        <v>65.287864834824532</v>
      </c>
      <c r="O462" s="81">
        <v>51.304645497113455</v>
      </c>
      <c r="P462" s="81">
        <v>47.769979615754771</v>
      </c>
      <c r="Q462" s="81">
        <v>2.9645503141624134</v>
      </c>
      <c r="R462" s="81">
        <v>0</v>
      </c>
      <c r="S462" s="81">
        <v>8.0668466250400002</v>
      </c>
      <c r="T462" s="82"/>
      <c r="U462" s="81">
        <v>3838172</v>
      </c>
      <c r="V462" s="81">
        <v>1187</v>
      </c>
      <c r="W462" s="81">
        <v>173</v>
      </c>
      <c r="X462" s="81">
        <v>10695</v>
      </c>
      <c r="Y462" s="81">
        <v>21407</v>
      </c>
      <c r="Z462" s="81">
        <v>36661</v>
      </c>
      <c r="AA462" s="81">
        <v>10777</v>
      </c>
      <c r="AB462" s="81">
        <v>50278</v>
      </c>
      <c r="AC462" s="81">
        <v>0</v>
      </c>
      <c r="AD462" s="81">
        <v>8.0668466250400002</v>
      </c>
      <c r="AE462" s="82"/>
      <c r="AF462" s="81">
        <v>41219813.128571913</v>
      </c>
      <c r="AG462" s="81">
        <v>1840662.4980734286</v>
      </c>
      <c r="AH462" s="81">
        <v>1548476.398292623</v>
      </c>
      <c r="AI462" s="81">
        <v>69569723.049260572</v>
      </c>
      <c r="AJ462" s="81">
        <v>101661689.95921555</v>
      </c>
      <c r="AK462" s="81"/>
      <c r="AL462" s="81"/>
      <c r="AM462" s="81">
        <v>6561837.6002307506</v>
      </c>
      <c r="AN462" s="81"/>
      <c r="AO462" s="81"/>
      <c r="AP462" s="82"/>
      <c r="AQ462" s="81">
        <v>1433</v>
      </c>
      <c r="AR462" s="81">
        <v>459</v>
      </c>
      <c r="AS462" s="81">
        <v>2</v>
      </c>
      <c r="AT462" s="81">
        <v>0</v>
      </c>
      <c r="AU462" s="81">
        <v>0</v>
      </c>
      <c r="AV462" s="81">
        <v>1</v>
      </c>
      <c r="AW462" s="81">
        <v>2</v>
      </c>
      <c r="AX462" s="82"/>
      <c r="AY462" s="81">
        <v>6324.4999999999982</v>
      </c>
      <c r="AZ462" s="81">
        <v>32007.500000000011</v>
      </c>
      <c r="BA462" s="81">
        <v>10620</v>
      </c>
      <c r="BB462" s="81">
        <v>0</v>
      </c>
      <c r="BC462" s="81">
        <v>0</v>
      </c>
      <c r="BD462" s="81">
        <v>5750</v>
      </c>
      <c r="BE462" s="81">
        <v>10620</v>
      </c>
      <c r="BF462" s="82"/>
      <c r="BG462" s="81">
        <v>0</v>
      </c>
      <c r="BH462" s="81">
        <v>0</v>
      </c>
      <c r="BI462" s="81">
        <v>13.622999999999999</v>
      </c>
      <c r="BJ462" s="81">
        <v>0.14799999999999999</v>
      </c>
      <c r="BK462" s="81">
        <v>0</v>
      </c>
      <c r="BL462" s="81">
        <v>0</v>
      </c>
      <c r="BM462" s="82"/>
      <c r="BN462" s="81">
        <v>0</v>
      </c>
      <c r="BO462" s="81">
        <v>0</v>
      </c>
      <c r="BP462" s="81">
        <v>2</v>
      </c>
      <c r="BQ462" s="81">
        <v>1</v>
      </c>
      <c r="BR462" s="81">
        <v>0</v>
      </c>
      <c r="BS462" s="81">
        <v>0</v>
      </c>
      <c r="BT462"/>
      <c r="BU462" s="80">
        <v>13.771000000000001</v>
      </c>
      <c r="BV462" s="80">
        <v>0</v>
      </c>
      <c r="BW462" s="80">
        <v>0</v>
      </c>
      <c r="BX462" s="80">
        <v>0</v>
      </c>
      <c r="BY462" s="80">
        <v>0</v>
      </c>
      <c r="BZ462" s="80">
        <v>0</v>
      </c>
      <c r="CA462" s="80">
        <v>0</v>
      </c>
      <c r="CB462" s="80">
        <v>0</v>
      </c>
      <c r="CC462" s="80">
        <v>0</v>
      </c>
    </row>
    <row r="463" spans="1:81">
      <c r="A463" s="80" t="s">
        <v>2276</v>
      </c>
      <c r="B463" s="80">
        <v>51</v>
      </c>
      <c r="C463" s="80">
        <v>18</v>
      </c>
      <c r="D463" s="80">
        <v>3</v>
      </c>
      <c r="E463" s="80">
        <v>2021</v>
      </c>
      <c r="F463" s="80" t="s">
        <v>75</v>
      </c>
      <c r="G463" s="174" t="s">
        <v>2258</v>
      </c>
      <c r="H463" s="80" t="s">
        <v>2259</v>
      </c>
      <c r="I463" s="177"/>
      <c r="J463" s="81">
        <v>67.473138594082769</v>
      </c>
      <c r="K463" s="81">
        <v>2.7441136014853145</v>
      </c>
      <c r="L463" s="81">
        <v>7.085548598822939</v>
      </c>
      <c r="M463" s="81">
        <v>44.074660625387125</v>
      </c>
      <c r="N463" s="81">
        <v>66.464234566582277</v>
      </c>
      <c r="O463" s="81">
        <v>49.279205233199761</v>
      </c>
      <c r="P463" s="81">
        <v>49.052790311936405</v>
      </c>
      <c r="Q463" s="81">
        <v>2.9379503723309734</v>
      </c>
      <c r="R463" s="81">
        <v>0</v>
      </c>
      <c r="S463" s="81">
        <v>10.02105847336</v>
      </c>
      <c r="T463" s="82"/>
      <c r="U463" s="81">
        <v>4082339</v>
      </c>
      <c r="V463" s="81">
        <v>1187</v>
      </c>
      <c r="W463" s="81">
        <v>173</v>
      </c>
      <c r="X463" s="81">
        <v>10695</v>
      </c>
      <c r="Y463" s="81">
        <v>21280</v>
      </c>
      <c r="Z463" s="81">
        <v>36259</v>
      </c>
      <c r="AA463" s="81">
        <v>10792</v>
      </c>
      <c r="AB463" s="81">
        <v>49236</v>
      </c>
      <c r="AC463" s="81">
        <v>0</v>
      </c>
      <c r="AD463" s="81">
        <v>10.02105847336</v>
      </c>
      <c r="AE463" s="82"/>
      <c r="AF463" s="81">
        <v>41295651.793955505</v>
      </c>
      <c r="AG463" s="81">
        <v>1950666.0959367331</v>
      </c>
      <c r="AH463" s="81">
        <v>1235496.8788036699</v>
      </c>
      <c r="AI463" s="81">
        <v>72790083.01338096</v>
      </c>
      <c r="AJ463" s="81">
        <v>96314099.659584939</v>
      </c>
      <c r="AK463" s="81">
        <v>0</v>
      </c>
      <c r="AL463" s="81">
        <v>0</v>
      </c>
      <c r="AM463" s="81">
        <v>6462908.7801049845</v>
      </c>
      <c r="AN463" s="81">
        <v>0</v>
      </c>
      <c r="AO463" s="81">
        <v>0</v>
      </c>
      <c r="AP463" s="82"/>
      <c r="AQ463" s="81">
        <v>1486</v>
      </c>
      <c r="AR463" s="81">
        <v>515</v>
      </c>
      <c r="AS463" s="81">
        <v>2</v>
      </c>
      <c r="AT463" s="81">
        <v>0</v>
      </c>
      <c r="AU463" s="81">
        <v>0</v>
      </c>
      <c r="AV463" s="81">
        <v>1</v>
      </c>
      <c r="AW463" s="81"/>
      <c r="AX463" s="82"/>
      <c r="AY463" s="81">
        <v>6611.5999999999995</v>
      </c>
      <c r="AZ463" s="81">
        <v>34762.500000000007</v>
      </c>
      <c r="BA463" s="81">
        <v>10620</v>
      </c>
      <c r="BB463" s="81">
        <v>0</v>
      </c>
      <c r="BC463" s="81">
        <v>0</v>
      </c>
      <c r="BD463" s="81">
        <v>5750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2277</v>
      </c>
      <c r="B464" s="80">
        <v>51</v>
      </c>
      <c r="C464" s="80">
        <v>19</v>
      </c>
      <c r="D464" s="80">
        <v>3</v>
      </c>
      <c r="E464" s="80">
        <v>2022</v>
      </c>
      <c r="F464" s="80" t="s">
        <v>568</v>
      </c>
      <c r="G464" s="80" t="s">
        <v>2258</v>
      </c>
      <c r="H464" s="80" t="s">
        <v>2259</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1555</v>
      </c>
      <c r="AR464" s="81">
        <v>568</v>
      </c>
      <c r="AS464" s="81">
        <v>2</v>
      </c>
      <c r="AT464" s="81">
        <v>2</v>
      </c>
      <c r="AU464" s="81">
        <v>0</v>
      </c>
      <c r="AV464" s="81">
        <v>1</v>
      </c>
      <c r="AW464" s="81"/>
      <c r="AX464" s="82"/>
      <c r="AY464" s="81">
        <v>7058.1999999999925</v>
      </c>
      <c r="AZ464" s="81">
        <v>69513.799999999988</v>
      </c>
      <c r="BA464" s="81">
        <v>10620</v>
      </c>
      <c r="BB464" s="81">
        <v>1650</v>
      </c>
      <c r="BC464" s="81">
        <v>0</v>
      </c>
      <c r="BD464" s="81">
        <v>5750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2278</v>
      </c>
      <c r="B465" s="80">
        <v>358</v>
      </c>
      <c r="C465" s="80">
        <v>1</v>
      </c>
      <c r="D465" s="80">
        <v>22</v>
      </c>
      <c r="E465" s="80">
        <v>1990</v>
      </c>
      <c r="F465" s="80" t="s">
        <v>562</v>
      </c>
      <c r="G465" s="80" t="s">
        <v>1771</v>
      </c>
      <c r="H465" s="80" t="s">
        <v>1772</v>
      </c>
      <c r="I465" s="177"/>
      <c r="J465" s="81">
        <v>106.79593341904319</v>
      </c>
      <c r="K465" s="81">
        <v>10.303972369032484</v>
      </c>
      <c r="L465" s="81">
        <v>77.195391573764155</v>
      </c>
      <c r="M465" s="81">
        <v>49.917507811014694</v>
      </c>
      <c r="N465" s="81">
        <v>88.099195084092884</v>
      </c>
      <c r="O465" s="81">
        <v>41.71532261556758</v>
      </c>
      <c r="P465" s="81">
        <v>57.073174890967188</v>
      </c>
      <c r="Q465" s="81">
        <v>4.467560062257113</v>
      </c>
      <c r="R465" s="81">
        <v>8.3060395495621027</v>
      </c>
      <c r="S465" s="81">
        <v>4.0774028115190042</v>
      </c>
      <c r="T465" s="82"/>
      <c r="U465" s="81">
        <v>7950225</v>
      </c>
      <c r="V465" s="81">
        <v>3007</v>
      </c>
      <c r="W465" s="81">
        <v>833</v>
      </c>
      <c r="X465" s="81">
        <v>18775</v>
      </c>
      <c r="Y465" s="81">
        <v>22859</v>
      </c>
      <c r="Z465" s="81">
        <v>17158</v>
      </c>
      <c r="AA465" s="81">
        <v>13858</v>
      </c>
      <c r="AB465" s="81">
        <v>72538</v>
      </c>
      <c r="AC465" s="81">
        <v>1438621</v>
      </c>
      <c r="AD465" s="81">
        <v>4.0774028115190042</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2279</v>
      </c>
      <c r="B466" s="80">
        <v>359</v>
      </c>
      <c r="C466" s="80">
        <v>2</v>
      </c>
      <c r="D466" s="80">
        <v>22</v>
      </c>
      <c r="E466" s="80">
        <v>2005</v>
      </c>
      <c r="F466" s="80" t="s">
        <v>565</v>
      </c>
      <c r="G466" s="80" t="s">
        <v>1771</v>
      </c>
      <c r="H466" s="80" t="s">
        <v>1772</v>
      </c>
      <c r="I466" s="177"/>
      <c r="J466" s="81">
        <v>105.75831497588688</v>
      </c>
      <c r="K466" s="81">
        <v>7.6252433751654189</v>
      </c>
      <c r="L466" s="81">
        <v>46.436523009646294</v>
      </c>
      <c r="M466" s="81">
        <v>92.10434126108369</v>
      </c>
      <c r="N466" s="81">
        <v>140.74778015611781</v>
      </c>
      <c r="O466" s="81">
        <v>58.852936533212038</v>
      </c>
      <c r="P466" s="81">
        <v>57.829630342393543</v>
      </c>
      <c r="Q466" s="81">
        <v>3.7672481562261506</v>
      </c>
      <c r="R466" s="81">
        <v>4.4547879012056022</v>
      </c>
      <c r="S466" s="81">
        <v>9.2472640392575194</v>
      </c>
      <c r="T466" s="82"/>
      <c r="U466" s="81">
        <v>8540574</v>
      </c>
      <c r="V466" s="81">
        <v>2367</v>
      </c>
      <c r="W466" s="81">
        <v>463</v>
      </c>
      <c r="X466" s="81">
        <v>14578</v>
      </c>
      <c r="Y466" s="81">
        <v>24441</v>
      </c>
      <c r="Z466" s="81">
        <v>28012</v>
      </c>
      <c r="AA466" s="81">
        <v>11500</v>
      </c>
      <c r="AB466" s="81">
        <v>63944</v>
      </c>
      <c r="AC466" s="81">
        <v>787737</v>
      </c>
      <c r="AD466" s="81">
        <v>9.2472640392575194</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2280</v>
      </c>
      <c r="B467" s="80">
        <v>360</v>
      </c>
      <c r="C467" s="80">
        <v>3</v>
      </c>
      <c r="D467" s="80">
        <v>22</v>
      </c>
      <c r="E467" s="80">
        <v>2006</v>
      </c>
      <c r="F467" s="80" t="s">
        <v>566</v>
      </c>
      <c r="G467" s="80" t="s">
        <v>1771</v>
      </c>
      <c r="H467" s="80" t="s">
        <v>1772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2281</v>
      </c>
      <c r="B468" s="80">
        <v>361</v>
      </c>
      <c r="C468" s="80">
        <v>4</v>
      </c>
      <c r="D468" s="80">
        <v>22</v>
      </c>
      <c r="E468" s="80">
        <v>2007</v>
      </c>
      <c r="F468" s="80" t="s">
        <v>567</v>
      </c>
      <c r="G468" s="80" t="s">
        <v>1771</v>
      </c>
      <c r="H468" s="80" t="s">
        <v>1772</v>
      </c>
      <c r="I468" s="177"/>
      <c r="J468" s="81">
        <v>113.57420315660183</v>
      </c>
      <c r="K468" s="81">
        <v>6.509583614869535</v>
      </c>
      <c r="L468" s="81">
        <v>36.681022591840531</v>
      </c>
      <c r="M468" s="81">
        <v>84.356296632920973</v>
      </c>
      <c r="N468" s="81">
        <v>139.53786400037663</v>
      </c>
      <c r="O468" s="81">
        <v>56.14690704382501</v>
      </c>
      <c r="P468" s="81">
        <v>56.457479593247349</v>
      </c>
      <c r="Q468" s="81">
        <v>3.8613447501881808</v>
      </c>
      <c r="R468" s="81">
        <v>4.1425324314348302</v>
      </c>
      <c r="S468" s="81">
        <v>7.318697853248076</v>
      </c>
      <c r="T468" s="82"/>
      <c r="U468" s="81">
        <v>10296811</v>
      </c>
      <c r="V468" s="81">
        <v>2151</v>
      </c>
      <c r="W468" s="81">
        <v>480</v>
      </c>
      <c r="X468" s="81">
        <v>17926</v>
      </c>
      <c r="Y468" s="81">
        <v>24311</v>
      </c>
      <c r="Z468" s="81">
        <v>27781</v>
      </c>
      <c r="AA468" s="81">
        <v>11056</v>
      </c>
      <c r="AB468" s="81">
        <v>62075</v>
      </c>
      <c r="AC468" s="81">
        <v>753539</v>
      </c>
      <c r="AD468" s="81">
        <v>7.318697853248076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2282</v>
      </c>
      <c r="B469" s="80">
        <v>362</v>
      </c>
      <c r="C469" s="80">
        <v>5</v>
      </c>
      <c r="D469" s="80">
        <v>22</v>
      </c>
      <c r="E469" s="80">
        <v>2008</v>
      </c>
      <c r="F469" s="80" t="s">
        <v>84</v>
      </c>
      <c r="G469" s="80" t="s">
        <v>1771</v>
      </c>
      <c r="H469" s="80" t="s">
        <v>1772</v>
      </c>
      <c r="I469" s="177"/>
      <c r="J469" s="81">
        <v>97.615845095130467</v>
      </c>
      <c r="K469" s="81">
        <v>4.7314443150763541</v>
      </c>
      <c r="L469" s="81">
        <v>32.306452858619913</v>
      </c>
      <c r="M469" s="81">
        <v>88.472482364664856</v>
      </c>
      <c r="N469" s="81">
        <v>114.71070417678793</v>
      </c>
      <c r="O469" s="81">
        <v>54.041960359049718</v>
      </c>
      <c r="P469" s="81">
        <v>55.582129532772903</v>
      </c>
      <c r="Q469" s="81">
        <v>3.743351686299385</v>
      </c>
      <c r="R469" s="81">
        <v>3.7947179022541797</v>
      </c>
      <c r="S469" s="81">
        <v>6.1693856957877493</v>
      </c>
      <c r="T469" s="82"/>
      <c r="U469" s="81">
        <v>9554305</v>
      </c>
      <c r="V469" s="81">
        <v>2151</v>
      </c>
      <c r="W469" s="81">
        <v>480</v>
      </c>
      <c r="X469" s="81">
        <v>17926</v>
      </c>
      <c r="Y469" s="81">
        <v>24274</v>
      </c>
      <c r="Z469" s="81">
        <v>27678</v>
      </c>
      <c r="AA469" s="81">
        <v>10897</v>
      </c>
      <c r="AB469" s="81">
        <v>61167</v>
      </c>
      <c r="AC469" s="81">
        <v>716770</v>
      </c>
      <c r="AD469" s="81">
        <v>6.1693856957877493</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2283</v>
      </c>
      <c r="B470" s="80">
        <v>363</v>
      </c>
      <c r="C470" s="80">
        <v>6</v>
      </c>
      <c r="D470" s="80">
        <v>22</v>
      </c>
      <c r="E470" s="80">
        <v>2009</v>
      </c>
      <c r="F470" s="80" t="s">
        <v>85</v>
      </c>
      <c r="G470" s="80" t="s">
        <v>1771</v>
      </c>
      <c r="H470" s="80" t="s">
        <v>1772</v>
      </c>
      <c r="I470" s="177"/>
      <c r="J470" s="81">
        <v>104.17953518697371</v>
      </c>
      <c r="K470" s="81">
        <v>5.4019122053321809</v>
      </c>
      <c r="L470" s="81">
        <v>44.431783130022843</v>
      </c>
      <c r="M470" s="81">
        <v>86.032479869348805</v>
      </c>
      <c r="N470" s="81">
        <v>109.30245516219598</v>
      </c>
      <c r="O470" s="81">
        <v>54.972615912949273</v>
      </c>
      <c r="P470" s="81">
        <v>53.207204710560418</v>
      </c>
      <c r="Q470" s="81">
        <v>3.5298404827411032</v>
      </c>
      <c r="R470" s="81">
        <v>4.3321707749883638</v>
      </c>
      <c r="S470" s="81">
        <v>4.3901493214197576</v>
      </c>
      <c r="T470" s="82"/>
      <c r="U470" s="81">
        <v>7788396</v>
      </c>
      <c r="V470" s="81">
        <v>1988</v>
      </c>
      <c r="W470" s="81">
        <v>904</v>
      </c>
      <c r="X470" s="81">
        <v>17508</v>
      </c>
      <c r="Y470" s="81">
        <v>24282</v>
      </c>
      <c r="Z470" s="81">
        <v>27790</v>
      </c>
      <c r="AA470" s="81">
        <v>10709</v>
      </c>
      <c r="AB470" s="81">
        <v>60548</v>
      </c>
      <c r="AC470" s="81">
        <v>798305</v>
      </c>
      <c r="AD470" s="81">
        <v>4.3901493214197576</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10.68</v>
      </c>
      <c r="BJ470" s="81">
        <v>0</v>
      </c>
      <c r="BK470" s="81">
        <v>6.9930000000000003</v>
      </c>
      <c r="BL470" s="81">
        <v>0</v>
      </c>
      <c r="BM470" s="82"/>
      <c r="BN470" s="81">
        <v>0</v>
      </c>
      <c r="BO470" s="81">
        <v>0</v>
      </c>
      <c r="BP470" s="81">
        <v>2</v>
      </c>
      <c r="BQ470" s="81">
        <v>0</v>
      </c>
      <c r="BR470" s="81">
        <v>1</v>
      </c>
      <c r="BS470" s="81">
        <v>0</v>
      </c>
      <c r="BT470"/>
      <c r="BU470" s="80"/>
      <c r="BV470" s="80"/>
      <c r="BW470" s="80"/>
      <c r="BX470" s="80"/>
      <c r="BY470" s="80"/>
      <c r="BZ470" s="80"/>
      <c r="CA470" s="80"/>
      <c r="CB470" s="80"/>
      <c r="CC470" s="80"/>
    </row>
    <row r="471" spans="1:81">
      <c r="A471" s="80" t="s">
        <v>2284</v>
      </c>
      <c r="B471" s="80">
        <v>364</v>
      </c>
      <c r="C471" s="80">
        <v>7</v>
      </c>
      <c r="D471" s="80">
        <v>22</v>
      </c>
      <c r="E471" s="80">
        <v>2010</v>
      </c>
      <c r="F471" s="80" t="s">
        <v>86</v>
      </c>
      <c r="G471" s="80" t="s">
        <v>1771</v>
      </c>
      <c r="H471" s="80" t="s">
        <v>1772</v>
      </c>
      <c r="I471" s="177"/>
      <c r="J471" s="81">
        <v>87.80170729120816</v>
      </c>
      <c r="K471" s="81">
        <v>5.1509551768651924</v>
      </c>
      <c r="L471" s="81">
        <v>41.209838040456965</v>
      </c>
      <c r="M471" s="81">
        <v>82.159556248776639</v>
      </c>
      <c r="N471" s="81">
        <v>113.2299835041652</v>
      </c>
      <c r="O471" s="81">
        <v>54.56280015927419</v>
      </c>
      <c r="P471" s="81">
        <v>53.499919135167858</v>
      </c>
      <c r="Q471" s="81">
        <v>3.6283301912468753</v>
      </c>
      <c r="R471" s="81">
        <v>3.1567630254716748</v>
      </c>
      <c r="S471" s="81">
        <v>4.670685043335971</v>
      </c>
      <c r="T471" s="82"/>
      <c r="U471" s="81">
        <v>7714146</v>
      </c>
      <c r="V471" s="81">
        <v>1988</v>
      </c>
      <c r="W471" s="81">
        <v>904</v>
      </c>
      <c r="X471" s="81">
        <v>17508</v>
      </c>
      <c r="Y471" s="81">
        <v>24205</v>
      </c>
      <c r="Z471" s="81">
        <v>27711</v>
      </c>
      <c r="AA471" s="81">
        <v>10499</v>
      </c>
      <c r="AB471" s="81">
        <v>59636</v>
      </c>
      <c r="AC471" s="81">
        <v>551261</v>
      </c>
      <c r="AD471" s="81">
        <v>4.670685043335971</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10.377000000000001</v>
      </c>
      <c r="BJ471" s="81">
        <v>0</v>
      </c>
      <c r="BK471" s="81">
        <v>11.513</v>
      </c>
      <c r="BL471" s="81">
        <v>0</v>
      </c>
      <c r="BM471" s="82"/>
      <c r="BN471" s="81">
        <v>0</v>
      </c>
      <c r="BO471" s="81">
        <v>0</v>
      </c>
      <c r="BP471" s="81">
        <v>2</v>
      </c>
      <c r="BQ471" s="81">
        <v>0</v>
      </c>
      <c r="BR471" s="81">
        <v>2</v>
      </c>
      <c r="BS471" s="81">
        <v>0</v>
      </c>
      <c r="BT471"/>
      <c r="BU471" s="80">
        <v>14.167999999999999</v>
      </c>
      <c r="BV471" s="80">
        <v>7.7220000000000004</v>
      </c>
      <c r="BW471" s="80">
        <v>0</v>
      </c>
      <c r="BX471" s="80">
        <v>0</v>
      </c>
      <c r="BY471" s="80">
        <v>0</v>
      </c>
      <c r="BZ471" s="80">
        <v>0</v>
      </c>
      <c r="CA471" s="80">
        <v>0</v>
      </c>
      <c r="CB471" s="80">
        <v>0</v>
      </c>
      <c r="CC471" s="80">
        <v>0</v>
      </c>
    </row>
    <row r="472" spans="1:81">
      <c r="A472" s="80" t="s">
        <v>2285</v>
      </c>
      <c r="B472" s="80">
        <v>365</v>
      </c>
      <c r="C472" s="80">
        <v>8</v>
      </c>
      <c r="D472" s="80">
        <v>22</v>
      </c>
      <c r="E472" s="80">
        <v>2011</v>
      </c>
      <c r="F472" s="80" t="s">
        <v>87</v>
      </c>
      <c r="G472" s="80" t="s">
        <v>1771</v>
      </c>
      <c r="H472" s="80" t="s">
        <v>1772</v>
      </c>
      <c r="I472" s="177"/>
      <c r="J472" s="81">
        <v>60.839689575562211</v>
      </c>
      <c r="K472" s="81">
        <v>6.2861361315232456</v>
      </c>
      <c r="L472" s="81">
        <v>45.137708831902742</v>
      </c>
      <c r="M472" s="81">
        <v>101.19433145176254</v>
      </c>
      <c r="N472" s="81">
        <v>136.47377440849777</v>
      </c>
      <c r="O472" s="81">
        <v>53.460441686065153</v>
      </c>
      <c r="P472" s="81">
        <v>50.9047821325276</v>
      </c>
      <c r="Q472" s="81">
        <v>4.0926590191386012</v>
      </c>
      <c r="R472" s="81">
        <v>1.8685640904442686</v>
      </c>
      <c r="S472" s="81">
        <v>7.0439475905991493</v>
      </c>
      <c r="T472" s="82"/>
      <c r="U472" s="81">
        <v>5919696</v>
      </c>
      <c r="V472" s="81">
        <v>1988</v>
      </c>
      <c r="W472" s="81">
        <v>904</v>
      </c>
      <c r="X472" s="81">
        <v>17508</v>
      </c>
      <c r="Y472" s="81">
        <v>23997</v>
      </c>
      <c r="Z472" s="81">
        <v>27741</v>
      </c>
      <c r="AA472" s="81">
        <v>10287</v>
      </c>
      <c r="AB472" s="81">
        <v>58318</v>
      </c>
      <c r="AC472" s="81">
        <v>325765</v>
      </c>
      <c r="AD472" s="81">
        <v>7.0439475905991493</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10.055999999999999</v>
      </c>
      <c r="BJ472" s="81">
        <v>0</v>
      </c>
      <c r="BK472" s="81">
        <v>12.591000000000001</v>
      </c>
      <c r="BL472" s="81">
        <v>0</v>
      </c>
      <c r="BM472" s="82"/>
      <c r="BN472" s="81">
        <v>0</v>
      </c>
      <c r="BO472" s="81">
        <v>0</v>
      </c>
      <c r="BP472" s="81">
        <v>3</v>
      </c>
      <c r="BQ472" s="81">
        <v>0</v>
      </c>
      <c r="BR472" s="81">
        <v>2</v>
      </c>
      <c r="BS472" s="81">
        <v>0</v>
      </c>
      <c r="BT472"/>
      <c r="BU472" s="80">
        <v>13.561</v>
      </c>
      <c r="BV472" s="80">
        <v>9.0860000000000003</v>
      </c>
      <c r="BW472" s="80">
        <v>0</v>
      </c>
      <c r="BX472" s="80">
        <v>0</v>
      </c>
      <c r="BY472" s="80">
        <v>0</v>
      </c>
      <c r="BZ472" s="80">
        <v>0</v>
      </c>
      <c r="CA472" s="80">
        <v>0</v>
      </c>
      <c r="CB472" s="80">
        <v>0</v>
      </c>
      <c r="CC472" s="80">
        <v>0</v>
      </c>
    </row>
    <row r="473" spans="1:81">
      <c r="A473" s="80" t="s">
        <v>2286</v>
      </c>
      <c r="B473" s="80">
        <v>366</v>
      </c>
      <c r="C473" s="80">
        <v>9</v>
      </c>
      <c r="D473" s="80">
        <v>22</v>
      </c>
      <c r="E473" s="80">
        <v>2012</v>
      </c>
      <c r="F473" s="80" t="s">
        <v>88</v>
      </c>
      <c r="G473" s="80" t="s">
        <v>1771</v>
      </c>
      <c r="H473" s="80" t="s">
        <v>1772</v>
      </c>
      <c r="I473" s="177"/>
      <c r="J473" s="81">
        <v>72.026858862692322</v>
      </c>
      <c r="K473" s="81">
        <v>6.0115091778592022</v>
      </c>
      <c r="L473" s="81">
        <v>44.139761362333914</v>
      </c>
      <c r="M473" s="81">
        <v>100.89463508961981</v>
      </c>
      <c r="N473" s="81">
        <v>146.30552670349184</v>
      </c>
      <c r="O473" s="81">
        <v>54.475635023236229</v>
      </c>
      <c r="P473" s="81">
        <v>52.796880422093892</v>
      </c>
      <c r="Q473" s="81">
        <v>4.38992463437775</v>
      </c>
      <c r="R473" s="81">
        <v>3.4194358711250352</v>
      </c>
      <c r="S473" s="81">
        <v>6.3760770344325719</v>
      </c>
      <c r="T473" s="82"/>
      <c r="U473" s="81">
        <v>6114846</v>
      </c>
      <c r="V473" s="81">
        <v>1988</v>
      </c>
      <c r="W473" s="81">
        <v>904</v>
      </c>
      <c r="X473" s="81">
        <v>17508</v>
      </c>
      <c r="Y473" s="81">
        <v>24040</v>
      </c>
      <c r="Z473" s="81">
        <v>28492</v>
      </c>
      <c r="AA473" s="81">
        <v>10609</v>
      </c>
      <c r="AB473" s="81">
        <v>57575</v>
      </c>
      <c r="AC473" s="81">
        <v>580703</v>
      </c>
      <c r="AD473" s="81">
        <v>6.3760770344325719</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13.686999999999999</v>
      </c>
      <c r="BJ473" s="81">
        <v>0</v>
      </c>
      <c r="BK473" s="81">
        <v>13.100000000000001</v>
      </c>
      <c r="BL473" s="81">
        <v>0</v>
      </c>
      <c r="BM473" s="82"/>
      <c r="BN473" s="81">
        <v>0</v>
      </c>
      <c r="BO473" s="81">
        <v>0</v>
      </c>
      <c r="BP473" s="81">
        <v>3</v>
      </c>
      <c r="BQ473" s="81">
        <v>0</v>
      </c>
      <c r="BR473" s="81">
        <v>2</v>
      </c>
      <c r="BS473" s="81">
        <v>0</v>
      </c>
      <c r="BT473"/>
      <c r="BU473" s="80">
        <v>17.765999999999998</v>
      </c>
      <c r="BV473" s="80">
        <v>9.0210000000000008</v>
      </c>
      <c r="BW473" s="80">
        <v>0</v>
      </c>
      <c r="BX473" s="80">
        <v>0</v>
      </c>
      <c r="BY473" s="80">
        <v>0</v>
      </c>
      <c r="BZ473" s="80">
        <v>0</v>
      </c>
      <c r="CA473" s="80">
        <v>0</v>
      </c>
      <c r="CB473" s="80">
        <v>0</v>
      </c>
      <c r="CC473" s="80">
        <v>0</v>
      </c>
    </row>
    <row r="474" spans="1:81">
      <c r="A474" s="80" t="s">
        <v>2287</v>
      </c>
      <c r="B474" s="80">
        <v>367</v>
      </c>
      <c r="C474" s="80">
        <v>10</v>
      </c>
      <c r="D474" s="80">
        <v>22</v>
      </c>
      <c r="E474" s="80">
        <v>2013</v>
      </c>
      <c r="F474" s="80" t="s">
        <v>89</v>
      </c>
      <c r="G474" s="80" t="s">
        <v>1771</v>
      </c>
      <c r="H474" s="80" t="s">
        <v>1772</v>
      </c>
      <c r="I474" s="177"/>
      <c r="J474" s="81">
        <v>87.606356179229522</v>
      </c>
      <c r="K474" s="81">
        <v>5.8426366973636608</v>
      </c>
      <c r="L474" s="81">
        <v>35.880668609584262</v>
      </c>
      <c r="M474" s="81">
        <v>96.801184828691092</v>
      </c>
      <c r="N474" s="81">
        <v>127.13248352511081</v>
      </c>
      <c r="O474" s="81">
        <v>53.124702712533342</v>
      </c>
      <c r="P474" s="81">
        <v>54.454459586353437</v>
      </c>
      <c r="Q474" s="81">
        <v>4.4448107939319845</v>
      </c>
      <c r="R474" s="81">
        <v>3.3291366059585408</v>
      </c>
      <c r="S474" s="81">
        <v>8.367949076272561</v>
      </c>
      <c r="T474" s="82"/>
      <c r="U474" s="81">
        <v>6972823</v>
      </c>
      <c r="V474" s="81">
        <v>1988</v>
      </c>
      <c r="W474" s="81">
        <v>904</v>
      </c>
      <c r="X474" s="81">
        <v>17508</v>
      </c>
      <c r="Y474" s="81">
        <v>24241</v>
      </c>
      <c r="Z474" s="81">
        <v>29026</v>
      </c>
      <c r="AA474" s="81">
        <v>10901</v>
      </c>
      <c r="AB474" s="81">
        <v>57459</v>
      </c>
      <c r="AC474" s="81">
        <v>551877</v>
      </c>
      <c r="AD474" s="81">
        <v>8.367949076272561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20.356000000000002</v>
      </c>
      <c r="BJ474" s="81">
        <v>0</v>
      </c>
      <c r="BK474" s="81">
        <v>20.189</v>
      </c>
      <c r="BL474" s="81">
        <v>0</v>
      </c>
      <c r="BM474" s="82"/>
      <c r="BN474" s="81">
        <v>0</v>
      </c>
      <c r="BO474" s="81">
        <v>0</v>
      </c>
      <c r="BP474" s="81">
        <v>4</v>
      </c>
      <c r="BQ474" s="81">
        <v>0</v>
      </c>
      <c r="BR474" s="81">
        <v>2</v>
      </c>
      <c r="BS474" s="81">
        <v>0</v>
      </c>
      <c r="BT474"/>
      <c r="BU474" s="80">
        <v>30.21</v>
      </c>
      <c r="BV474" s="80">
        <v>10.335000000000001</v>
      </c>
      <c r="BW474" s="80">
        <v>0</v>
      </c>
      <c r="BX474" s="80">
        <v>0</v>
      </c>
      <c r="BY474" s="80">
        <v>0</v>
      </c>
      <c r="BZ474" s="80">
        <v>0</v>
      </c>
      <c r="CA474" s="80">
        <v>0</v>
      </c>
      <c r="CB474" s="80">
        <v>0</v>
      </c>
      <c r="CC474" s="80">
        <v>0</v>
      </c>
    </row>
    <row r="475" spans="1:81">
      <c r="A475" s="80" t="s">
        <v>2288</v>
      </c>
      <c r="B475" s="80">
        <v>368</v>
      </c>
      <c r="C475" s="80">
        <v>11</v>
      </c>
      <c r="D475" s="80">
        <v>22</v>
      </c>
      <c r="E475" s="80">
        <v>2014</v>
      </c>
      <c r="F475" s="80" t="s">
        <v>90</v>
      </c>
      <c r="G475" s="80" t="s">
        <v>1771</v>
      </c>
      <c r="H475" s="80" t="s">
        <v>1772</v>
      </c>
      <c r="I475" s="177"/>
      <c r="J475" s="81">
        <v>94.185897063021912</v>
      </c>
      <c r="K475" s="81">
        <v>7.1269453338426434</v>
      </c>
      <c r="L475" s="81">
        <v>28.659985348236251</v>
      </c>
      <c r="M475" s="81">
        <v>95.678133834055899</v>
      </c>
      <c r="N475" s="81">
        <v>111.71619680113537</v>
      </c>
      <c r="O475" s="81">
        <v>51.177509019060913</v>
      </c>
      <c r="P475" s="81">
        <v>55.857441787297645</v>
      </c>
      <c r="Q475" s="81">
        <v>4.2153133035125823</v>
      </c>
      <c r="R475" s="81">
        <v>3.1153555347318189</v>
      </c>
      <c r="S475" s="81">
        <v>6.3499611697261926</v>
      </c>
      <c r="T475" s="82"/>
      <c r="U475" s="81">
        <v>7475934</v>
      </c>
      <c r="V475" s="81">
        <v>2465</v>
      </c>
      <c r="W475" s="81">
        <v>620</v>
      </c>
      <c r="X475" s="81">
        <v>17694</v>
      </c>
      <c r="Y475" s="81">
        <v>24257</v>
      </c>
      <c r="Z475" s="81">
        <v>29450</v>
      </c>
      <c r="AA475" s="81">
        <v>11124</v>
      </c>
      <c r="AB475" s="81">
        <v>56795</v>
      </c>
      <c r="AC475" s="81">
        <v>518062</v>
      </c>
      <c r="AD475" s="81">
        <v>6.3499611697261926</v>
      </c>
      <c r="AE475" s="82"/>
      <c r="AF475" s="81">
        <v>84355616.274158329</v>
      </c>
      <c r="AG475" s="81">
        <v>5077181.0693247439</v>
      </c>
      <c r="AH475" s="81">
        <v>5409964.6894982485</v>
      </c>
      <c r="AI475" s="81">
        <v>112235946.02927336</v>
      </c>
      <c r="AJ475" s="81">
        <v>125923887.31179939</v>
      </c>
      <c r="AK475" s="81">
        <v>0</v>
      </c>
      <c r="AL475" s="81">
        <v>0</v>
      </c>
      <c r="AM475" s="81">
        <v>7797104.8001059201</v>
      </c>
      <c r="AN475" s="81">
        <v>0</v>
      </c>
      <c r="AO475" s="81">
        <v>0</v>
      </c>
      <c r="AP475" s="82"/>
      <c r="AQ475" s="81">
        <v>1079</v>
      </c>
      <c r="AR475" s="81">
        <v>97</v>
      </c>
      <c r="AS475" s="81">
        <v>0</v>
      </c>
      <c r="AT475" s="81">
        <v>0</v>
      </c>
      <c r="AU475" s="81">
        <v>0</v>
      </c>
      <c r="AV475" s="81">
        <v>1</v>
      </c>
      <c r="AW475" s="81" t="s">
        <v>564</v>
      </c>
      <c r="AX475" s="82"/>
      <c r="AY475" s="81">
        <v>4445.1000000000004</v>
      </c>
      <c r="AZ475" s="81">
        <v>1821.5</v>
      </c>
      <c r="BA475" s="81">
        <v>0</v>
      </c>
      <c r="BB475" s="81">
        <v>0</v>
      </c>
      <c r="BC475" s="81">
        <v>0</v>
      </c>
      <c r="BD475" s="81">
        <v>5800</v>
      </c>
      <c r="BE475" s="81" t="s">
        <v>564</v>
      </c>
      <c r="BF475" s="82"/>
      <c r="BG475" s="81">
        <v>0</v>
      </c>
      <c r="BH475" s="81">
        <v>0</v>
      </c>
      <c r="BI475" s="81">
        <v>19.524000000000001</v>
      </c>
      <c r="BJ475" s="81">
        <v>0</v>
      </c>
      <c r="BK475" s="81">
        <v>17.213000000000001</v>
      </c>
      <c r="BL475" s="81">
        <v>0</v>
      </c>
      <c r="BM475" s="82"/>
      <c r="BN475" s="81">
        <v>0</v>
      </c>
      <c r="BO475" s="81">
        <v>0</v>
      </c>
      <c r="BP475" s="81">
        <v>4</v>
      </c>
      <c r="BQ475" s="81">
        <v>0</v>
      </c>
      <c r="BR475" s="81">
        <v>2</v>
      </c>
      <c r="BS475" s="81">
        <v>0</v>
      </c>
      <c r="BT475"/>
      <c r="BU475" s="80">
        <v>26.541</v>
      </c>
      <c r="BV475" s="80">
        <v>10.196</v>
      </c>
      <c r="BW475" s="80">
        <v>0</v>
      </c>
      <c r="BX475" s="80">
        <v>0</v>
      </c>
      <c r="BY475" s="80">
        <v>0</v>
      </c>
      <c r="BZ475" s="80">
        <v>0</v>
      </c>
      <c r="CA475" s="80">
        <v>0</v>
      </c>
      <c r="CB475" s="80">
        <v>0</v>
      </c>
      <c r="CC475" s="80">
        <v>0</v>
      </c>
    </row>
    <row r="476" spans="1:81">
      <c r="A476" s="80" t="s">
        <v>2289</v>
      </c>
      <c r="B476" s="80">
        <v>369</v>
      </c>
      <c r="C476" s="80">
        <v>12</v>
      </c>
      <c r="D476" s="80">
        <v>22</v>
      </c>
      <c r="E476" s="80">
        <v>2015</v>
      </c>
      <c r="F476" s="80" t="s">
        <v>91</v>
      </c>
      <c r="G476" s="80" t="s">
        <v>1771</v>
      </c>
      <c r="H476" s="80" t="s">
        <v>1772</v>
      </c>
      <c r="I476" s="177"/>
      <c r="J476" s="81">
        <v>82.969191918038078</v>
      </c>
      <c r="K476" s="81">
        <v>7.3357307615146174</v>
      </c>
      <c r="L476" s="81">
        <v>25.092752902946561</v>
      </c>
      <c r="M476" s="81">
        <v>100.9738608643306</v>
      </c>
      <c r="N476" s="81">
        <v>125.93311085208693</v>
      </c>
      <c r="O476" s="81">
        <v>50.744209540425011</v>
      </c>
      <c r="P476" s="81">
        <v>56.047124940387071</v>
      </c>
      <c r="Q476" s="81">
        <v>4.0710721347984391</v>
      </c>
      <c r="R476" s="81">
        <v>3.4396870231329602</v>
      </c>
      <c r="S476" s="81">
        <v>8.7128048319937239</v>
      </c>
      <c r="T476" s="82"/>
      <c r="U476" s="81">
        <v>7519969</v>
      </c>
      <c r="V476" s="81">
        <v>2465</v>
      </c>
      <c r="W476" s="81">
        <v>620</v>
      </c>
      <c r="X476" s="81">
        <v>17694</v>
      </c>
      <c r="Y476" s="81">
        <v>24259</v>
      </c>
      <c r="Z476" s="81">
        <v>29482</v>
      </c>
      <c r="AA476" s="81">
        <v>11153</v>
      </c>
      <c r="AB476" s="81">
        <v>56031</v>
      </c>
      <c r="AC476" s="81">
        <v>589228</v>
      </c>
      <c r="AD476" s="81">
        <v>8.7128048319937239</v>
      </c>
      <c r="AE476" s="82"/>
      <c r="AF476" s="81">
        <v>70995992.730825812</v>
      </c>
      <c r="AG476" s="81">
        <v>4862667.8160565272</v>
      </c>
      <c r="AH476" s="81">
        <v>3737244.4107586439</v>
      </c>
      <c r="AI476" s="81">
        <v>118916591.80098383</v>
      </c>
      <c r="AJ476" s="81">
        <v>144493589.82632828</v>
      </c>
      <c r="AK476" s="81">
        <v>0</v>
      </c>
      <c r="AL476" s="81">
        <v>0</v>
      </c>
      <c r="AM476" s="81">
        <v>7678813.5087950686</v>
      </c>
      <c r="AN476" s="81">
        <v>0</v>
      </c>
      <c r="AO476" s="81">
        <v>0</v>
      </c>
      <c r="AP476" s="82"/>
      <c r="AQ476" s="81">
        <v>1213</v>
      </c>
      <c r="AR476" s="81">
        <v>141</v>
      </c>
      <c r="AS476" s="81">
        <v>0</v>
      </c>
      <c r="AT476" s="81">
        <v>0</v>
      </c>
      <c r="AU476" s="81">
        <v>0</v>
      </c>
      <c r="AV476" s="81">
        <v>1</v>
      </c>
      <c r="AW476" s="81" t="s">
        <v>564</v>
      </c>
      <c r="AX476" s="82"/>
      <c r="AY476" s="81">
        <v>5069</v>
      </c>
      <c r="AZ476" s="81">
        <v>8620.9</v>
      </c>
      <c r="BA476" s="81">
        <v>0</v>
      </c>
      <c r="BB476" s="81">
        <v>0</v>
      </c>
      <c r="BC476" s="81">
        <v>0</v>
      </c>
      <c r="BD476" s="81">
        <v>5800</v>
      </c>
      <c r="BE476" s="81" t="s">
        <v>564</v>
      </c>
      <c r="BF476" s="82"/>
      <c r="BG476" s="81">
        <v>0</v>
      </c>
      <c r="BH476" s="81">
        <v>0</v>
      </c>
      <c r="BI476" s="81">
        <v>13.356</v>
      </c>
      <c r="BJ476" s="81">
        <v>0</v>
      </c>
      <c r="BK476" s="81">
        <v>18.331</v>
      </c>
      <c r="BL476" s="81">
        <v>0</v>
      </c>
      <c r="BM476" s="82"/>
      <c r="BN476" s="81">
        <v>0</v>
      </c>
      <c r="BO476" s="81">
        <v>0</v>
      </c>
      <c r="BP476" s="81">
        <v>3</v>
      </c>
      <c r="BQ476" s="81">
        <v>0</v>
      </c>
      <c r="BR476" s="81">
        <v>2</v>
      </c>
      <c r="BS476" s="81">
        <v>0</v>
      </c>
      <c r="BT476"/>
      <c r="BU476" s="80">
        <v>20.093</v>
      </c>
      <c r="BV476" s="80">
        <v>11.593999999999999</v>
      </c>
      <c r="BW476" s="80">
        <v>0</v>
      </c>
      <c r="BX476" s="80">
        <v>0</v>
      </c>
      <c r="BY476" s="80">
        <v>0</v>
      </c>
      <c r="BZ476" s="80">
        <v>0</v>
      </c>
      <c r="CA476" s="80">
        <v>0</v>
      </c>
      <c r="CB476" s="80">
        <v>0</v>
      </c>
      <c r="CC476" s="80">
        <v>0</v>
      </c>
    </row>
    <row r="477" spans="1:81">
      <c r="A477" s="80" t="s">
        <v>2290</v>
      </c>
      <c r="B477" s="80">
        <v>370</v>
      </c>
      <c r="C477" s="80">
        <v>13</v>
      </c>
      <c r="D477" s="80">
        <v>22</v>
      </c>
      <c r="E477" s="80">
        <v>2016</v>
      </c>
      <c r="F477" s="80" t="s">
        <v>92</v>
      </c>
      <c r="G477" s="80" t="s">
        <v>1771</v>
      </c>
      <c r="H477" s="80" t="s">
        <v>1772</v>
      </c>
      <c r="I477" s="177"/>
      <c r="J477" s="81">
        <v>81.913627511869919</v>
      </c>
      <c r="K477" s="81">
        <v>7.1706049580261411</v>
      </c>
      <c r="L477" s="81">
        <v>30.378555013432102</v>
      </c>
      <c r="M477" s="81">
        <v>80.605451509396474</v>
      </c>
      <c r="N477" s="81">
        <v>113.93638673197137</v>
      </c>
      <c r="O477" s="81">
        <v>50.131400515765669</v>
      </c>
      <c r="P477" s="81">
        <v>55.90445457330263</v>
      </c>
      <c r="Q477" s="81">
        <v>3.89535633599953</v>
      </c>
      <c r="R477" s="81">
        <v>3.5043343768495654</v>
      </c>
      <c r="S477" s="81">
        <v>10.845593632135968</v>
      </c>
      <c r="T477" s="82"/>
      <c r="U477" s="81">
        <v>7488167.9999999991</v>
      </c>
      <c r="V477" s="81">
        <v>2465</v>
      </c>
      <c r="W477" s="81">
        <v>620</v>
      </c>
      <c r="X477" s="81">
        <v>17694</v>
      </c>
      <c r="Y477" s="81">
        <v>24211</v>
      </c>
      <c r="Z477" s="81">
        <v>29484</v>
      </c>
      <c r="AA477" s="81">
        <v>11506</v>
      </c>
      <c r="AB477" s="81">
        <v>55150</v>
      </c>
      <c r="AC477" s="81">
        <v>598505.81672038778</v>
      </c>
      <c r="AD477" s="81">
        <v>10.845593632135969</v>
      </c>
      <c r="AE477" s="82"/>
      <c r="AF477" s="81">
        <v>69964716.789866164</v>
      </c>
      <c r="AG477" s="81">
        <v>4779864.7255594861</v>
      </c>
      <c r="AH477" s="81">
        <v>3602364.6284651859</v>
      </c>
      <c r="AI477" s="81">
        <v>109210293.9772587</v>
      </c>
      <c r="AJ477" s="81">
        <v>119129961.8495459</v>
      </c>
      <c r="AK477" s="81">
        <v>0</v>
      </c>
      <c r="AL477" s="81">
        <v>0</v>
      </c>
      <c r="AM477" s="81">
        <v>7563948.0380312959</v>
      </c>
      <c r="AN477" s="81">
        <v>0</v>
      </c>
      <c r="AO477" s="81">
        <v>0</v>
      </c>
      <c r="AP477" s="82"/>
      <c r="AQ477" s="81">
        <v>1372</v>
      </c>
      <c r="AR477" s="81">
        <v>156</v>
      </c>
      <c r="AS477" s="81">
        <v>0</v>
      </c>
      <c r="AT477" s="81">
        <v>0</v>
      </c>
      <c r="AU477" s="81">
        <v>0</v>
      </c>
      <c r="AV477" s="81">
        <v>1</v>
      </c>
      <c r="AW477" s="81" t="s">
        <v>564</v>
      </c>
      <c r="AX477" s="82"/>
      <c r="AY477" s="81">
        <v>5854.9</v>
      </c>
      <c r="AZ477" s="81">
        <v>8938.4</v>
      </c>
      <c r="BA477" s="81">
        <v>0</v>
      </c>
      <c r="BB477" s="81">
        <v>0</v>
      </c>
      <c r="BC477" s="81">
        <v>0</v>
      </c>
      <c r="BD477" s="81">
        <v>5800</v>
      </c>
      <c r="BE477" s="81" t="s">
        <v>564</v>
      </c>
      <c r="BF477" s="82"/>
      <c r="BG477" s="81">
        <v>0</v>
      </c>
      <c r="BH477" s="81">
        <v>0</v>
      </c>
      <c r="BI477" s="81">
        <v>17.989999999999998</v>
      </c>
      <c r="BJ477" s="81">
        <v>0</v>
      </c>
      <c r="BK477" s="81">
        <v>17.641000000000002</v>
      </c>
      <c r="BL477" s="81">
        <v>0</v>
      </c>
      <c r="BM477" s="82"/>
      <c r="BN477" s="81">
        <v>0</v>
      </c>
      <c r="BO477" s="81">
        <v>0</v>
      </c>
      <c r="BP477" s="81">
        <v>4</v>
      </c>
      <c r="BQ477" s="81">
        <v>0</v>
      </c>
      <c r="BR477" s="81">
        <v>2</v>
      </c>
      <c r="BS477" s="81">
        <v>0</v>
      </c>
      <c r="BT477"/>
      <c r="BU477" s="80">
        <v>21.664000000000001</v>
      </c>
      <c r="BV477" s="80">
        <v>13.967000000000001</v>
      </c>
      <c r="BW477" s="80">
        <v>0</v>
      </c>
      <c r="BX477" s="80">
        <v>0</v>
      </c>
      <c r="BY477" s="80">
        <v>0</v>
      </c>
      <c r="BZ477" s="80">
        <v>0</v>
      </c>
      <c r="CA477" s="80">
        <v>0</v>
      </c>
      <c r="CB477" s="80">
        <v>0</v>
      </c>
      <c r="CC477" s="80">
        <v>0</v>
      </c>
    </row>
    <row r="478" spans="1:81">
      <c r="A478" s="80" t="s">
        <v>2291</v>
      </c>
      <c r="B478" s="80">
        <v>371</v>
      </c>
      <c r="C478" s="80">
        <v>14</v>
      </c>
      <c r="D478" s="80">
        <v>22</v>
      </c>
      <c r="E478" s="80">
        <v>2017</v>
      </c>
      <c r="F478" s="80" t="s">
        <v>71</v>
      </c>
      <c r="G478" s="80" t="s">
        <v>1771</v>
      </c>
      <c r="H478" s="80" t="s">
        <v>1772</v>
      </c>
      <c r="I478" s="177"/>
      <c r="J478" s="81">
        <v>74.293588627992406</v>
      </c>
      <c r="K478" s="81">
        <v>7.2713223903717488</v>
      </c>
      <c r="L478" s="81">
        <v>27.022694222416753</v>
      </c>
      <c r="M478" s="81">
        <v>72.350157515857333</v>
      </c>
      <c r="N478" s="81">
        <v>112.32723407890255</v>
      </c>
      <c r="O478" s="81">
        <v>49.470594926873332</v>
      </c>
      <c r="P478" s="81">
        <v>55.854480267272564</v>
      </c>
      <c r="Q478" s="81">
        <v>3.6990953834938898</v>
      </c>
      <c r="R478" s="81">
        <v>3.2293389906234635</v>
      </c>
      <c r="S478" s="81">
        <v>10.071880289681737</v>
      </c>
      <c r="T478" s="82"/>
      <c r="U478" s="81">
        <v>7763152</v>
      </c>
      <c r="V478" s="81">
        <v>2465</v>
      </c>
      <c r="W478" s="81">
        <v>620</v>
      </c>
      <c r="X478" s="81">
        <v>17694</v>
      </c>
      <c r="Y478" s="81">
        <v>24109</v>
      </c>
      <c r="Z478" s="81">
        <v>29578</v>
      </c>
      <c r="AA478" s="81">
        <v>11569</v>
      </c>
      <c r="AB478" s="81">
        <v>54159</v>
      </c>
      <c r="AC478" s="81">
        <v>562482.99999999988</v>
      </c>
      <c r="AD478" s="81">
        <v>10.07188028968174</v>
      </c>
      <c r="AE478" s="82"/>
      <c r="AF478" s="81">
        <v>65076617.405904278</v>
      </c>
      <c r="AG478" s="81">
        <v>4861420.7787697352</v>
      </c>
      <c r="AH478" s="81">
        <v>4283611.1728479462</v>
      </c>
      <c r="AI478" s="81">
        <v>104284974.81147321</v>
      </c>
      <c r="AJ478" s="81">
        <v>135083663.20797601</v>
      </c>
      <c r="AK478" s="81">
        <v>0</v>
      </c>
      <c r="AL478" s="81">
        <v>0</v>
      </c>
      <c r="AM478" s="81">
        <v>7439652.971739064</v>
      </c>
      <c r="AN478" s="81">
        <v>0</v>
      </c>
      <c r="AO478" s="81">
        <v>0</v>
      </c>
      <c r="AP478" s="82"/>
      <c r="AQ478" s="81">
        <v>1446</v>
      </c>
      <c r="AR478" s="81">
        <v>166</v>
      </c>
      <c r="AS478" s="81">
        <v>0</v>
      </c>
      <c r="AT478" s="81">
        <v>0</v>
      </c>
      <c r="AU478" s="81">
        <v>0</v>
      </c>
      <c r="AV478" s="81">
        <v>1</v>
      </c>
      <c r="AW478" s="81" t="s">
        <v>564</v>
      </c>
      <c r="AX478" s="82"/>
      <c r="AY478" s="81">
        <v>6218.2999999999993</v>
      </c>
      <c r="AZ478" s="81">
        <v>9197.6999999999989</v>
      </c>
      <c r="BA478" s="81">
        <v>0</v>
      </c>
      <c r="BB478" s="81">
        <v>0</v>
      </c>
      <c r="BC478" s="81">
        <v>0</v>
      </c>
      <c r="BD478" s="81">
        <v>5800</v>
      </c>
      <c r="BE478" s="81" t="s">
        <v>564</v>
      </c>
      <c r="BF478" s="82"/>
      <c r="BG478" s="81">
        <v>0</v>
      </c>
      <c r="BH478" s="81">
        <v>0</v>
      </c>
      <c r="BI478" s="81">
        <v>17.869</v>
      </c>
      <c r="BJ478" s="81">
        <v>0</v>
      </c>
      <c r="BK478" s="81">
        <v>17.826000000000001</v>
      </c>
      <c r="BL478" s="81">
        <v>0</v>
      </c>
      <c r="BM478" s="82"/>
      <c r="BN478" s="81">
        <v>0</v>
      </c>
      <c r="BO478" s="81">
        <v>0</v>
      </c>
      <c r="BP478" s="81">
        <v>4</v>
      </c>
      <c r="BQ478" s="81">
        <v>0</v>
      </c>
      <c r="BR478" s="81">
        <v>2</v>
      </c>
      <c r="BS478" s="81">
        <v>0</v>
      </c>
      <c r="BT478"/>
      <c r="BU478" s="80">
        <v>21.364000000000001</v>
      </c>
      <c r="BV478" s="80">
        <v>14.331</v>
      </c>
      <c r="BW478" s="80">
        <v>0</v>
      </c>
      <c r="BX478" s="80">
        <v>0</v>
      </c>
      <c r="BY478" s="80">
        <v>0</v>
      </c>
      <c r="BZ478" s="80">
        <v>0</v>
      </c>
      <c r="CA478" s="80">
        <v>0</v>
      </c>
      <c r="CB478" s="80">
        <v>0</v>
      </c>
      <c r="CC478" s="80">
        <v>0</v>
      </c>
    </row>
    <row r="479" spans="1:81">
      <c r="A479" s="80" t="s">
        <v>2292</v>
      </c>
      <c r="B479" s="80">
        <v>372</v>
      </c>
      <c r="C479" s="80">
        <v>15</v>
      </c>
      <c r="D479" s="80">
        <v>22</v>
      </c>
      <c r="E479" s="80">
        <v>2018</v>
      </c>
      <c r="F479" s="80" t="s">
        <v>93</v>
      </c>
      <c r="G479" s="80" t="s">
        <v>1771</v>
      </c>
      <c r="H479" s="80" t="s">
        <v>1772</v>
      </c>
      <c r="I479" s="177"/>
      <c r="J479" s="81">
        <v>71.463107990235244</v>
      </c>
      <c r="K479" s="81">
        <v>6.9160051110369931</v>
      </c>
      <c r="L479" s="81">
        <v>24.744578928784339</v>
      </c>
      <c r="M479" s="81">
        <v>77.372594498751752</v>
      </c>
      <c r="N479" s="81">
        <v>102.75637634957194</v>
      </c>
      <c r="O479" s="81">
        <v>48.406578289271522</v>
      </c>
      <c r="P479" s="81">
        <v>54.920880584942211</v>
      </c>
      <c r="Q479" s="81">
        <v>3.3574056741911078</v>
      </c>
      <c r="R479" s="81">
        <v>10.8032931069986</v>
      </c>
      <c r="S479" s="81">
        <v>8.494708638627122</v>
      </c>
      <c r="T479" s="82"/>
      <c r="U479" s="81">
        <v>7656760.0000000009</v>
      </c>
      <c r="V479" s="81">
        <v>2465</v>
      </c>
      <c r="W479" s="81">
        <v>620</v>
      </c>
      <c r="X479" s="81">
        <v>17694</v>
      </c>
      <c r="Y479" s="81">
        <v>23884</v>
      </c>
      <c r="Z479" s="81">
        <v>29496</v>
      </c>
      <c r="AA479" s="81">
        <v>11490</v>
      </c>
      <c r="AB479" s="81">
        <v>52973</v>
      </c>
      <c r="AC479" s="81">
        <v>1874332</v>
      </c>
      <c r="AD479" s="81">
        <v>8.494708638627122</v>
      </c>
      <c r="AE479" s="82"/>
      <c r="AF479" s="81">
        <v>66354385.082848653</v>
      </c>
      <c r="AG479" s="81">
        <v>4411414.5164232356</v>
      </c>
      <c r="AH479" s="81">
        <v>4048943.2306342879</v>
      </c>
      <c r="AI479" s="81">
        <v>107040467.96310291</v>
      </c>
      <c r="AJ479" s="81">
        <v>121194829.8461004</v>
      </c>
      <c r="AK479" s="81">
        <v>0</v>
      </c>
      <c r="AL479" s="81">
        <v>0</v>
      </c>
      <c r="AM479" s="81">
        <v>7291792.2877281746</v>
      </c>
      <c r="AN479" s="81">
        <v>0</v>
      </c>
      <c r="AO479" s="81">
        <v>0</v>
      </c>
      <c r="AP479" s="82"/>
      <c r="AQ479" s="81">
        <v>1528</v>
      </c>
      <c r="AR479" s="81">
        <v>177</v>
      </c>
      <c r="AS479" s="81">
        <v>0</v>
      </c>
      <c r="AT479" s="81">
        <v>0</v>
      </c>
      <c r="AU479" s="81">
        <v>0</v>
      </c>
      <c r="AV479" s="81">
        <v>1</v>
      </c>
      <c r="AW479" s="81" t="s">
        <v>564</v>
      </c>
      <c r="AX479" s="82"/>
      <c r="AY479" s="81">
        <v>6611.5999999999995</v>
      </c>
      <c r="AZ479" s="81">
        <v>10205.4</v>
      </c>
      <c r="BA479" s="81">
        <v>0</v>
      </c>
      <c r="BB479" s="81">
        <v>0</v>
      </c>
      <c r="BC479" s="81">
        <v>0</v>
      </c>
      <c r="BD479" s="81">
        <v>5800</v>
      </c>
      <c r="BE479" s="81" t="s">
        <v>564</v>
      </c>
      <c r="BF479" s="82"/>
      <c r="BG479" s="81">
        <v>0</v>
      </c>
      <c r="BH479" s="81">
        <v>0</v>
      </c>
      <c r="BI479" s="81">
        <v>17.145</v>
      </c>
      <c r="BJ479" s="81">
        <v>0</v>
      </c>
      <c r="BK479" s="81">
        <v>19.748000000000001</v>
      </c>
      <c r="BL479" s="81">
        <v>0</v>
      </c>
      <c r="BM479" s="82"/>
      <c r="BN479" s="81">
        <v>0</v>
      </c>
      <c r="BO479" s="81">
        <v>0</v>
      </c>
      <c r="BP479" s="81">
        <v>4</v>
      </c>
      <c r="BQ479" s="81">
        <v>0</v>
      </c>
      <c r="BR479" s="81">
        <v>2</v>
      </c>
      <c r="BS479" s="81">
        <v>0</v>
      </c>
      <c r="BT479"/>
      <c r="BU479" s="80">
        <v>20.734999999999999</v>
      </c>
      <c r="BV479" s="80">
        <v>16.158000000000001</v>
      </c>
      <c r="BW479" s="80">
        <v>0</v>
      </c>
      <c r="BX479" s="80">
        <v>0</v>
      </c>
      <c r="BY479" s="80">
        <v>0</v>
      </c>
      <c r="BZ479" s="80">
        <v>0</v>
      </c>
      <c r="CA479" s="80">
        <v>0</v>
      </c>
      <c r="CB479" s="80">
        <v>0</v>
      </c>
      <c r="CC479" s="80">
        <v>0</v>
      </c>
    </row>
    <row r="480" spans="1:81">
      <c r="A480" s="80" t="s">
        <v>2293</v>
      </c>
      <c r="B480" s="80">
        <v>373</v>
      </c>
      <c r="C480" s="80">
        <v>16</v>
      </c>
      <c r="D480" s="80">
        <v>22</v>
      </c>
      <c r="E480" s="80">
        <v>2019</v>
      </c>
      <c r="F480" s="80" t="s">
        <v>73</v>
      </c>
      <c r="G480" s="80" t="s">
        <v>1771</v>
      </c>
      <c r="H480" s="80" t="s">
        <v>1772</v>
      </c>
      <c r="I480" s="177"/>
      <c r="J480" s="81">
        <v>65.770948389998267</v>
      </c>
      <c r="K480" s="81">
        <v>6.5030060342413361</v>
      </c>
      <c r="L480" s="81">
        <v>24.982154938634288</v>
      </c>
      <c r="M480" s="81">
        <v>72.091019501798641</v>
      </c>
      <c r="N480" s="81">
        <v>94.733741925908063</v>
      </c>
      <c r="O480" s="81">
        <v>46.938951503175794</v>
      </c>
      <c r="P480" s="81">
        <v>52.931883838766957</v>
      </c>
      <c r="Q480" s="81">
        <v>3.193059625661443</v>
      </c>
      <c r="R480" s="81">
        <v>16.963142669109235</v>
      </c>
      <c r="S480" s="81">
        <v>8.1454345032746058</v>
      </c>
      <c r="T480" s="82"/>
      <c r="U480" s="81">
        <v>7484694</v>
      </c>
      <c r="V480" s="81">
        <v>2465</v>
      </c>
      <c r="W480" s="81">
        <v>620</v>
      </c>
      <c r="X480" s="81">
        <v>17694</v>
      </c>
      <c r="Y480" s="81">
        <v>23654</v>
      </c>
      <c r="Z480" s="81">
        <v>29387</v>
      </c>
      <c r="AA480" s="81">
        <v>10991</v>
      </c>
      <c r="AB480" s="81">
        <v>51744</v>
      </c>
      <c r="AC480" s="81">
        <v>2991247</v>
      </c>
      <c r="AD480" s="81">
        <v>8.1454345032746058</v>
      </c>
      <c r="AE480" s="82"/>
      <c r="AF480" s="81">
        <v>64919172.262037732</v>
      </c>
      <c r="AG480" s="81">
        <v>4274966.0374859395</v>
      </c>
      <c r="AH480" s="81">
        <v>4311923.3315520799</v>
      </c>
      <c r="AI480" s="81">
        <v>102653897.11233941</v>
      </c>
      <c r="AJ480" s="81">
        <v>109746564.36823723</v>
      </c>
      <c r="AK480" s="81">
        <v>0</v>
      </c>
      <c r="AL480" s="81">
        <v>0</v>
      </c>
      <c r="AM480" s="81">
        <v>7047143.2713765521</v>
      </c>
      <c r="AN480" s="81">
        <v>0</v>
      </c>
      <c r="AO480" s="81">
        <v>0</v>
      </c>
      <c r="AP480" s="82"/>
      <c r="AQ480" s="81">
        <v>1584</v>
      </c>
      <c r="AR480" s="81">
        <v>193</v>
      </c>
      <c r="AS480" s="81">
        <v>0</v>
      </c>
      <c r="AT480" s="81">
        <v>0</v>
      </c>
      <c r="AU480" s="81">
        <v>0</v>
      </c>
      <c r="AV480" s="81">
        <v>1</v>
      </c>
      <c r="AW480" s="81" t="s">
        <v>564</v>
      </c>
      <c r="AX480" s="82"/>
      <c r="AY480" s="81">
        <v>6897.4999999999991</v>
      </c>
      <c r="AZ480" s="81">
        <v>45663.1</v>
      </c>
      <c r="BA480" s="81">
        <v>0</v>
      </c>
      <c r="BB480" s="81">
        <v>0</v>
      </c>
      <c r="BC480" s="81">
        <v>0</v>
      </c>
      <c r="BD480" s="81">
        <v>5800</v>
      </c>
      <c r="BE480" s="81" t="s">
        <v>564</v>
      </c>
      <c r="BF480" s="82"/>
      <c r="BG480" s="81">
        <v>0</v>
      </c>
      <c r="BH480" s="81">
        <v>0</v>
      </c>
      <c r="BI480" s="81">
        <v>16.058</v>
      </c>
      <c r="BJ480" s="81">
        <v>0</v>
      </c>
      <c r="BK480" s="81">
        <v>17.561999999999998</v>
      </c>
      <c r="BL480" s="81">
        <v>0</v>
      </c>
      <c r="BM480" s="82"/>
      <c r="BN480" s="81">
        <v>0</v>
      </c>
      <c r="BO480" s="81">
        <v>0</v>
      </c>
      <c r="BP480" s="81">
        <v>4</v>
      </c>
      <c r="BQ480" s="81">
        <v>0</v>
      </c>
      <c r="BR480" s="81">
        <v>2</v>
      </c>
      <c r="BS480" s="81">
        <v>0</v>
      </c>
      <c r="BT480"/>
      <c r="BU480" s="80">
        <v>20.096</v>
      </c>
      <c r="BV480" s="80">
        <v>13.523999999999999</v>
      </c>
      <c r="BW480" s="80">
        <v>0</v>
      </c>
      <c r="BX480" s="80">
        <v>0</v>
      </c>
      <c r="BY480" s="80">
        <v>0</v>
      </c>
      <c r="BZ480" s="80">
        <v>0</v>
      </c>
      <c r="CA480" s="80">
        <v>0</v>
      </c>
      <c r="CB480" s="80">
        <v>0</v>
      </c>
      <c r="CC480" s="80">
        <v>0</v>
      </c>
    </row>
    <row r="481" spans="1:81">
      <c r="A481" s="80" t="s">
        <v>2294</v>
      </c>
      <c r="B481" s="80">
        <v>374</v>
      </c>
      <c r="C481" s="80">
        <v>17</v>
      </c>
      <c r="D481" s="80">
        <v>22</v>
      </c>
      <c r="E481" s="80">
        <v>2020</v>
      </c>
      <c r="F481" s="80" t="s">
        <v>218</v>
      </c>
      <c r="G481" s="80" t="s">
        <v>1771</v>
      </c>
      <c r="H481" s="80" t="s">
        <v>1772</v>
      </c>
      <c r="I481" s="177"/>
      <c r="J481" s="81">
        <v>84.725826383268654</v>
      </c>
      <c r="K481" s="81">
        <v>6.3392627806137201</v>
      </c>
      <c r="L481" s="81">
        <v>15.876510958380566</v>
      </c>
      <c r="M481" s="81">
        <v>61.218694017891892</v>
      </c>
      <c r="N481" s="81">
        <v>90.116073417387057</v>
      </c>
      <c r="O481" s="81">
        <v>40.771106677747568</v>
      </c>
      <c r="P481" s="81">
        <v>49.888755736783885</v>
      </c>
      <c r="Q481" s="81">
        <v>2.9812958547412376</v>
      </c>
      <c r="R481" s="81">
        <v>4.1461776171058773</v>
      </c>
      <c r="S481" s="81">
        <v>8.6688568294521655</v>
      </c>
      <c r="T481" s="82"/>
      <c r="U481" s="81">
        <v>7436398</v>
      </c>
      <c r="V481" s="81">
        <v>2113</v>
      </c>
      <c r="W481" s="81">
        <v>405</v>
      </c>
      <c r="X481" s="81">
        <v>16666</v>
      </c>
      <c r="Y481" s="81">
        <v>23428</v>
      </c>
      <c r="Z481" s="81">
        <v>29134</v>
      </c>
      <c r="AA481" s="81">
        <v>11255</v>
      </c>
      <c r="AB481" s="81">
        <v>50562</v>
      </c>
      <c r="AC481" s="81">
        <v>734942.99999999988</v>
      </c>
      <c r="AD481" s="81">
        <v>8.6688568294521655</v>
      </c>
      <c r="AE481" s="82"/>
      <c r="AF481" s="81">
        <v>61916550.219673447</v>
      </c>
      <c r="AG481" s="81">
        <v>4141615.7566285878</v>
      </c>
      <c r="AH481" s="81">
        <v>2776987.1927134455</v>
      </c>
      <c r="AI481" s="81">
        <v>92384957.148455158</v>
      </c>
      <c r="AJ481" s="81">
        <v>107578319.93594202</v>
      </c>
      <c r="AK481" s="81"/>
      <c r="AL481" s="81"/>
      <c r="AM481" s="81">
        <v>6598902.7555365609</v>
      </c>
      <c r="AN481" s="81"/>
      <c r="AO481" s="81"/>
      <c r="AP481" s="82"/>
      <c r="AQ481" s="81">
        <v>1632</v>
      </c>
      <c r="AR481" s="81">
        <v>209</v>
      </c>
      <c r="AS481" s="81">
        <v>0</v>
      </c>
      <c r="AT481" s="81">
        <v>0</v>
      </c>
      <c r="AU481" s="81">
        <v>0</v>
      </c>
      <c r="AV481" s="81">
        <v>1</v>
      </c>
      <c r="AW481" s="81">
        <v>0</v>
      </c>
      <c r="AX481" s="82"/>
      <c r="AY481" s="81">
        <v>7186.7999999999993</v>
      </c>
      <c r="AZ481" s="81">
        <v>66309.600000000006</v>
      </c>
      <c r="BA481" s="81">
        <v>0</v>
      </c>
      <c r="BB481" s="81">
        <v>0</v>
      </c>
      <c r="BC481" s="81">
        <v>0</v>
      </c>
      <c r="BD481" s="81">
        <v>5800</v>
      </c>
      <c r="BE481" s="81">
        <v>0</v>
      </c>
      <c r="BF481" s="82"/>
      <c r="BG481" s="81">
        <v>0</v>
      </c>
      <c r="BH481" s="81">
        <v>0</v>
      </c>
      <c r="BI481" s="81">
        <v>15.211</v>
      </c>
      <c r="BJ481" s="81">
        <v>0</v>
      </c>
      <c r="BK481" s="81">
        <v>18.16</v>
      </c>
      <c r="BL481" s="81">
        <v>0</v>
      </c>
      <c r="BM481" s="82"/>
      <c r="BN481" s="81">
        <v>0</v>
      </c>
      <c r="BO481" s="81">
        <v>0</v>
      </c>
      <c r="BP481" s="81">
        <v>4</v>
      </c>
      <c r="BQ481" s="81">
        <v>0</v>
      </c>
      <c r="BR481" s="81">
        <v>2</v>
      </c>
      <c r="BS481" s="81">
        <v>0</v>
      </c>
      <c r="BT481"/>
      <c r="BU481" s="80">
        <v>19.138000000000002</v>
      </c>
      <c r="BV481" s="80">
        <v>14.233000000000001</v>
      </c>
      <c r="BW481" s="80">
        <v>0</v>
      </c>
      <c r="BX481" s="80">
        <v>0</v>
      </c>
      <c r="BY481" s="80">
        <v>0</v>
      </c>
      <c r="BZ481" s="80">
        <v>0</v>
      </c>
      <c r="CA481" s="80">
        <v>0</v>
      </c>
      <c r="CB481" s="80">
        <v>0</v>
      </c>
      <c r="CC481" s="80">
        <v>0</v>
      </c>
    </row>
    <row r="482" spans="1:81">
      <c r="A482" s="80" t="s">
        <v>1773</v>
      </c>
      <c r="B482" s="80">
        <v>374</v>
      </c>
      <c r="C482" s="80">
        <v>18</v>
      </c>
      <c r="D482" s="80">
        <v>22</v>
      </c>
      <c r="E482" s="80">
        <v>2021</v>
      </c>
      <c r="F482" s="80" t="s">
        <v>75</v>
      </c>
      <c r="G482" s="174" t="s">
        <v>1771</v>
      </c>
      <c r="H482" s="80" t="s">
        <v>1772</v>
      </c>
      <c r="I482" s="177"/>
      <c r="J482" s="81">
        <v>84.57522488023065</v>
      </c>
      <c r="K482" s="81">
        <v>6.914604238318633</v>
      </c>
      <c r="L482" s="81">
        <v>14.457980572612895</v>
      </c>
      <c r="M482" s="81">
        <v>68.486463270833042</v>
      </c>
      <c r="N482" s="81">
        <v>89.410071390815986</v>
      </c>
      <c r="O482" s="81">
        <v>39.019442958856153</v>
      </c>
      <c r="P482" s="81">
        <v>50.3209267553232</v>
      </c>
      <c r="Q482" s="81">
        <v>2.9402178618538546</v>
      </c>
      <c r="R482" s="81">
        <v>1.579922216478356</v>
      </c>
      <c r="S482" s="81">
        <v>7.3032823494005772</v>
      </c>
      <c r="T482" s="82"/>
      <c r="U482" s="81">
        <v>8010004</v>
      </c>
      <c r="V482" s="81">
        <v>2113</v>
      </c>
      <c r="W482" s="81">
        <v>405</v>
      </c>
      <c r="X482" s="81">
        <v>16666</v>
      </c>
      <c r="Y482" s="81">
        <v>23163</v>
      </c>
      <c r="Z482" s="81">
        <v>28710</v>
      </c>
      <c r="AA482" s="81">
        <v>11071</v>
      </c>
      <c r="AB482" s="81">
        <v>49274</v>
      </c>
      <c r="AC482" s="81">
        <v>271445.99999999994</v>
      </c>
      <c r="AD482" s="81">
        <v>7.3032823494005772</v>
      </c>
      <c r="AE482" s="82"/>
      <c r="AF482" s="81">
        <v>61018394.517298937</v>
      </c>
      <c r="AG482" s="81">
        <v>4354068.0681362813</v>
      </c>
      <c r="AH482" s="81">
        <v>2540269.8650985337</v>
      </c>
      <c r="AI482" s="81">
        <v>100928701.10591318</v>
      </c>
      <c r="AJ482" s="81">
        <v>104224934.71867342</v>
      </c>
      <c r="AK482" s="81">
        <v>0</v>
      </c>
      <c r="AL482" s="81">
        <v>0</v>
      </c>
      <c r="AM482" s="81">
        <v>6467896.8078416809</v>
      </c>
      <c r="AN482" s="81">
        <v>0</v>
      </c>
      <c r="AO482" s="81">
        <v>0</v>
      </c>
      <c r="AP482" s="82"/>
      <c r="AQ482" s="81">
        <v>1688</v>
      </c>
      <c r="AR482" s="81">
        <v>216</v>
      </c>
      <c r="AS482" s="81">
        <v>0</v>
      </c>
      <c r="AT482" s="81">
        <v>0</v>
      </c>
      <c r="AU482" s="81">
        <v>0</v>
      </c>
      <c r="AV482" s="81">
        <v>1</v>
      </c>
      <c r="AW482" s="81"/>
      <c r="AX482" s="82"/>
      <c r="AY482" s="81">
        <v>7515.5999999999967</v>
      </c>
      <c r="AZ482" s="81">
        <v>66583.8</v>
      </c>
      <c r="BA482" s="81">
        <v>0</v>
      </c>
      <c r="BB482" s="81">
        <v>0</v>
      </c>
      <c r="BC482" s="81">
        <v>0</v>
      </c>
      <c r="BD482" s="81">
        <v>5800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1770</v>
      </c>
      <c r="B483" s="80">
        <v>374</v>
      </c>
      <c r="C483" s="80">
        <v>19</v>
      </c>
      <c r="D483" s="80">
        <v>22</v>
      </c>
      <c r="E483" s="80">
        <v>2022</v>
      </c>
      <c r="F483" s="80" t="s">
        <v>568</v>
      </c>
      <c r="G483" s="174" t="s">
        <v>1771</v>
      </c>
      <c r="H483" s="80" t="s">
        <v>1772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1751</v>
      </c>
      <c r="AR483" s="81">
        <v>228</v>
      </c>
      <c r="AS483" s="81">
        <v>0</v>
      </c>
      <c r="AT483" s="81">
        <v>0</v>
      </c>
      <c r="AU483" s="81">
        <v>0</v>
      </c>
      <c r="AV483" s="81">
        <v>1</v>
      </c>
      <c r="AW483" s="81"/>
      <c r="AX483" s="82"/>
      <c r="AY483" s="81">
        <v>7953.199999999988</v>
      </c>
      <c r="AZ483" s="81">
        <v>67048.3</v>
      </c>
      <c r="BA483" s="81">
        <v>0</v>
      </c>
      <c r="BB483" s="81">
        <v>0</v>
      </c>
      <c r="BC483" s="81">
        <v>0</v>
      </c>
      <c r="BD483" s="81">
        <v>5800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2295</v>
      </c>
      <c r="B484" s="80">
        <v>324</v>
      </c>
      <c r="C484" s="80">
        <v>1</v>
      </c>
      <c r="D484" s="80">
        <v>20</v>
      </c>
      <c r="E484" s="80">
        <v>1990</v>
      </c>
      <c r="F484" s="80" t="s">
        <v>562</v>
      </c>
      <c r="G484" s="80" t="s">
        <v>2296</v>
      </c>
      <c r="H484" s="80" t="s">
        <v>2297</v>
      </c>
      <c r="I484" s="177"/>
      <c r="J484" s="81">
        <v>117.32272973229436</v>
      </c>
      <c r="K484" s="81">
        <v>6.7352518341385199</v>
      </c>
      <c r="L484" s="81">
        <v>14.689269319907178</v>
      </c>
      <c r="M484" s="81">
        <v>26.3377870293643</v>
      </c>
      <c r="N484" s="81">
        <v>40.593062883784121</v>
      </c>
      <c r="O484" s="81">
        <v>33.855103591431316</v>
      </c>
      <c r="P484" s="81">
        <v>48.535673696785125</v>
      </c>
      <c r="Q484" s="81">
        <v>2.6330014643573549</v>
      </c>
      <c r="R484" s="81">
        <v>0</v>
      </c>
      <c r="S484" s="81">
        <v>2.1481131548486556</v>
      </c>
      <c r="T484" s="82"/>
      <c r="U484" s="81">
        <v>19063591</v>
      </c>
      <c r="V484" s="81">
        <v>1936</v>
      </c>
      <c r="W484" s="81">
        <v>211</v>
      </c>
      <c r="X484" s="81">
        <v>11047</v>
      </c>
      <c r="Y484" s="81">
        <v>10552</v>
      </c>
      <c r="Z484" s="81">
        <v>13925</v>
      </c>
      <c r="AA484" s="81">
        <v>11785</v>
      </c>
      <c r="AB484" s="81">
        <v>42751</v>
      </c>
      <c r="AC484" s="81">
        <v>0</v>
      </c>
      <c r="AD484" s="81">
        <v>2.1481131548486556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2298</v>
      </c>
      <c r="B485" s="80">
        <v>325</v>
      </c>
      <c r="C485" s="80">
        <v>2</v>
      </c>
      <c r="D485" s="80">
        <v>20</v>
      </c>
      <c r="E485" s="80">
        <v>2005</v>
      </c>
      <c r="F485" s="80" t="s">
        <v>565</v>
      </c>
      <c r="G485" s="80" t="s">
        <v>2296</v>
      </c>
      <c r="H485" s="80" t="s">
        <v>2297</v>
      </c>
      <c r="I485" s="177"/>
      <c r="J485" s="81">
        <v>282.09907006857361</v>
      </c>
      <c r="K485" s="81">
        <v>3.5466946541296491</v>
      </c>
      <c r="L485" s="81">
        <v>11.685690620061086</v>
      </c>
      <c r="M485" s="81">
        <v>53.074077603896058</v>
      </c>
      <c r="N485" s="81">
        <v>78.270675256532272</v>
      </c>
      <c r="O485" s="81">
        <v>54.190839354602957</v>
      </c>
      <c r="P485" s="81">
        <v>48.089109127331248</v>
      </c>
      <c r="Q485" s="81">
        <v>2.709668529483757</v>
      </c>
      <c r="R485" s="81">
        <v>0</v>
      </c>
      <c r="S485" s="81">
        <v>6.6323721469535499</v>
      </c>
      <c r="T485" s="82"/>
      <c r="U485" s="81">
        <v>36435736</v>
      </c>
      <c r="V485" s="81">
        <v>1308</v>
      </c>
      <c r="W485" s="81">
        <v>131</v>
      </c>
      <c r="X485" s="81">
        <v>8839</v>
      </c>
      <c r="Y485" s="81">
        <v>14537</v>
      </c>
      <c r="Z485" s="81">
        <v>25793</v>
      </c>
      <c r="AA485" s="81">
        <v>9563</v>
      </c>
      <c r="AB485" s="81">
        <v>45993</v>
      </c>
      <c r="AC485" s="81">
        <v>0</v>
      </c>
      <c r="AD485" s="81">
        <v>6.6323721469535499</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2299</v>
      </c>
      <c r="B486" s="80">
        <v>326</v>
      </c>
      <c r="C486" s="80">
        <v>3</v>
      </c>
      <c r="D486" s="80">
        <v>20</v>
      </c>
      <c r="E486" s="80">
        <v>2006</v>
      </c>
      <c r="F486" s="80" t="s">
        <v>566</v>
      </c>
      <c r="G486" s="80" t="s">
        <v>2296</v>
      </c>
      <c r="H486" s="80" t="s">
        <v>2297</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2300</v>
      </c>
      <c r="B487" s="80">
        <v>327</v>
      </c>
      <c r="C487" s="80">
        <v>4</v>
      </c>
      <c r="D487" s="80">
        <v>20</v>
      </c>
      <c r="E487" s="80">
        <v>2007</v>
      </c>
      <c r="F487" s="80" t="s">
        <v>567</v>
      </c>
      <c r="G487" s="80" t="s">
        <v>2296</v>
      </c>
      <c r="H487" s="80" t="s">
        <v>2297</v>
      </c>
      <c r="I487" s="177"/>
      <c r="J487" s="81">
        <v>344.4265363385266</v>
      </c>
      <c r="K487" s="81">
        <v>3.2962103261001898</v>
      </c>
      <c r="L487" s="81">
        <v>13.378798788433365</v>
      </c>
      <c r="M487" s="81">
        <v>66.664390801376541</v>
      </c>
      <c r="N487" s="81">
        <v>80.302390119894994</v>
      </c>
      <c r="O487" s="81">
        <v>53.426568075429763</v>
      </c>
      <c r="P487" s="81">
        <v>47.648764660328411</v>
      </c>
      <c r="Q487" s="81">
        <v>2.8770828414934151</v>
      </c>
      <c r="R487" s="81">
        <v>0</v>
      </c>
      <c r="S487" s="81">
        <v>6.6118846730338179</v>
      </c>
      <c r="T487" s="82"/>
      <c r="U487" s="81">
        <v>49512805</v>
      </c>
      <c r="V487" s="81">
        <v>1283</v>
      </c>
      <c r="W487" s="81">
        <v>155</v>
      </c>
      <c r="X487" s="81">
        <v>13679</v>
      </c>
      <c r="Y487" s="81">
        <v>14957</v>
      </c>
      <c r="Z487" s="81">
        <v>26435</v>
      </c>
      <c r="AA487" s="81">
        <v>9331</v>
      </c>
      <c r="AB487" s="81">
        <v>46252</v>
      </c>
      <c r="AC487" s="81">
        <v>0</v>
      </c>
      <c r="AD487" s="81">
        <v>6.6118846730338179</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2301</v>
      </c>
      <c r="B488" s="80">
        <v>328</v>
      </c>
      <c r="C488" s="80">
        <v>5</v>
      </c>
      <c r="D488" s="80">
        <v>20</v>
      </c>
      <c r="E488" s="80">
        <v>2008</v>
      </c>
      <c r="F488" s="80" t="s">
        <v>84</v>
      </c>
      <c r="G488" s="80" t="s">
        <v>2296</v>
      </c>
      <c r="H488" s="80" t="s">
        <v>2297</v>
      </c>
      <c r="I488" s="177"/>
      <c r="J488" s="81">
        <v>246.58113672647539</v>
      </c>
      <c r="K488" s="81">
        <v>2.4652357893942423</v>
      </c>
      <c r="L488" s="81">
        <v>11.919115322665776</v>
      </c>
      <c r="M488" s="81">
        <v>67.433443646411149</v>
      </c>
      <c r="N488" s="81">
        <v>79.0056358440563</v>
      </c>
      <c r="O488" s="81">
        <v>52.034765646675154</v>
      </c>
      <c r="P488" s="81">
        <v>45.829625938511931</v>
      </c>
      <c r="Q488" s="81">
        <v>2.8402398639978164</v>
      </c>
      <c r="R488" s="81">
        <v>0</v>
      </c>
      <c r="S488" s="81">
        <v>5.8313299357490971</v>
      </c>
      <c r="T488" s="82"/>
      <c r="U488" s="81">
        <v>40553553</v>
      </c>
      <c r="V488" s="81">
        <v>1283</v>
      </c>
      <c r="W488" s="81">
        <v>155</v>
      </c>
      <c r="X488" s="81">
        <v>13679</v>
      </c>
      <c r="Y488" s="81">
        <v>15140</v>
      </c>
      <c r="Z488" s="81">
        <v>26650</v>
      </c>
      <c r="AA488" s="81">
        <v>8985</v>
      </c>
      <c r="AB488" s="81">
        <v>46410</v>
      </c>
      <c r="AC488" s="81">
        <v>0</v>
      </c>
      <c r="AD488" s="81">
        <v>5.8313299357490971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2302</v>
      </c>
      <c r="B489" s="80">
        <v>329</v>
      </c>
      <c r="C489" s="80">
        <v>6</v>
      </c>
      <c r="D489" s="80">
        <v>20</v>
      </c>
      <c r="E489" s="80">
        <v>2009</v>
      </c>
      <c r="F489" s="80" t="s">
        <v>85</v>
      </c>
      <c r="G489" s="80" t="s">
        <v>2296</v>
      </c>
      <c r="H489" s="80" t="s">
        <v>2297</v>
      </c>
      <c r="I489" s="177"/>
      <c r="J489" s="81">
        <v>216.48942673166556</v>
      </c>
      <c r="K489" s="81">
        <v>2.8058062433491084</v>
      </c>
      <c r="L489" s="81">
        <v>16.680871775140321</v>
      </c>
      <c r="M489" s="81">
        <v>74.017733588128664</v>
      </c>
      <c r="N489" s="81">
        <v>71.896269831179623</v>
      </c>
      <c r="O489" s="81">
        <v>53.210089796416788</v>
      </c>
      <c r="P489" s="81">
        <v>43.687641331586306</v>
      </c>
      <c r="Q489" s="81">
        <v>2.7078356137669082</v>
      </c>
      <c r="R489" s="81">
        <v>0</v>
      </c>
      <c r="S489" s="81">
        <v>4.8517092535413129</v>
      </c>
      <c r="T489" s="82"/>
      <c r="U489" s="81">
        <v>28179072</v>
      </c>
      <c r="V489" s="81">
        <v>1342</v>
      </c>
      <c r="W489" s="81">
        <v>310</v>
      </c>
      <c r="X489" s="81">
        <v>15124</v>
      </c>
      <c r="Y489" s="81">
        <v>15256</v>
      </c>
      <c r="Z489" s="81">
        <v>26899</v>
      </c>
      <c r="AA489" s="81">
        <v>8793</v>
      </c>
      <c r="AB489" s="81">
        <v>46448</v>
      </c>
      <c r="AC489" s="81">
        <v>0</v>
      </c>
      <c r="AD489" s="81">
        <v>4.8517092535413129</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166.58800000000002</v>
      </c>
      <c r="BJ489" s="81">
        <v>0</v>
      </c>
      <c r="BK489" s="81">
        <v>30.891999999999996</v>
      </c>
      <c r="BL489" s="81">
        <v>0</v>
      </c>
      <c r="BM489" s="82"/>
      <c r="BN489" s="81">
        <v>0</v>
      </c>
      <c r="BO489" s="81">
        <v>0</v>
      </c>
      <c r="BP489" s="81">
        <v>10</v>
      </c>
      <c r="BQ489" s="81">
        <v>0</v>
      </c>
      <c r="BR489" s="81">
        <v>3</v>
      </c>
      <c r="BS489" s="81">
        <v>0</v>
      </c>
      <c r="BT489"/>
      <c r="BU489" s="80"/>
      <c r="BV489" s="80"/>
      <c r="BW489" s="80"/>
      <c r="BX489" s="80"/>
      <c r="BY489" s="80"/>
      <c r="BZ489" s="80"/>
      <c r="CA489" s="80"/>
      <c r="CB489" s="80"/>
      <c r="CC489" s="80"/>
    </row>
    <row r="490" spans="1:81">
      <c r="A490" s="80" t="s">
        <v>2303</v>
      </c>
      <c r="B490" s="80">
        <v>330</v>
      </c>
      <c r="C490" s="80">
        <v>7</v>
      </c>
      <c r="D490" s="80">
        <v>20</v>
      </c>
      <c r="E490" s="80">
        <v>2010</v>
      </c>
      <c r="F490" s="80" t="s">
        <v>86</v>
      </c>
      <c r="G490" s="80" t="s">
        <v>2296</v>
      </c>
      <c r="H490" s="80" t="s">
        <v>2297</v>
      </c>
      <c r="I490" s="177"/>
      <c r="J490" s="81">
        <v>243.5395936842568</v>
      </c>
      <c r="K490" s="81">
        <v>2.8742838264178188</v>
      </c>
      <c r="L490" s="81">
        <v>15.816972489065771</v>
      </c>
      <c r="M490" s="81">
        <v>71.076600363623811</v>
      </c>
      <c r="N490" s="81">
        <v>74.733905197472595</v>
      </c>
      <c r="O490" s="81">
        <v>53.609806933584437</v>
      </c>
      <c r="P490" s="81">
        <v>44.546746650122614</v>
      </c>
      <c r="Q490" s="81">
        <v>2.8419567302188744</v>
      </c>
      <c r="R490" s="81">
        <v>0</v>
      </c>
      <c r="S490" s="81">
        <v>4.4039888054687664</v>
      </c>
      <c r="T490" s="82"/>
      <c r="U490" s="81">
        <v>36321819</v>
      </c>
      <c r="V490" s="81">
        <v>1342</v>
      </c>
      <c r="W490" s="81">
        <v>310</v>
      </c>
      <c r="X490" s="81">
        <v>15124</v>
      </c>
      <c r="Y490" s="81">
        <v>15407</v>
      </c>
      <c r="Z490" s="81">
        <v>27227</v>
      </c>
      <c r="AA490" s="81">
        <v>8742</v>
      </c>
      <c r="AB490" s="81">
        <v>46711</v>
      </c>
      <c r="AC490" s="81">
        <v>0</v>
      </c>
      <c r="AD490" s="81">
        <v>4.4039888054687664</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222.36699999999999</v>
      </c>
      <c r="BJ490" s="81">
        <v>0</v>
      </c>
      <c r="BK490" s="81">
        <v>28.500999999999998</v>
      </c>
      <c r="BL490" s="81">
        <v>0</v>
      </c>
      <c r="BM490" s="82"/>
      <c r="BN490" s="81">
        <v>0</v>
      </c>
      <c r="BO490" s="81">
        <v>0</v>
      </c>
      <c r="BP490" s="81">
        <v>11</v>
      </c>
      <c r="BQ490" s="81">
        <v>0</v>
      </c>
      <c r="BR490" s="81">
        <v>3</v>
      </c>
      <c r="BS490" s="81">
        <v>0</v>
      </c>
      <c r="BT490"/>
      <c r="BU490" s="80">
        <v>178.345</v>
      </c>
      <c r="BV490" s="80">
        <v>16.481000000000002</v>
      </c>
      <c r="BW490" s="80">
        <v>0</v>
      </c>
      <c r="BX490" s="80">
        <v>0</v>
      </c>
      <c r="BY490" s="80">
        <v>0</v>
      </c>
      <c r="BZ490" s="80">
        <v>32.228000000000002</v>
      </c>
      <c r="CA490" s="80">
        <v>17.791</v>
      </c>
      <c r="CB490" s="80">
        <v>6.0229999999999997</v>
      </c>
      <c r="CC490" s="80">
        <v>0</v>
      </c>
    </row>
    <row r="491" spans="1:81">
      <c r="A491" s="80" t="s">
        <v>2304</v>
      </c>
      <c r="B491" s="80">
        <v>331</v>
      </c>
      <c r="C491" s="80">
        <v>8</v>
      </c>
      <c r="D491" s="80">
        <v>20</v>
      </c>
      <c r="E491" s="80">
        <v>2011</v>
      </c>
      <c r="F491" s="80" t="s">
        <v>87</v>
      </c>
      <c r="G491" s="80" t="s">
        <v>2296</v>
      </c>
      <c r="H491" s="80" t="s">
        <v>2297</v>
      </c>
      <c r="I491" s="177"/>
      <c r="J491" s="81">
        <v>229.9971573838792</v>
      </c>
      <c r="K491" s="81">
        <v>3.6924029240476286</v>
      </c>
      <c r="L491" s="81">
        <v>12.498807701729586</v>
      </c>
      <c r="M491" s="81">
        <v>80.078874898575876</v>
      </c>
      <c r="N491" s="81">
        <v>88.447221554477125</v>
      </c>
      <c r="O491" s="81">
        <v>53.489348597326142</v>
      </c>
      <c r="P491" s="81">
        <v>43.110961596051368</v>
      </c>
      <c r="Q491" s="81">
        <v>3.299012446083311</v>
      </c>
      <c r="R491" s="81">
        <v>0</v>
      </c>
      <c r="S491" s="81">
        <v>4.2983596848004568</v>
      </c>
      <c r="T491" s="82"/>
      <c r="U491" s="81">
        <v>31655148</v>
      </c>
      <c r="V491" s="81">
        <v>1342</v>
      </c>
      <c r="W491" s="81">
        <v>310</v>
      </c>
      <c r="X491" s="81">
        <v>15124</v>
      </c>
      <c r="Y491" s="81">
        <v>15754</v>
      </c>
      <c r="Z491" s="81">
        <v>27756</v>
      </c>
      <c r="AA491" s="81">
        <v>8712</v>
      </c>
      <c r="AB491" s="81">
        <v>47009</v>
      </c>
      <c r="AC491" s="81">
        <v>0</v>
      </c>
      <c r="AD491" s="81">
        <v>4.2983596848004568</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221.74600000000001</v>
      </c>
      <c r="BJ491" s="81">
        <v>0</v>
      </c>
      <c r="BK491" s="81">
        <v>26.191000000000003</v>
      </c>
      <c r="BL491" s="81">
        <v>0</v>
      </c>
      <c r="BM491" s="82"/>
      <c r="BN491" s="81">
        <v>0</v>
      </c>
      <c r="BO491" s="81">
        <v>0</v>
      </c>
      <c r="BP491" s="81">
        <v>12</v>
      </c>
      <c r="BQ491" s="81">
        <v>0</v>
      </c>
      <c r="BR491" s="81">
        <v>3</v>
      </c>
      <c r="BS491" s="81">
        <v>0</v>
      </c>
      <c r="BT491"/>
      <c r="BU491" s="80">
        <v>165.648</v>
      </c>
      <c r="BV491" s="80">
        <v>15.683</v>
      </c>
      <c r="BW491" s="80">
        <v>0</v>
      </c>
      <c r="BX491" s="80">
        <v>0</v>
      </c>
      <c r="BY491" s="80">
        <v>0</v>
      </c>
      <c r="BZ491" s="80">
        <v>42.73</v>
      </c>
      <c r="CA491" s="80">
        <v>17.100999999999999</v>
      </c>
      <c r="CB491" s="80">
        <v>6.7750000000000004</v>
      </c>
      <c r="CC491" s="80">
        <v>0</v>
      </c>
    </row>
    <row r="492" spans="1:81">
      <c r="A492" s="80" t="s">
        <v>2305</v>
      </c>
      <c r="B492" s="80">
        <v>332</v>
      </c>
      <c r="C492" s="80">
        <v>9</v>
      </c>
      <c r="D492" s="80">
        <v>20</v>
      </c>
      <c r="E492" s="80">
        <v>2012</v>
      </c>
      <c r="F492" s="80" t="s">
        <v>88</v>
      </c>
      <c r="G492" s="80" t="s">
        <v>2296</v>
      </c>
      <c r="H492" s="80" t="s">
        <v>2297</v>
      </c>
      <c r="I492" s="177"/>
      <c r="J492" s="81">
        <v>298.72135921326083</v>
      </c>
      <c r="K492" s="81">
        <v>3.4657505737970125</v>
      </c>
      <c r="L492" s="81">
        <v>12.310791274524023</v>
      </c>
      <c r="M492" s="81">
        <v>79.784480249613026</v>
      </c>
      <c r="N492" s="81">
        <v>89.875607820088391</v>
      </c>
      <c r="O492" s="81">
        <v>54.142953551453161</v>
      </c>
      <c r="P492" s="81">
        <v>42.992954092418614</v>
      </c>
      <c r="Q492" s="81">
        <v>3.6109083948738427</v>
      </c>
      <c r="R492" s="81">
        <v>0</v>
      </c>
      <c r="S492" s="81">
        <v>4.8329045516501958</v>
      </c>
      <c r="T492" s="82"/>
      <c r="U492" s="81">
        <v>36252729</v>
      </c>
      <c r="V492" s="81">
        <v>1342</v>
      </c>
      <c r="W492" s="81">
        <v>310</v>
      </c>
      <c r="X492" s="81">
        <v>15124</v>
      </c>
      <c r="Y492" s="81">
        <v>16057</v>
      </c>
      <c r="Z492" s="81">
        <v>28318</v>
      </c>
      <c r="AA492" s="81">
        <v>8639</v>
      </c>
      <c r="AB492" s="81">
        <v>47358</v>
      </c>
      <c r="AC492" s="81">
        <v>0</v>
      </c>
      <c r="AD492" s="81">
        <v>4.8329045516501958</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213.24799999999999</v>
      </c>
      <c r="BJ492" s="81">
        <v>0</v>
      </c>
      <c r="BK492" s="81">
        <v>29.445999999999998</v>
      </c>
      <c r="BL492" s="81">
        <v>0</v>
      </c>
      <c r="BM492" s="82"/>
      <c r="BN492" s="81">
        <v>0</v>
      </c>
      <c r="BO492" s="81">
        <v>0</v>
      </c>
      <c r="BP492" s="81">
        <v>11</v>
      </c>
      <c r="BQ492" s="81">
        <v>0</v>
      </c>
      <c r="BR492" s="81">
        <v>3</v>
      </c>
      <c r="BS492" s="81">
        <v>0</v>
      </c>
      <c r="BT492"/>
      <c r="BU492" s="80">
        <v>180.48699999999999</v>
      </c>
      <c r="BV492" s="80">
        <v>17.280999999999999</v>
      </c>
      <c r="BW492" s="80">
        <v>0</v>
      </c>
      <c r="BX492" s="80">
        <v>0</v>
      </c>
      <c r="BY492" s="80">
        <v>0</v>
      </c>
      <c r="BZ492" s="80">
        <v>22.402999999999999</v>
      </c>
      <c r="CA492" s="80">
        <v>16.285</v>
      </c>
      <c r="CB492" s="80">
        <v>6.2380000000000004</v>
      </c>
      <c r="CC492" s="80">
        <v>0</v>
      </c>
    </row>
    <row r="493" spans="1:81">
      <c r="A493" s="80" t="s">
        <v>2306</v>
      </c>
      <c r="B493" s="80">
        <v>333</v>
      </c>
      <c r="C493" s="80">
        <v>10</v>
      </c>
      <c r="D493" s="80">
        <v>20</v>
      </c>
      <c r="E493" s="80">
        <v>2013</v>
      </c>
      <c r="F493" s="80" t="s">
        <v>89</v>
      </c>
      <c r="G493" s="80" t="s">
        <v>2296</v>
      </c>
      <c r="H493" s="80" t="s">
        <v>2297</v>
      </c>
      <c r="I493" s="177"/>
      <c r="J493" s="81">
        <v>320.08146836424174</v>
      </c>
      <c r="K493" s="81">
        <v>2.9894117043499904</v>
      </c>
      <c r="L493" s="81">
        <v>11.246063508473986</v>
      </c>
      <c r="M493" s="81">
        <v>76.53346747888861</v>
      </c>
      <c r="N493" s="81">
        <v>96.333817086599552</v>
      </c>
      <c r="O493" s="81">
        <v>52.692764800311267</v>
      </c>
      <c r="P493" s="81">
        <v>43.269840284101775</v>
      </c>
      <c r="Q493" s="81">
        <v>3.6835482759089655</v>
      </c>
      <c r="R493" s="81">
        <v>0</v>
      </c>
      <c r="S493" s="81">
        <v>4.3381013426089998</v>
      </c>
      <c r="T493" s="82"/>
      <c r="U493" s="81">
        <v>38091250</v>
      </c>
      <c r="V493" s="81">
        <v>1342</v>
      </c>
      <c r="W493" s="81">
        <v>310</v>
      </c>
      <c r="X493" s="81">
        <v>15124</v>
      </c>
      <c r="Y493" s="81">
        <v>16338</v>
      </c>
      <c r="Z493" s="81">
        <v>28790</v>
      </c>
      <c r="AA493" s="81">
        <v>8662</v>
      </c>
      <c r="AB493" s="81">
        <v>47618</v>
      </c>
      <c r="AC493" s="81">
        <v>0</v>
      </c>
      <c r="AD493" s="81">
        <v>4.3381013426089998</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205.67500000000001</v>
      </c>
      <c r="BJ493" s="81">
        <v>0</v>
      </c>
      <c r="BK493" s="81">
        <v>27.817</v>
      </c>
      <c r="BL493" s="81">
        <v>0</v>
      </c>
      <c r="BM493" s="82"/>
      <c r="BN493" s="81">
        <v>0</v>
      </c>
      <c r="BO493" s="81">
        <v>0</v>
      </c>
      <c r="BP493" s="81">
        <v>11</v>
      </c>
      <c r="BQ493" s="81">
        <v>0</v>
      </c>
      <c r="BR493" s="81">
        <v>3</v>
      </c>
      <c r="BS493" s="81">
        <v>0</v>
      </c>
      <c r="BT493"/>
      <c r="BU493" s="80">
        <v>187.69</v>
      </c>
      <c r="BV493" s="80">
        <v>14.952999999999999</v>
      </c>
      <c r="BW493" s="80">
        <v>0</v>
      </c>
      <c r="BX493" s="80">
        <v>0</v>
      </c>
      <c r="BY493" s="80">
        <v>0</v>
      </c>
      <c r="BZ493" s="80">
        <v>10.24</v>
      </c>
      <c r="CA493" s="80">
        <v>15.124000000000001</v>
      </c>
      <c r="CB493" s="80">
        <v>5.4850000000000003</v>
      </c>
      <c r="CC493" s="80">
        <v>0</v>
      </c>
    </row>
    <row r="494" spans="1:81">
      <c r="A494" s="80" t="s">
        <v>2307</v>
      </c>
      <c r="B494" s="80">
        <v>334</v>
      </c>
      <c r="C494" s="80">
        <v>11</v>
      </c>
      <c r="D494" s="80">
        <v>20</v>
      </c>
      <c r="E494" s="80">
        <v>2014</v>
      </c>
      <c r="F494" s="80" t="s">
        <v>90</v>
      </c>
      <c r="G494" s="80" t="s">
        <v>2296</v>
      </c>
      <c r="H494" s="80" t="s">
        <v>2297</v>
      </c>
      <c r="I494" s="177"/>
      <c r="J494" s="81">
        <v>306.17379018375686</v>
      </c>
      <c r="K494" s="81">
        <v>2.5403750258983964</v>
      </c>
      <c r="L494" s="81">
        <v>9.0583822632923638</v>
      </c>
      <c r="M494" s="81">
        <v>73.937076157854037</v>
      </c>
      <c r="N494" s="81">
        <v>85.804145874903611</v>
      </c>
      <c r="O494" s="81">
        <v>50.673553921759463</v>
      </c>
      <c r="P494" s="81">
        <v>43.168502970639864</v>
      </c>
      <c r="Q494" s="81">
        <v>3.5474835807375809</v>
      </c>
      <c r="R494" s="81">
        <v>0</v>
      </c>
      <c r="S494" s="81">
        <v>4.1989888145769223</v>
      </c>
      <c r="T494" s="82"/>
      <c r="U494" s="81">
        <v>43626909</v>
      </c>
      <c r="V494" s="81">
        <v>1042</v>
      </c>
      <c r="W494" s="81">
        <v>206</v>
      </c>
      <c r="X494" s="81">
        <v>14523</v>
      </c>
      <c r="Y494" s="81">
        <v>16672</v>
      </c>
      <c r="Z494" s="81">
        <v>29160</v>
      </c>
      <c r="AA494" s="81">
        <v>8597</v>
      </c>
      <c r="AB494" s="81">
        <v>47797</v>
      </c>
      <c r="AC494" s="81">
        <v>0</v>
      </c>
      <c r="AD494" s="81">
        <v>4.1989888145769223</v>
      </c>
      <c r="AE494" s="82"/>
      <c r="AF494" s="81">
        <v>418006341.0258919</v>
      </c>
      <c r="AG494" s="81">
        <v>1985831.020667654</v>
      </c>
      <c r="AH494" s="81">
        <v>2190920.6018626899</v>
      </c>
      <c r="AI494" s="81">
        <v>86292565.583175778</v>
      </c>
      <c r="AJ494" s="81">
        <v>99296456.323375419</v>
      </c>
      <c r="AK494" s="81">
        <v>0</v>
      </c>
      <c r="AL494" s="81">
        <v>0</v>
      </c>
      <c r="AM494" s="81">
        <v>6561813.8591541974</v>
      </c>
      <c r="AN494" s="81">
        <v>0</v>
      </c>
      <c r="AO494" s="81">
        <v>0</v>
      </c>
      <c r="AP494" s="82"/>
      <c r="AQ494" s="81">
        <v>638</v>
      </c>
      <c r="AR494" s="81">
        <v>54</v>
      </c>
      <c r="AS494" s="81">
        <v>0</v>
      </c>
      <c r="AT494" s="81">
        <v>0</v>
      </c>
      <c r="AU494" s="81">
        <v>0</v>
      </c>
      <c r="AV494" s="81">
        <v>0</v>
      </c>
      <c r="AW494" s="81" t="s">
        <v>564</v>
      </c>
      <c r="AX494" s="82"/>
      <c r="AY494" s="81">
        <v>2777.2</v>
      </c>
      <c r="AZ494" s="81">
        <v>4987.3999999999996</v>
      </c>
      <c r="BA494" s="81">
        <v>0</v>
      </c>
      <c r="BB494" s="81">
        <v>0</v>
      </c>
      <c r="BC494" s="81">
        <v>0</v>
      </c>
      <c r="BD494" s="81">
        <v>0</v>
      </c>
      <c r="BE494" s="81" t="s">
        <v>564</v>
      </c>
      <c r="BF494" s="82"/>
      <c r="BG494" s="81">
        <v>0</v>
      </c>
      <c r="BH494" s="81">
        <v>0</v>
      </c>
      <c r="BI494" s="81">
        <v>227.69200000000001</v>
      </c>
      <c r="BJ494" s="81">
        <v>0</v>
      </c>
      <c r="BK494" s="81">
        <v>26.867999999999999</v>
      </c>
      <c r="BL494" s="81">
        <v>0</v>
      </c>
      <c r="BM494" s="82"/>
      <c r="BN494" s="81">
        <v>0</v>
      </c>
      <c r="BO494" s="81">
        <v>0</v>
      </c>
      <c r="BP494" s="81">
        <v>13</v>
      </c>
      <c r="BQ494" s="81">
        <v>0</v>
      </c>
      <c r="BR494" s="81">
        <v>3</v>
      </c>
      <c r="BS494" s="81">
        <v>0</v>
      </c>
      <c r="BT494"/>
      <c r="BU494" s="80">
        <v>206.989</v>
      </c>
      <c r="BV494" s="80">
        <v>15.097</v>
      </c>
      <c r="BW494" s="80">
        <v>0</v>
      </c>
      <c r="BX494" s="80">
        <v>0</v>
      </c>
      <c r="BY494" s="80">
        <v>0</v>
      </c>
      <c r="BZ494" s="80">
        <v>10.166</v>
      </c>
      <c r="CA494" s="80">
        <v>16.285</v>
      </c>
      <c r="CB494" s="80">
        <v>6.0229999999999997</v>
      </c>
      <c r="CC494" s="80">
        <v>0</v>
      </c>
    </row>
    <row r="495" spans="1:81">
      <c r="A495" s="80" t="s">
        <v>2308</v>
      </c>
      <c r="B495" s="80">
        <v>335</v>
      </c>
      <c r="C495" s="80">
        <v>12</v>
      </c>
      <c r="D495" s="80">
        <v>20</v>
      </c>
      <c r="E495" s="80">
        <v>2015</v>
      </c>
      <c r="F495" s="80" t="s">
        <v>91</v>
      </c>
      <c r="G495" s="80" t="s">
        <v>2296</v>
      </c>
      <c r="H495" s="80" t="s">
        <v>2297</v>
      </c>
      <c r="I495" s="177"/>
      <c r="J495" s="81">
        <v>304.04932581666355</v>
      </c>
      <c r="K495" s="81">
        <v>2.5719261502205959</v>
      </c>
      <c r="L495" s="81">
        <v>9.2117998573193844</v>
      </c>
      <c r="M495" s="81">
        <v>75.665018295952592</v>
      </c>
      <c r="N495" s="81">
        <v>78.129702196175003</v>
      </c>
      <c r="O495" s="81">
        <v>50.857808272860666</v>
      </c>
      <c r="P495" s="81">
        <v>42.453699587231235</v>
      </c>
      <c r="Q495" s="81">
        <v>3.47600724600475</v>
      </c>
      <c r="R495" s="81">
        <v>0</v>
      </c>
      <c r="S495" s="81">
        <v>5.0943195784769184</v>
      </c>
      <c r="T495" s="82"/>
      <c r="U495" s="81">
        <v>42580844</v>
      </c>
      <c r="V495" s="81">
        <v>1042</v>
      </c>
      <c r="W495" s="81">
        <v>206</v>
      </c>
      <c r="X495" s="81">
        <v>14523</v>
      </c>
      <c r="Y495" s="81">
        <v>16899</v>
      </c>
      <c r="Z495" s="81">
        <v>29548</v>
      </c>
      <c r="AA495" s="81">
        <v>8448</v>
      </c>
      <c r="AB495" s="81">
        <v>47841</v>
      </c>
      <c r="AC495" s="81">
        <v>0</v>
      </c>
      <c r="AD495" s="81">
        <v>5.0943195784769184</v>
      </c>
      <c r="AE495" s="82"/>
      <c r="AF495" s="81">
        <v>423829734.0163613</v>
      </c>
      <c r="AG495" s="81">
        <v>1856047.1557704553</v>
      </c>
      <c r="AH495" s="81">
        <v>1820705.0791687598</v>
      </c>
      <c r="AI495" s="81">
        <v>97344135.021439478</v>
      </c>
      <c r="AJ495" s="81">
        <v>94312950.93810761</v>
      </c>
      <c r="AK495" s="81">
        <v>0</v>
      </c>
      <c r="AL495" s="81">
        <v>0</v>
      </c>
      <c r="AM495" s="81">
        <v>6556408.3645529235</v>
      </c>
      <c r="AN495" s="81">
        <v>0</v>
      </c>
      <c r="AO495" s="81">
        <v>0</v>
      </c>
      <c r="AP495" s="82"/>
      <c r="AQ495" s="81">
        <v>731</v>
      </c>
      <c r="AR495" s="81">
        <v>70</v>
      </c>
      <c r="AS495" s="81">
        <v>0</v>
      </c>
      <c r="AT495" s="81">
        <v>1</v>
      </c>
      <c r="AU495" s="81">
        <v>0</v>
      </c>
      <c r="AV495" s="81">
        <v>0</v>
      </c>
      <c r="AW495" s="81" t="s">
        <v>564</v>
      </c>
      <c r="AX495" s="82"/>
      <c r="AY495" s="81">
        <v>3239.8999999999996</v>
      </c>
      <c r="AZ495" s="81">
        <v>5328.6</v>
      </c>
      <c r="BA495" s="81">
        <v>0</v>
      </c>
      <c r="BB495" s="81">
        <v>180</v>
      </c>
      <c r="BC495" s="81">
        <v>0</v>
      </c>
      <c r="BD495" s="81">
        <v>0</v>
      </c>
      <c r="BE495" s="81" t="s">
        <v>564</v>
      </c>
      <c r="BF495" s="82"/>
      <c r="BG495" s="81">
        <v>0</v>
      </c>
      <c r="BH495" s="81">
        <v>0</v>
      </c>
      <c r="BI495" s="81">
        <v>229.208</v>
      </c>
      <c r="BJ495" s="81">
        <v>0</v>
      </c>
      <c r="BK495" s="81">
        <v>21.916</v>
      </c>
      <c r="BL495" s="81">
        <v>0</v>
      </c>
      <c r="BM495" s="82"/>
      <c r="BN495" s="81">
        <v>0</v>
      </c>
      <c r="BO495" s="81">
        <v>0</v>
      </c>
      <c r="BP495" s="81">
        <v>13</v>
      </c>
      <c r="BQ495" s="81">
        <v>0</v>
      </c>
      <c r="BR495" s="81">
        <v>2</v>
      </c>
      <c r="BS495" s="81">
        <v>0</v>
      </c>
      <c r="BT495"/>
      <c r="BU495" s="80">
        <v>194.48500000000001</v>
      </c>
      <c r="BV495" s="80">
        <v>17.556000000000001</v>
      </c>
      <c r="BW495" s="80">
        <v>0</v>
      </c>
      <c r="BX495" s="80">
        <v>0</v>
      </c>
      <c r="BY495" s="80">
        <v>0</v>
      </c>
      <c r="BZ495" s="80">
        <v>14.492000000000001</v>
      </c>
      <c r="CA495" s="80">
        <v>19.152999999999999</v>
      </c>
      <c r="CB495" s="80">
        <v>5.4379999999999997</v>
      </c>
      <c r="CC495" s="80">
        <v>0</v>
      </c>
    </row>
    <row r="496" spans="1:81">
      <c r="A496" s="80" t="s">
        <v>2309</v>
      </c>
      <c r="B496" s="80">
        <v>336</v>
      </c>
      <c r="C496" s="80">
        <v>13</v>
      </c>
      <c r="D496" s="80">
        <v>20</v>
      </c>
      <c r="E496" s="80">
        <v>2016</v>
      </c>
      <c r="F496" s="80" t="s">
        <v>92</v>
      </c>
      <c r="G496" s="80" t="s">
        <v>2296</v>
      </c>
      <c r="H496" s="80" t="s">
        <v>2297</v>
      </c>
      <c r="I496" s="177"/>
      <c r="J496" s="81">
        <v>303.18798654876713</v>
      </c>
      <c r="K496" s="81">
        <v>2.5684769052556011</v>
      </c>
      <c r="L496" s="81">
        <v>10.754506313973879</v>
      </c>
      <c r="M496" s="81">
        <v>64.419975742083182</v>
      </c>
      <c r="N496" s="81">
        <v>78.433955592812069</v>
      </c>
      <c r="O496" s="81">
        <v>50.821718946419622</v>
      </c>
      <c r="P496" s="81">
        <v>42.35833782114134</v>
      </c>
      <c r="Q496" s="81">
        <v>3.3711254252871368</v>
      </c>
      <c r="R496" s="81">
        <v>0</v>
      </c>
      <c r="S496" s="81">
        <v>6.8824266559980689</v>
      </c>
      <c r="T496" s="82"/>
      <c r="U496" s="81">
        <v>45117271</v>
      </c>
      <c r="V496" s="81">
        <v>1042</v>
      </c>
      <c r="W496" s="81">
        <v>206</v>
      </c>
      <c r="X496" s="81">
        <v>14523</v>
      </c>
      <c r="Y496" s="81">
        <v>17054</v>
      </c>
      <c r="Z496" s="81">
        <v>29890</v>
      </c>
      <c r="AA496" s="81">
        <v>8718</v>
      </c>
      <c r="AB496" s="81">
        <v>47728</v>
      </c>
      <c r="AC496" s="81">
        <v>0</v>
      </c>
      <c r="AD496" s="81">
        <v>6.8824266559980689</v>
      </c>
      <c r="AE496" s="82"/>
      <c r="AF496" s="81">
        <v>422563903.91008502</v>
      </c>
      <c r="AG496" s="81">
        <v>1797401.8708683511</v>
      </c>
      <c r="AH496" s="81">
        <v>1618578.5225933399</v>
      </c>
      <c r="AI496" s="81">
        <v>90276154.483918354</v>
      </c>
      <c r="AJ496" s="81">
        <v>85482036.015527502</v>
      </c>
      <c r="AK496" s="81">
        <v>0</v>
      </c>
      <c r="AL496" s="81">
        <v>0</v>
      </c>
      <c r="AM496" s="81">
        <v>6546003.8433210822</v>
      </c>
      <c r="AN496" s="81">
        <v>0</v>
      </c>
      <c r="AO496" s="81">
        <v>0</v>
      </c>
      <c r="AP496" s="82"/>
      <c r="AQ496" s="81">
        <v>826</v>
      </c>
      <c r="AR496" s="81">
        <v>78</v>
      </c>
      <c r="AS496" s="81">
        <v>0</v>
      </c>
      <c r="AT496" s="81">
        <v>1</v>
      </c>
      <c r="AU496" s="81">
        <v>0</v>
      </c>
      <c r="AV496" s="81">
        <v>0</v>
      </c>
      <c r="AW496" s="81" t="s">
        <v>564</v>
      </c>
      <c r="AX496" s="82"/>
      <c r="AY496" s="81">
        <v>3760.4</v>
      </c>
      <c r="AZ496" s="81">
        <v>5552.9</v>
      </c>
      <c r="BA496" s="81">
        <v>0</v>
      </c>
      <c r="BB496" s="81">
        <v>180</v>
      </c>
      <c r="BC496" s="81">
        <v>0</v>
      </c>
      <c r="BD496" s="81">
        <v>0</v>
      </c>
      <c r="BE496" s="81" t="s">
        <v>564</v>
      </c>
      <c r="BF496" s="82"/>
      <c r="BG496" s="81">
        <v>0</v>
      </c>
      <c r="BH496" s="81">
        <v>0</v>
      </c>
      <c r="BI496" s="81">
        <v>211.48400000000001</v>
      </c>
      <c r="BJ496" s="81">
        <v>0</v>
      </c>
      <c r="BK496" s="81">
        <v>30.895</v>
      </c>
      <c r="BL496" s="81">
        <v>0</v>
      </c>
      <c r="BM496" s="82"/>
      <c r="BN496" s="81">
        <v>0</v>
      </c>
      <c r="BO496" s="81">
        <v>0</v>
      </c>
      <c r="BP496" s="81">
        <v>12</v>
      </c>
      <c r="BQ496" s="81">
        <v>0</v>
      </c>
      <c r="BR496" s="81">
        <v>2</v>
      </c>
      <c r="BS496" s="81">
        <v>0</v>
      </c>
      <c r="BT496"/>
      <c r="BU496" s="80">
        <v>180.56200000000001</v>
      </c>
      <c r="BV496" s="80">
        <v>23.856999999999999</v>
      </c>
      <c r="BW496" s="80">
        <v>0</v>
      </c>
      <c r="BX496" s="80">
        <v>0</v>
      </c>
      <c r="BY496" s="80">
        <v>0</v>
      </c>
      <c r="BZ496" s="80">
        <v>13.587</v>
      </c>
      <c r="CA496" s="80">
        <v>18.832999999999998</v>
      </c>
      <c r="CB496" s="80">
        <v>5.54</v>
      </c>
      <c r="CC496" s="80">
        <v>0</v>
      </c>
    </row>
    <row r="497" spans="1:81">
      <c r="A497" s="80" t="s">
        <v>2310</v>
      </c>
      <c r="B497" s="80">
        <v>337</v>
      </c>
      <c r="C497" s="80">
        <v>14</v>
      </c>
      <c r="D497" s="80">
        <v>20</v>
      </c>
      <c r="E497" s="80">
        <v>2017</v>
      </c>
      <c r="F497" s="80" t="s">
        <v>71</v>
      </c>
      <c r="G497" s="80" t="s">
        <v>2296</v>
      </c>
      <c r="H497" s="80" t="s">
        <v>2297</v>
      </c>
      <c r="I497" s="177"/>
      <c r="J497" s="81">
        <v>311.55023979807788</v>
      </c>
      <c r="K497" s="81">
        <v>2.4684947998794606</v>
      </c>
      <c r="L497" s="81">
        <v>9.5517622627702092</v>
      </c>
      <c r="M497" s="81">
        <v>55.632216931608681</v>
      </c>
      <c r="N497" s="81">
        <v>84.125742260077089</v>
      </c>
      <c r="O497" s="81">
        <v>50.536007360723438</v>
      </c>
      <c r="P497" s="81">
        <v>41.969314285020346</v>
      </c>
      <c r="Q497" s="81">
        <v>3.2687329319826914</v>
      </c>
      <c r="R497" s="81">
        <v>0</v>
      </c>
      <c r="S497" s="81">
        <v>5.6162560800953409</v>
      </c>
      <c r="T497" s="82"/>
      <c r="U497" s="81">
        <v>53464144.999999993</v>
      </c>
      <c r="V497" s="81">
        <v>1042</v>
      </c>
      <c r="W497" s="81">
        <v>206</v>
      </c>
      <c r="X497" s="81">
        <v>14523</v>
      </c>
      <c r="Y497" s="81">
        <v>17280</v>
      </c>
      <c r="Z497" s="81">
        <v>30215</v>
      </c>
      <c r="AA497" s="81">
        <v>8693</v>
      </c>
      <c r="AB497" s="81">
        <v>47858</v>
      </c>
      <c r="AC497" s="81">
        <v>0</v>
      </c>
      <c r="AD497" s="81">
        <v>5.6162560800953409</v>
      </c>
      <c r="AE497" s="82"/>
      <c r="AF497" s="81">
        <v>448963974.05987668</v>
      </c>
      <c r="AG497" s="81">
        <v>1761336.3701486341</v>
      </c>
      <c r="AH497" s="81">
        <v>1928880.069048713</v>
      </c>
      <c r="AI497" s="81">
        <v>81638241.353945419</v>
      </c>
      <c r="AJ497" s="81">
        <v>98187118.20420441</v>
      </c>
      <c r="AK497" s="81">
        <v>0</v>
      </c>
      <c r="AL497" s="81">
        <v>0</v>
      </c>
      <c r="AM497" s="81">
        <v>6574104.2471516859</v>
      </c>
      <c r="AN497" s="81">
        <v>0</v>
      </c>
      <c r="AO497" s="81">
        <v>0</v>
      </c>
      <c r="AP497" s="82"/>
      <c r="AQ497" s="81">
        <v>912</v>
      </c>
      <c r="AR497" s="81">
        <v>80</v>
      </c>
      <c r="AS497" s="81">
        <v>0</v>
      </c>
      <c r="AT497" s="81">
        <v>1</v>
      </c>
      <c r="AU497" s="81">
        <v>0</v>
      </c>
      <c r="AV497" s="81">
        <v>0</v>
      </c>
      <c r="AW497" s="81" t="s">
        <v>564</v>
      </c>
      <c r="AX497" s="82"/>
      <c r="AY497" s="81">
        <v>4210.5</v>
      </c>
      <c r="AZ497" s="81">
        <v>5596.9000000000005</v>
      </c>
      <c r="BA497" s="81">
        <v>0</v>
      </c>
      <c r="BB497" s="81">
        <v>180</v>
      </c>
      <c r="BC497" s="81">
        <v>0</v>
      </c>
      <c r="BD497" s="81">
        <v>0</v>
      </c>
      <c r="BE497" s="81" t="s">
        <v>564</v>
      </c>
      <c r="BF497" s="82"/>
      <c r="BG497" s="81">
        <v>0</v>
      </c>
      <c r="BH497" s="81">
        <v>0</v>
      </c>
      <c r="BI497" s="81">
        <v>209.749</v>
      </c>
      <c r="BJ497" s="81">
        <v>0</v>
      </c>
      <c r="BK497" s="81">
        <v>22.984000000000002</v>
      </c>
      <c r="BL497" s="81">
        <v>0</v>
      </c>
      <c r="BM497" s="82"/>
      <c r="BN497" s="81">
        <v>0</v>
      </c>
      <c r="BO497" s="81">
        <v>0</v>
      </c>
      <c r="BP497" s="81">
        <v>12</v>
      </c>
      <c r="BQ497" s="81">
        <v>0</v>
      </c>
      <c r="BR497" s="81">
        <v>2</v>
      </c>
      <c r="BS497" s="81">
        <v>0</v>
      </c>
      <c r="BT497"/>
      <c r="BU497" s="80">
        <v>177.16499999999999</v>
      </c>
      <c r="BV497" s="80">
        <v>19.776</v>
      </c>
      <c r="BW497" s="80">
        <v>0</v>
      </c>
      <c r="BX497" s="80">
        <v>0</v>
      </c>
      <c r="BY497" s="80">
        <v>0</v>
      </c>
      <c r="BZ497" s="80">
        <v>9.6</v>
      </c>
      <c r="CA497" s="80">
        <v>20.959</v>
      </c>
      <c r="CB497" s="80">
        <v>5.2329999999999997</v>
      </c>
      <c r="CC497" s="80">
        <v>0</v>
      </c>
    </row>
    <row r="498" spans="1:81">
      <c r="A498" s="80" t="s">
        <v>2311</v>
      </c>
      <c r="B498" s="80">
        <v>338</v>
      </c>
      <c r="C498" s="80">
        <v>15</v>
      </c>
      <c r="D498" s="80">
        <v>20</v>
      </c>
      <c r="E498" s="80">
        <v>2018</v>
      </c>
      <c r="F498" s="80" t="s">
        <v>93</v>
      </c>
      <c r="G498" s="80" t="s">
        <v>2296</v>
      </c>
      <c r="H498" s="80" t="s">
        <v>2297</v>
      </c>
      <c r="I498" s="177"/>
      <c r="J498" s="81">
        <v>289.54028857456433</v>
      </c>
      <c r="K498" s="81">
        <v>2.3437346575875879</v>
      </c>
      <c r="L498" s="81">
        <v>8.8142704666735661</v>
      </c>
      <c r="M498" s="81">
        <v>56.208427246028016</v>
      </c>
      <c r="N498" s="81">
        <v>76.972575183774381</v>
      </c>
      <c r="O498" s="81">
        <v>50.119911206751844</v>
      </c>
      <c r="P498" s="81">
        <v>41.685378553636298</v>
      </c>
      <c r="Q498" s="81">
        <v>3.0303037414234657</v>
      </c>
      <c r="R498" s="81">
        <v>0</v>
      </c>
      <c r="S498" s="81">
        <v>7.4115331763054835</v>
      </c>
      <c r="T498" s="82"/>
      <c r="U498" s="81">
        <v>47205164</v>
      </c>
      <c r="V498" s="81">
        <v>1042</v>
      </c>
      <c r="W498" s="81">
        <v>206</v>
      </c>
      <c r="X498" s="81">
        <v>14523</v>
      </c>
      <c r="Y498" s="81">
        <v>17551</v>
      </c>
      <c r="Z498" s="81">
        <v>30540</v>
      </c>
      <c r="AA498" s="81">
        <v>8721</v>
      </c>
      <c r="AB498" s="81">
        <v>47812</v>
      </c>
      <c r="AC498" s="81">
        <v>0</v>
      </c>
      <c r="AD498" s="81">
        <v>7.4115331763054826</v>
      </c>
      <c r="AE498" s="82"/>
      <c r="AF498" s="81">
        <v>414484171.33149749</v>
      </c>
      <c r="AG498" s="81">
        <v>1565407.299820005</v>
      </c>
      <c r="AH498" s="81">
        <v>1830294.68135085</v>
      </c>
      <c r="AI498" s="81">
        <v>80765138.516304076</v>
      </c>
      <c r="AJ498" s="81">
        <v>93695928.741258785</v>
      </c>
      <c r="AK498" s="81">
        <v>0</v>
      </c>
      <c r="AL498" s="81">
        <v>0</v>
      </c>
      <c r="AM498" s="81">
        <v>6581374.9053453561</v>
      </c>
      <c r="AN498" s="81">
        <v>0</v>
      </c>
      <c r="AO498" s="81">
        <v>0</v>
      </c>
      <c r="AP498" s="82"/>
      <c r="AQ498" s="81">
        <v>998</v>
      </c>
      <c r="AR498" s="81">
        <v>86</v>
      </c>
      <c r="AS498" s="81">
        <v>0</v>
      </c>
      <c r="AT498" s="81">
        <v>1</v>
      </c>
      <c r="AU498" s="81">
        <v>0</v>
      </c>
      <c r="AV498" s="81">
        <v>0</v>
      </c>
      <c r="AW498" s="81" t="s">
        <v>564</v>
      </c>
      <c r="AX498" s="82"/>
      <c r="AY498" s="81">
        <v>4650.3999999999996</v>
      </c>
      <c r="AZ498" s="81">
        <v>5805</v>
      </c>
      <c r="BA498" s="81">
        <v>0</v>
      </c>
      <c r="BB498" s="81">
        <v>180</v>
      </c>
      <c r="BC498" s="81">
        <v>0</v>
      </c>
      <c r="BD498" s="81">
        <v>0</v>
      </c>
      <c r="BE498" s="81" t="s">
        <v>564</v>
      </c>
      <c r="BF498" s="82"/>
      <c r="BG498" s="81">
        <v>0</v>
      </c>
      <c r="BH498" s="81">
        <v>0</v>
      </c>
      <c r="BI498" s="81">
        <v>221.756</v>
      </c>
      <c r="BJ498" s="81">
        <v>0</v>
      </c>
      <c r="BK498" s="81">
        <v>20.463999999999999</v>
      </c>
      <c r="BL498" s="81">
        <v>0</v>
      </c>
      <c r="BM498" s="82"/>
      <c r="BN498" s="81">
        <v>0</v>
      </c>
      <c r="BO498" s="81">
        <v>0</v>
      </c>
      <c r="BP498" s="81">
        <v>12</v>
      </c>
      <c r="BQ498" s="81">
        <v>0</v>
      </c>
      <c r="BR498" s="81">
        <v>1</v>
      </c>
      <c r="BS498" s="81">
        <v>0</v>
      </c>
      <c r="BT498"/>
      <c r="BU498" s="80">
        <v>181.78</v>
      </c>
      <c r="BV498" s="80">
        <v>24.783999999999999</v>
      </c>
      <c r="BW498" s="80">
        <v>0</v>
      </c>
      <c r="BX498" s="80">
        <v>0</v>
      </c>
      <c r="BY498" s="80">
        <v>0</v>
      </c>
      <c r="BZ498" s="80">
        <v>7.3</v>
      </c>
      <c r="CA498" s="80">
        <v>21.585000000000001</v>
      </c>
      <c r="CB498" s="80">
        <v>6.7709999999999999</v>
      </c>
      <c r="CC498" s="80">
        <v>0</v>
      </c>
    </row>
    <row r="499" spans="1:81">
      <c r="A499" s="80" t="s">
        <v>2312</v>
      </c>
      <c r="B499" s="80">
        <v>339</v>
      </c>
      <c r="C499" s="80">
        <v>16</v>
      </c>
      <c r="D499" s="80">
        <v>20</v>
      </c>
      <c r="E499" s="80">
        <v>2019</v>
      </c>
      <c r="F499" s="80" t="s">
        <v>73</v>
      </c>
      <c r="G499" s="80" t="s">
        <v>2296</v>
      </c>
      <c r="H499" s="80" t="s">
        <v>2297</v>
      </c>
      <c r="I499" s="177"/>
      <c r="J499" s="81">
        <v>230.39718772467802</v>
      </c>
      <c r="K499" s="81">
        <v>2.1675278997137837</v>
      </c>
      <c r="L499" s="81">
        <v>8.9036654299597249</v>
      </c>
      <c r="M499" s="81">
        <v>55.118816087871721</v>
      </c>
      <c r="N499" s="81">
        <v>75.322623813563808</v>
      </c>
      <c r="O499" s="81">
        <v>49.234227418038273</v>
      </c>
      <c r="P499" s="81">
        <v>40.030008049115729</v>
      </c>
      <c r="Q499" s="81">
        <v>2.9591833118616426</v>
      </c>
      <c r="R499" s="81">
        <v>0</v>
      </c>
      <c r="S499" s="81">
        <v>7.0059714141611895</v>
      </c>
      <c r="T499" s="82"/>
      <c r="U499" s="81">
        <v>42995380</v>
      </c>
      <c r="V499" s="81">
        <v>1042</v>
      </c>
      <c r="W499" s="81">
        <v>206</v>
      </c>
      <c r="X499" s="81">
        <v>14523</v>
      </c>
      <c r="Y499" s="81">
        <v>17871</v>
      </c>
      <c r="Z499" s="81">
        <v>30824</v>
      </c>
      <c r="AA499" s="81">
        <v>8312</v>
      </c>
      <c r="AB499" s="81">
        <v>47954</v>
      </c>
      <c r="AC499" s="81">
        <v>0</v>
      </c>
      <c r="AD499" s="81">
        <v>7.0059714141611904</v>
      </c>
      <c r="AE499" s="82"/>
      <c r="AF499" s="81">
        <v>332455698.85415852</v>
      </c>
      <c r="AG499" s="81">
        <v>1514412.7435421071</v>
      </c>
      <c r="AH499" s="81">
        <v>1944717.6871688559</v>
      </c>
      <c r="AI499" s="81">
        <v>81654216.609497085</v>
      </c>
      <c r="AJ499" s="81">
        <v>92648173.083164856</v>
      </c>
      <c r="AK499" s="81">
        <v>0</v>
      </c>
      <c r="AL499" s="81">
        <v>0</v>
      </c>
      <c r="AM499" s="81">
        <v>6530973.8024812769</v>
      </c>
      <c r="AN499" s="81">
        <v>0</v>
      </c>
      <c r="AO499" s="81">
        <v>0</v>
      </c>
      <c r="AP499" s="82"/>
      <c r="AQ499" s="81">
        <v>1067</v>
      </c>
      <c r="AR499" s="81">
        <v>94</v>
      </c>
      <c r="AS499" s="81">
        <v>0</v>
      </c>
      <c r="AT499" s="81">
        <v>1</v>
      </c>
      <c r="AU499" s="81">
        <v>0</v>
      </c>
      <c r="AV499" s="81">
        <v>0</v>
      </c>
      <c r="AW499" s="81" t="s">
        <v>564</v>
      </c>
      <c r="AX499" s="82"/>
      <c r="AY499" s="81">
        <v>4975.5000000000018</v>
      </c>
      <c r="AZ499" s="81">
        <v>6087</v>
      </c>
      <c r="BA499" s="81">
        <v>0</v>
      </c>
      <c r="BB499" s="81">
        <v>180</v>
      </c>
      <c r="BC499" s="81">
        <v>0</v>
      </c>
      <c r="BD499" s="81">
        <v>0</v>
      </c>
      <c r="BE499" s="81" t="s">
        <v>564</v>
      </c>
      <c r="BF499" s="82"/>
      <c r="BG499" s="81">
        <v>0</v>
      </c>
      <c r="BH499" s="81">
        <v>0</v>
      </c>
      <c r="BI499" s="81">
        <v>212.578</v>
      </c>
      <c r="BJ499" s="81">
        <v>0</v>
      </c>
      <c r="BK499" s="81">
        <v>19.664000000000001</v>
      </c>
      <c r="BL499" s="81">
        <v>0</v>
      </c>
      <c r="BM499" s="82"/>
      <c r="BN499" s="81">
        <v>0</v>
      </c>
      <c r="BO499" s="81">
        <v>0</v>
      </c>
      <c r="BP499" s="81">
        <v>11</v>
      </c>
      <c r="BQ499" s="81">
        <v>0</v>
      </c>
      <c r="BR499" s="81">
        <v>1</v>
      </c>
      <c r="BS499" s="81">
        <v>0</v>
      </c>
      <c r="BT499"/>
      <c r="BU499" s="80">
        <v>177.12799999999999</v>
      </c>
      <c r="BV499" s="80">
        <v>23.792999999999999</v>
      </c>
      <c r="BW499" s="80">
        <v>0</v>
      </c>
      <c r="BX499" s="80">
        <v>0</v>
      </c>
      <c r="BY499" s="80">
        <v>0</v>
      </c>
      <c r="BZ499" s="80">
        <v>5.3</v>
      </c>
      <c r="CA499" s="80">
        <v>19.25</v>
      </c>
      <c r="CB499" s="80">
        <v>6.7709999999999999</v>
      </c>
      <c r="CC499" s="80">
        <v>0</v>
      </c>
    </row>
    <row r="500" spans="1:81">
      <c r="A500" s="80" t="s">
        <v>2313</v>
      </c>
      <c r="B500" s="80">
        <v>340</v>
      </c>
      <c r="C500" s="80">
        <v>17</v>
      </c>
      <c r="D500" s="80">
        <v>20</v>
      </c>
      <c r="E500" s="80">
        <v>2020</v>
      </c>
      <c r="F500" s="80" t="s">
        <v>218</v>
      </c>
      <c r="G500" s="80" t="s">
        <v>2296</v>
      </c>
      <c r="H500" s="80" t="s">
        <v>2297</v>
      </c>
      <c r="I500" s="177"/>
      <c r="J500" s="81">
        <v>223.98254749037631</v>
      </c>
      <c r="K500" s="81">
        <v>2.5223166912065529</v>
      </c>
      <c r="L500" s="81">
        <v>7.558581910760573</v>
      </c>
      <c r="M500" s="81">
        <v>55.056360396575798</v>
      </c>
      <c r="N500" s="81">
        <v>70.595969311756733</v>
      </c>
      <c r="O500" s="81">
        <v>43.620354058673428</v>
      </c>
      <c r="P500" s="81">
        <v>38.488144474677426</v>
      </c>
      <c r="Q500" s="81">
        <v>2.818911281663484</v>
      </c>
      <c r="R500" s="81">
        <v>0</v>
      </c>
      <c r="S500" s="81">
        <v>7.0066319108998236</v>
      </c>
      <c r="T500" s="82"/>
      <c r="U500" s="81">
        <v>43189417</v>
      </c>
      <c r="V500" s="81">
        <v>1072</v>
      </c>
      <c r="W500" s="81">
        <v>221</v>
      </c>
      <c r="X500" s="81">
        <v>14757</v>
      </c>
      <c r="Y500" s="81">
        <v>18005</v>
      </c>
      <c r="Z500" s="81">
        <v>31170</v>
      </c>
      <c r="AA500" s="81">
        <v>8683</v>
      </c>
      <c r="AB500" s="81">
        <v>47808</v>
      </c>
      <c r="AC500" s="81">
        <v>0</v>
      </c>
      <c r="AD500" s="81">
        <v>7.0066319108998236</v>
      </c>
      <c r="AE500" s="82"/>
      <c r="AF500" s="81">
        <v>350056024.99001938</v>
      </c>
      <c r="AG500" s="81">
        <v>1709108.02221191</v>
      </c>
      <c r="AH500" s="81">
        <v>1869667.0235963122</v>
      </c>
      <c r="AI500" s="81">
        <v>86745208.958886743</v>
      </c>
      <c r="AJ500" s="81">
        <v>95263060.629487231</v>
      </c>
      <c r="AK500" s="81"/>
      <c r="AL500" s="81"/>
      <c r="AM500" s="81">
        <v>6239475.1579583865</v>
      </c>
      <c r="AN500" s="81"/>
      <c r="AO500" s="81"/>
      <c r="AP500" s="82"/>
      <c r="AQ500" s="81">
        <v>1134</v>
      </c>
      <c r="AR500" s="81">
        <v>95</v>
      </c>
      <c r="AS500" s="81">
        <v>0</v>
      </c>
      <c r="AT500" s="81">
        <v>1</v>
      </c>
      <c r="AU500" s="81">
        <v>0</v>
      </c>
      <c r="AV500" s="81">
        <v>0</v>
      </c>
      <c r="AW500" s="81">
        <v>0</v>
      </c>
      <c r="AX500" s="82"/>
      <c r="AY500" s="81">
        <v>5314.2</v>
      </c>
      <c r="AZ500" s="81">
        <v>6097.9999999999973</v>
      </c>
      <c r="BA500" s="81">
        <v>0</v>
      </c>
      <c r="BB500" s="81">
        <v>180</v>
      </c>
      <c r="BC500" s="81">
        <v>0</v>
      </c>
      <c r="BD500" s="81">
        <v>0</v>
      </c>
      <c r="BE500" s="81">
        <v>0</v>
      </c>
      <c r="BF500" s="82"/>
      <c r="BG500" s="81">
        <v>0</v>
      </c>
      <c r="BH500" s="81">
        <v>0</v>
      </c>
      <c r="BI500" s="81">
        <v>205.34100000000001</v>
      </c>
      <c r="BJ500" s="81">
        <v>0</v>
      </c>
      <c r="BK500" s="81">
        <v>28.523</v>
      </c>
      <c r="BL500" s="81">
        <v>0</v>
      </c>
      <c r="BM500" s="82"/>
      <c r="BN500" s="81">
        <v>0</v>
      </c>
      <c r="BO500" s="81">
        <v>0</v>
      </c>
      <c r="BP500" s="81">
        <v>12</v>
      </c>
      <c r="BQ500" s="81">
        <v>0</v>
      </c>
      <c r="BR500" s="81">
        <v>2</v>
      </c>
      <c r="BS500" s="81">
        <v>0</v>
      </c>
      <c r="BT500"/>
      <c r="BU500" s="80">
        <v>187.60499999999999</v>
      </c>
      <c r="BV500" s="80">
        <v>19.798999999999999</v>
      </c>
      <c r="BW500" s="80">
        <v>0</v>
      </c>
      <c r="BX500" s="80">
        <v>0</v>
      </c>
      <c r="BY500" s="80">
        <v>0</v>
      </c>
      <c r="BZ500" s="80">
        <v>4.3</v>
      </c>
      <c r="CA500" s="80">
        <v>16.004000000000001</v>
      </c>
      <c r="CB500" s="80">
        <v>6.1559999999999997</v>
      </c>
      <c r="CC500" s="80">
        <v>0</v>
      </c>
    </row>
    <row r="501" spans="1:81">
      <c r="A501" s="80" t="s">
        <v>2314</v>
      </c>
      <c r="B501" s="80">
        <v>340</v>
      </c>
      <c r="C501" s="80">
        <v>18</v>
      </c>
      <c r="D501" s="80">
        <v>20</v>
      </c>
      <c r="E501" s="80">
        <v>2021</v>
      </c>
      <c r="F501" s="80" t="s">
        <v>75</v>
      </c>
      <c r="G501" s="174" t="s">
        <v>2296</v>
      </c>
      <c r="H501" s="80" t="s">
        <v>2297</v>
      </c>
      <c r="I501" s="177"/>
      <c r="J501" s="81">
        <v>221.2161552315512</v>
      </c>
      <c r="K501" s="81">
        <v>2.6266385629549895</v>
      </c>
      <c r="L501" s="81">
        <v>6.5673523532502776</v>
      </c>
      <c r="M501" s="81">
        <v>57.545447446377544</v>
      </c>
      <c r="N501" s="81">
        <v>72.438407852314739</v>
      </c>
      <c r="O501" s="81">
        <v>42.64685129243982</v>
      </c>
      <c r="P501" s="81">
        <v>39.384954415579031</v>
      </c>
      <c r="Q501" s="81">
        <v>2.8612137532145212</v>
      </c>
      <c r="R501" s="81">
        <v>0</v>
      </c>
      <c r="S501" s="81">
        <v>8.0148387515251187</v>
      </c>
      <c r="T501" s="82"/>
      <c r="U501" s="81">
        <v>46237030</v>
      </c>
      <c r="V501" s="81">
        <v>1072</v>
      </c>
      <c r="W501" s="81">
        <v>221</v>
      </c>
      <c r="X501" s="81">
        <v>14757</v>
      </c>
      <c r="Y501" s="81">
        <v>18292</v>
      </c>
      <c r="Z501" s="81">
        <v>31379</v>
      </c>
      <c r="AA501" s="81">
        <v>8665</v>
      </c>
      <c r="AB501" s="81">
        <v>47950</v>
      </c>
      <c r="AC501" s="81">
        <v>0</v>
      </c>
      <c r="AD501" s="81">
        <v>8.0148387515251187</v>
      </c>
      <c r="AE501" s="82"/>
      <c r="AF501" s="81">
        <v>333211570.73276865</v>
      </c>
      <c r="AG501" s="81">
        <v>1733893.5981899141</v>
      </c>
      <c r="AH501" s="81">
        <v>1468835.4000271119</v>
      </c>
      <c r="AI501" s="81">
        <v>89098788.994854495</v>
      </c>
      <c r="AJ501" s="81">
        <v>93415740.830703512</v>
      </c>
      <c r="AK501" s="81">
        <v>0</v>
      </c>
      <c r="AL501" s="81">
        <v>0</v>
      </c>
      <c r="AM501" s="81">
        <v>6294103.42038415</v>
      </c>
      <c r="AN501" s="81">
        <v>0</v>
      </c>
      <c r="AO501" s="81">
        <v>0</v>
      </c>
      <c r="AP501" s="82"/>
      <c r="AQ501" s="81">
        <v>1192</v>
      </c>
      <c r="AR501" s="81">
        <v>98</v>
      </c>
      <c r="AS501" s="81">
        <v>0</v>
      </c>
      <c r="AT501" s="81">
        <v>1</v>
      </c>
      <c r="AU501" s="81">
        <v>0</v>
      </c>
      <c r="AV501" s="81">
        <v>0</v>
      </c>
      <c r="AW501" s="81"/>
      <c r="AX501" s="82"/>
      <c r="AY501" s="81">
        <v>5602.6999999999989</v>
      </c>
      <c r="AZ501" s="81">
        <v>7071.4999999999973</v>
      </c>
      <c r="BA501" s="81">
        <v>0</v>
      </c>
      <c r="BB501" s="81">
        <v>180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2315</v>
      </c>
      <c r="B502" s="80">
        <v>340</v>
      </c>
      <c r="C502" s="80">
        <v>19</v>
      </c>
      <c r="D502" s="80">
        <v>20</v>
      </c>
      <c r="E502" s="80">
        <v>2022</v>
      </c>
      <c r="F502" s="80" t="s">
        <v>568</v>
      </c>
      <c r="G502" s="174" t="s">
        <v>2296</v>
      </c>
      <c r="H502" s="80" t="s">
        <v>2297</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1266</v>
      </c>
      <c r="AR502" s="81">
        <v>98</v>
      </c>
      <c r="AS502" s="81">
        <v>0</v>
      </c>
      <c r="AT502" s="81">
        <v>1</v>
      </c>
      <c r="AU502" s="81">
        <v>0</v>
      </c>
      <c r="AV502" s="81">
        <v>0</v>
      </c>
      <c r="AW502" s="81"/>
      <c r="AX502" s="82"/>
      <c r="AY502" s="81">
        <v>6006.7999999999975</v>
      </c>
      <c r="AZ502" s="81">
        <v>7071.4999999999973</v>
      </c>
      <c r="BA502" s="81">
        <v>0</v>
      </c>
      <c r="BB502" s="81">
        <v>180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2316</v>
      </c>
      <c r="B503" s="80">
        <v>171</v>
      </c>
      <c r="C503" s="80">
        <v>1</v>
      </c>
      <c r="D503" s="80">
        <v>11</v>
      </c>
      <c r="E503" s="80">
        <v>1990</v>
      </c>
      <c r="F503" s="80" t="s">
        <v>562</v>
      </c>
      <c r="G503" s="80" t="s">
        <v>2317</v>
      </c>
      <c r="H503" s="80" t="s">
        <v>2318</v>
      </c>
      <c r="I503" s="177"/>
      <c r="J503" s="81">
        <v>1138.6479004897424</v>
      </c>
      <c r="K503" s="81">
        <v>5.7883391613261388</v>
      </c>
      <c r="L503" s="81">
        <v>8.3504350394816704</v>
      </c>
      <c r="M503" s="81">
        <v>42.020085015389789</v>
      </c>
      <c r="N503" s="81">
        <v>52.984283744324443</v>
      </c>
      <c r="O503" s="81">
        <v>42.826402137383312</v>
      </c>
      <c r="P503" s="81">
        <v>64.601661231037042</v>
      </c>
      <c r="Q503" s="81">
        <v>3.9657309604446698</v>
      </c>
      <c r="R503" s="81">
        <v>42.91816061430265</v>
      </c>
      <c r="S503" s="81">
        <v>4.7703284975217004</v>
      </c>
      <c r="T503" s="82"/>
      <c r="U503" s="81">
        <v>23934665</v>
      </c>
      <c r="V503" s="81">
        <v>2349</v>
      </c>
      <c r="W503" s="81">
        <v>88</v>
      </c>
      <c r="X503" s="81">
        <v>17004</v>
      </c>
      <c r="Y503" s="81">
        <v>19808</v>
      </c>
      <c r="Z503" s="81">
        <v>17615</v>
      </c>
      <c r="AA503" s="81">
        <v>15686</v>
      </c>
      <c r="AB503" s="81">
        <v>64390</v>
      </c>
      <c r="AC503" s="81">
        <v>7433502.666666667</v>
      </c>
      <c r="AD503" s="81">
        <v>4.7703284975217004</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2319</v>
      </c>
      <c r="B504" s="80">
        <v>172</v>
      </c>
      <c r="C504" s="80">
        <v>2</v>
      </c>
      <c r="D504" s="80">
        <v>11</v>
      </c>
      <c r="E504" s="80">
        <v>2005</v>
      </c>
      <c r="F504" s="80" t="s">
        <v>565</v>
      </c>
      <c r="G504" s="80" t="s">
        <v>2317</v>
      </c>
      <c r="H504" s="80" t="s">
        <v>2318</v>
      </c>
      <c r="I504" s="177"/>
      <c r="J504" s="81">
        <v>880.57058663747296</v>
      </c>
      <c r="K504" s="81">
        <v>2.6118448408904897</v>
      </c>
      <c r="L504" s="81">
        <v>4.8275359815270349</v>
      </c>
      <c r="M504" s="81">
        <v>67.552464564036114</v>
      </c>
      <c r="N504" s="81">
        <v>78.644946389623371</v>
      </c>
      <c r="O504" s="81">
        <v>59.556768238860549</v>
      </c>
      <c r="P504" s="81">
        <v>59.031480920813721</v>
      </c>
      <c r="Q504" s="81">
        <v>3.5188044324239853</v>
      </c>
      <c r="R504" s="81">
        <v>36.515335495367673</v>
      </c>
      <c r="S504" s="81">
        <v>5.6929056700000009</v>
      </c>
      <c r="T504" s="82"/>
      <c r="U504" s="81">
        <v>23913675</v>
      </c>
      <c r="V504" s="81">
        <v>1309</v>
      </c>
      <c r="W504" s="81">
        <v>47</v>
      </c>
      <c r="X504" s="81">
        <v>13357</v>
      </c>
      <c r="Y504" s="81">
        <v>22160</v>
      </c>
      <c r="Z504" s="81">
        <v>28347</v>
      </c>
      <c r="AA504" s="81">
        <v>11739</v>
      </c>
      <c r="AB504" s="81">
        <v>59727</v>
      </c>
      <c r="AC504" s="81">
        <v>6456981</v>
      </c>
      <c r="AD504" s="81">
        <v>5.6929056700000009</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2320</v>
      </c>
      <c r="B505" s="80">
        <v>173</v>
      </c>
      <c r="C505" s="80">
        <v>3</v>
      </c>
      <c r="D505" s="80">
        <v>11</v>
      </c>
      <c r="E505" s="80">
        <v>2006</v>
      </c>
      <c r="F505" s="80" t="s">
        <v>566</v>
      </c>
      <c r="G505" s="80" t="s">
        <v>2317</v>
      </c>
      <c r="H505" s="80" t="s">
        <v>2318</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2321</v>
      </c>
      <c r="B506" s="80">
        <v>174</v>
      </c>
      <c r="C506" s="80">
        <v>4</v>
      </c>
      <c r="D506" s="80">
        <v>11</v>
      </c>
      <c r="E506" s="80">
        <v>2007</v>
      </c>
      <c r="F506" s="80" t="s">
        <v>567</v>
      </c>
      <c r="G506" s="80" t="s">
        <v>2317</v>
      </c>
      <c r="H506" s="80" t="s">
        <v>2318</v>
      </c>
      <c r="I506" s="177"/>
      <c r="J506" s="81">
        <v>1059.7992635172088</v>
      </c>
      <c r="K506" s="81">
        <v>2.8149373043594323</v>
      </c>
      <c r="L506" s="81">
        <v>3.245961890626067</v>
      </c>
      <c r="M506" s="81">
        <v>60.851664361642918</v>
      </c>
      <c r="N506" s="81">
        <v>85.832293449005817</v>
      </c>
      <c r="O506" s="81">
        <v>57.781939900757962</v>
      </c>
      <c r="P506" s="81">
        <v>56.952810230054965</v>
      </c>
      <c r="Q506" s="81">
        <v>3.6194314238332583</v>
      </c>
      <c r="R506" s="81">
        <v>32.826297216149705</v>
      </c>
      <c r="S506" s="81">
        <v>8.3196786305999986</v>
      </c>
      <c r="T506" s="82"/>
      <c r="U506" s="81">
        <v>33438739</v>
      </c>
      <c r="V506" s="81">
        <v>1371</v>
      </c>
      <c r="W506" s="81">
        <v>33</v>
      </c>
      <c r="X506" s="81">
        <v>16180</v>
      </c>
      <c r="Y506" s="81">
        <v>22257</v>
      </c>
      <c r="Z506" s="81">
        <v>28590</v>
      </c>
      <c r="AA506" s="81">
        <v>11153</v>
      </c>
      <c r="AB506" s="81">
        <v>58186</v>
      </c>
      <c r="AC506" s="81">
        <v>5971201.333333333</v>
      </c>
      <c r="AD506" s="81">
        <v>8.3196786305999986</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2322</v>
      </c>
      <c r="B507" s="80">
        <v>175</v>
      </c>
      <c r="C507" s="80">
        <v>5</v>
      </c>
      <c r="D507" s="80">
        <v>11</v>
      </c>
      <c r="E507" s="80">
        <v>2008</v>
      </c>
      <c r="F507" s="80" t="s">
        <v>84</v>
      </c>
      <c r="G507" s="80" t="s">
        <v>2317</v>
      </c>
      <c r="H507" s="80" t="s">
        <v>2318</v>
      </c>
      <c r="I507" s="177"/>
      <c r="J507" s="81">
        <v>1050.4419293040639</v>
      </c>
      <c r="K507" s="81">
        <v>2.0461925358378266</v>
      </c>
      <c r="L507" s="81">
        <v>2.8596313467139085</v>
      </c>
      <c r="M507" s="81">
        <v>66.691651323932774</v>
      </c>
      <c r="N507" s="81">
        <v>78.723950388749145</v>
      </c>
      <c r="O507" s="81">
        <v>55.830472379025494</v>
      </c>
      <c r="P507" s="81">
        <v>54.53138908276361</v>
      </c>
      <c r="Q507" s="81">
        <v>3.5236477192286637</v>
      </c>
      <c r="R507" s="81">
        <v>29.885981310506715</v>
      </c>
      <c r="S507" s="81">
        <v>5.9942205621374995</v>
      </c>
      <c r="T507" s="82"/>
      <c r="U507" s="81">
        <v>36189436</v>
      </c>
      <c r="V507" s="81">
        <v>1371</v>
      </c>
      <c r="W507" s="81">
        <v>33</v>
      </c>
      <c r="X507" s="81">
        <v>16180</v>
      </c>
      <c r="Y507" s="81">
        <v>22340</v>
      </c>
      <c r="Z507" s="81">
        <v>28594</v>
      </c>
      <c r="AA507" s="81">
        <v>10691</v>
      </c>
      <c r="AB507" s="81">
        <v>57577</v>
      </c>
      <c r="AC507" s="81">
        <v>5645050.666666667</v>
      </c>
      <c r="AD507" s="81">
        <v>5.9942205621374995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2323</v>
      </c>
      <c r="B508" s="80">
        <v>176</v>
      </c>
      <c r="C508" s="80">
        <v>6</v>
      </c>
      <c r="D508" s="80">
        <v>11</v>
      </c>
      <c r="E508" s="80">
        <v>2009</v>
      </c>
      <c r="F508" s="80" t="s">
        <v>85</v>
      </c>
      <c r="G508" s="80" t="s">
        <v>2317</v>
      </c>
      <c r="H508" s="80" t="s">
        <v>2318</v>
      </c>
      <c r="I508" s="177"/>
      <c r="J508" s="81">
        <v>955.59027034990356</v>
      </c>
      <c r="K508" s="81">
        <v>1.8496982666324795</v>
      </c>
      <c r="L508" s="81">
        <v>2.6523793246791696</v>
      </c>
      <c r="M508" s="81">
        <v>59.826340016394234</v>
      </c>
      <c r="N508" s="81">
        <v>65.680316411063146</v>
      </c>
      <c r="O508" s="81">
        <v>56.758879754956943</v>
      </c>
      <c r="P508" s="81">
        <v>51.587487768208874</v>
      </c>
      <c r="Q508" s="81">
        <v>3.3192673205613303</v>
      </c>
      <c r="R508" s="81">
        <v>26.4895578816773</v>
      </c>
      <c r="S508" s="81">
        <v>4.7170773209000005</v>
      </c>
      <c r="T508" s="82"/>
      <c r="U508" s="81">
        <v>24958720</v>
      </c>
      <c r="V508" s="81">
        <v>1353</v>
      </c>
      <c r="W508" s="81">
        <v>34</v>
      </c>
      <c r="X508" s="81">
        <v>16510</v>
      </c>
      <c r="Y508" s="81">
        <v>22402</v>
      </c>
      <c r="Z508" s="81">
        <v>28693</v>
      </c>
      <c r="AA508" s="81">
        <v>10383</v>
      </c>
      <c r="AB508" s="81">
        <v>56936</v>
      </c>
      <c r="AC508" s="81">
        <v>4881328</v>
      </c>
      <c r="AD508" s="81">
        <v>4.7170773209000005</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236.893</v>
      </c>
      <c r="BJ508" s="81">
        <v>263.39999999999998</v>
      </c>
      <c r="BK508" s="81">
        <v>0</v>
      </c>
      <c r="BL508" s="81">
        <v>0</v>
      </c>
      <c r="BM508" s="82"/>
      <c r="BN508" s="81">
        <v>0</v>
      </c>
      <c r="BO508" s="81">
        <v>0</v>
      </c>
      <c r="BP508" s="81">
        <v>5</v>
      </c>
      <c r="BQ508" s="81">
        <v>2</v>
      </c>
      <c r="BR508" s="81">
        <v>0</v>
      </c>
      <c r="BS508" s="81">
        <v>0</v>
      </c>
      <c r="BT508"/>
      <c r="BU508" s="80"/>
      <c r="BV508" s="80"/>
      <c r="BW508" s="80"/>
      <c r="BX508" s="80"/>
      <c r="BY508" s="80"/>
      <c r="BZ508" s="80"/>
      <c r="CA508" s="80"/>
      <c r="CB508" s="80"/>
      <c r="CC508" s="80"/>
    </row>
    <row r="509" spans="1:81">
      <c r="A509" s="80" t="s">
        <v>2324</v>
      </c>
      <c r="B509" s="80">
        <v>177</v>
      </c>
      <c r="C509" s="80">
        <v>7</v>
      </c>
      <c r="D509" s="80">
        <v>11</v>
      </c>
      <c r="E509" s="80">
        <v>2010</v>
      </c>
      <c r="F509" s="80" t="s">
        <v>86</v>
      </c>
      <c r="G509" s="80" t="s">
        <v>2317</v>
      </c>
      <c r="H509" s="80" t="s">
        <v>2318</v>
      </c>
      <c r="I509" s="177"/>
      <c r="J509" s="81">
        <v>1030.6139188928175</v>
      </c>
      <c r="K509" s="81">
        <v>2.0538085390945167</v>
      </c>
      <c r="L509" s="81">
        <v>2.5877878873393523</v>
      </c>
      <c r="M509" s="81">
        <v>65.356362622366532</v>
      </c>
      <c r="N509" s="81">
        <v>70.315971992389763</v>
      </c>
      <c r="O509" s="81">
        <v>56.797608653402015</v>
      </c>
      <c r="P509" s="81">
        <v>51.828524385540739</v>
      </c>
      <c r="Q509" s="81">
        <v>3.4210439721581021</v>
      </c>
      <c r="R509" s="81">
        <v>29.943127040038778</v>
      </c>
      <c r="S509" s="81">
        <v>5.2988414182399994</v>
      </c>
      <c r="T509" s="82"/>
      <c r="U509" s="81">
        <v>26182436</v>
      </c>
      <c r="V509" s="81">
        <v>1353</v>
      </c>
      <c r="W509" s="81">
        <v>34</v>
      </c>
      <c r="X509" s="81">
        <v>16510</v>
      </c>
      <c r="Y509" s="81">
        <v>22433</v>
      </c>
      <c r="Z509" s="81">
        <v>28846</v>
      </c>
      <c r="AA509" s="81">
        <v>10171</v>
      </c>
      <c r="AB509" s="81">
        <v>56229</v>
      </c>
      <c r="AC509" s="81">
        <v>5228925.333333333</v>
      </c>
      <c r="AD509" s="81">
        <v>5.2988414182399994</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269.11399999999998</v>
      </c>
      <c r="BJ509" s="81">
        <v>307.39999999999998</v>
      </c>
      <c r="BK509" s="81">
        <v>0</v>
      </c>
      <c r="BL509" s="81">
        <v>0</v>
      </c>
      <c r="BM509" s="82"/>
      <c r="BN509" s="81">
        <v>0</v>
      </c>
      <c r="BO509" s="81">
        <v>0</v>
      </c>
      <c r="BP509" s="81">
        <v>5</v>
      </c>
      <c r="BQ509" s="81">
        <v>2</v>
      </c>
      <c r="BR509" s="81">
        <v>0</v>
      </c>
      <c r="BS509" s="81">
        <v>0</v>
      </c>
      <c r="BT509"/>
      <c r="BU509" s="80">
        <v>576.51400000000001</v>
      </c>
      <c r="BV509" s="80">
        <v>0</v>
      </c>
      <c r="BW509" s="80">
        <v>0</v>
      </c>
      <c r="BX509" s="80">
        <v>0</v>
      </c>
      <c r="BY509" s="80">
        <v>0</v>
      </c>
      <c r="BZ509" s="80">
        <v>0</v>
      </c>
      <c r="CA509" s="80">
        <v>0</v>
      </c>
      <c r="CB509" s="80">
        <v>0</v>
      </c>
      <c r="CC509" s="80">
        <v>0</v>
      </c>
    </row>
    <row r="510" spans="1:81">
      <c r="A510" s="80" t="s">
        <v>2325</v>
      </c>
      <c r="B510" s="80">
        <v>178</v>
      </c>
      <c r="C510" s="80">
        <v>8</v>
      </c>
      <c r="D510" s="80">
        <v>11</v>
      </c>
      <c r="E510" s="80">
        <v>2011</v>
      </c>
      <c r="F510" s="80" t="s">
        <v>87</v>
      </c>
      <c r="G510" s="80" t="s">
        <v>2317</v>
      </c>
      <c r="H510" s="80" t="s">
        <v>2318</v>
      </c>
      <c r="I510" s="177"/>
      <c r="J510" s="81">
        <v>1019.5047689640616</v>
      </c>
      <c r="K510" s="81">
        <v>2.9584723800690997</v>
      </c>
      <c r="L510" s="81">
        <v>1.4109751572711027</v>
      </c>
      <c r="M510" s="81">
        <v>85.783591385894482</v>
      </c>
      <c r="N510" s="81">
        <v>90.104342233788941</v>
      </c>
      <c r="O510" s="81">
        <v>56.071699336640769</v>
      </c>
      <c r="P510" s="81">
        <v>50.291173404576455</v>
      </c>
      <c r="Q510" s="81">
        <v>3.9003002556100359</v>
      </c>
      <c r="R510" s="81">
        <v>29.952818803999769</v>
      </c>
      <c r="S510" s="81">
        <v>4.0391369891600002</v>
      </c>
      <c r="T510" s="82"/>
      <c r="U510" s="81">
        <v>27194608</v>
      </c>
      <c r="V510" s="81">
        <v>1353</v>
      </c>
      <c r="W510" s="81">
        <v>34</v>
      </c>
      <c r="X510" s="81">
        <v>16510</v>
      </c>
      <c r="Y510" s="81">
        <v>22469</v>
      </c>
      <c r="Z510" s="81">
        <v>29096</v>
      </c>
      <c r="AA510" s="81">
        <v>10163</v>
      </c>
      <c r="AB510" s="81">
        <v>55577</v>
      </c>
      <c r="AC510" s="81">
        <v>5221967</v>
      </c>
      <c r="AD510" s="81">
        <v>4.0391369891600002</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265.74900000000002</v>
      </c>
      <c r="BJ510" s="81">
        <v>387</v>
      </c>
      <c r="BK510" s="81">
        <v>0</v>
      </c>
      <c r="BL510" s="81">
        <v>0</v>
      </c>
      <c r="BM510" s="82"/>
      <c r="BN510" s="81">
        <v>0</v>
      </c>
      <c r="BO510" s="81">
        <v>0</v>
      </c>
      <c r="BP510" s="81">
        <v>3</v>
      </c>
      <c r="BQ510" s="81">
        <v>2</v>
      </c>
      <c r="BR510" s="81">
        <v>0</v>
      </c>
      <c r="BS510" s="81">
        <v>0</v>
      </c>
      <c r="BT510"/>
      <c r="BU510" s="80">
        <v>652.74900000000002</v>
      </c>
      <c r="BV510" s="80">
        <v>0</v>
      </c>
      <c r="BW510" s="80">
        <v>0</v>
      </c>
      <c r="BX510" s="80">
        <v>0</v>
      </c>
      <c r="BY510" s="80">
        <v>0</v>
      </c>
      <c r="BZ510" s="80">
        <v>0</v>
      </c>
      <c r="CA510" s="80">
        <v>0</v>
      </c>
      <c r="CB510" s="80">
        <v>0</v>
      </c>
      <c r="CC510" s="80">
        <v>0</v>
      </c>
    </row>
    <row r="511" spans="1:81">
      <c r="A511" s="80" t="s">
        <v>2326</v>
      </c>
      <c r="B511" s="80">
        <v>179</v>
      </c>
      <c r="C511" s="80">
        <v>9</v>
      </c>
      <c r="D511" s="80">
        <v>11</v>
      </c>
      <c r="E511" s="80">
        <v>2012</v>
      </c>
      <c r="F511" s="80" t="s">
        <v>88</v>
      </c>
      <c r="G511" s="80" t="s">
        <v>2317</v>
      </c>
      <c r="H511" s="80" t="s">
        <v>2318</v>
      </c>
      <c r="I511" s="177"/>
      <c r="J511" s="81">
        <v>1033.9219156943436</v>
      </c>
      <c r="K511" s="81">
        <v>2.8653105257290199</v>
      </c>
      <c r="L511" s="81">
        <v>1.4530711661687592</v>
      </c>
      <c r="M511" s="81">
        <v>89.67538822009611</v>
      </c>
      <c r="N511" s="81">
        <v>98.276202084831468</v>
      </c>
      <c r="O511" s="81">
        <v>56.087419395150732</v>
      </c>
      <c r="P511" s="81">
        <v>49.661614641537838</v>
      </c>
      <c r="Q511" s="81">
        <v>4.2118877429965593</v>
      </c>
      <c r="R511" s="81">
        <v>32.289728442078172</v>
      </c>
      <c r="S511" s="81">
        <v>6.0518755407199984</v>
      </c>
      <c r="T511" s="82"/>
      <c r="U511" s="81">
        <v>28115945</v>
      </c>
      <c r="V511" s="81">
        <v>1353</v>
      </c>
      <c r="W511" s="81">
        <v>34</v>
      </c>
      <c r="X511" s="81">
        <v>16510</v>
      </c>
      <c r="Y511" s="81">
        <v>22608</v>
      </c>
      <c r="Z511" s="81">
        <v>29335</v>
      </c>
      <c r="AA511" s="81">
        <v>9979</v>
      </c>
      <c r="AB511" s="81">
        <v>55240</v>
      </c>
      <c r="AC511" s="81">
        <v>5483577.666666667</v>
      </c>
      <c r="AD511" s="81">
        <v>6.0518755407199984</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166.45099999999999</v>
      </c>
      <c r="BJ511" s="81">
        <v>452</v>
      </c>
      <c r="BK511" s="81">
        <v>0</v>
      </c>
      <c r="BL511" s="81">
        <v>0</v>
      </c>
      <c r="BM511" s="82"/>
      <c r="BN511" s="81">
        <v>0</v>
      </c>
      <c r="BO511" s="81">
        <v>0</v>
      </c>
      <c r="BP511" s="81">
        <v>4</v>
      </c>
      <c r="BQ511" s="81">
        <v>2</v>
      </c>
      <c r="BR511" s="81">
        <v>0</v>
      </c>
      <c r="BS511" s="81">
        <v>0</v>
      </c>
      <c r="BT511"/>
      <c r="BU511" s="80">
        <v>618.45100000000002</v>
      </c>
      <c r="BV511" s="80">
        <v>0</v>
      </c>
      <c r="BW511" s="80">
        <v>0</v>
      </c>
      <c r="BX511" s="80">
        <v>0</v>
      </c>
      <c r="BY511" s="80">
        <v>0</v>
      </c>
      <c r="BZ511" s="80">
        <v>0</v>
      </c>
      <c r="CA511" s="80">
        <v>0</v>
      </c>
      <c r="CB511" s="80">
        <v>0</v>
      </c>
      <c r="CC511" s="80">
        <v>0</v>
      </c>
    </row>
    <row r="512" spans="1:81">
      <c r="A512" s="80" t="s">
        <v>2327</v>
      </c>
      <c r="B512" s="80">
        <v>180</v>
      </c>
      <c r="C512" s="80">
        <v>10</v>
      </c>
      <c r="D512" s="80">
        <v>11</v>
      </c>
      <c r="E512" s="80">
        <v>2013</v>
      </c>
      <c r="F512" s="80" t="s">
        <v>89</v>
      </c>
      <c r="G512" s="80" t="s">
        <v>2317</v>
      </c>
      <c r="H512" s="80" t="s">
        <v>2318</v>
      </c>
      <c r="I512" s="177"/>
      <c r="J512" s="81">
        <v>1159.0274804210912</v>
      </c>
      <c r="K512" s="81">
        <v>2.7377492345066283</v>
      </c>
      <c r="L512" s="81">
        <v>1.2984310467199125</v>
      </c>
      <c r="M512" s="81">
        <v>92.227267871410987</v>
      </c>
      <c r="N512" s="81">
        <v>92.673018379676648</v>
      </c>
      <c r="O512" s="81">
        <v>53.990408782368256</v>
      </c>
      <c r="P512" s="81">
        <v>48.964554890875732</v>
      </c>
      <c r="Q512" s="81">
        <v>4.2420601527635737</v>
      </c>
      <c r="R512" s="81">
        <v>32.789057091591886</v>
      </c>
      <c r="S512" s="81">
        <v>3.9735932955799997</v>
      </c>
      <c r="T512" s="82"/>
      <c r="U512" s="81">
        <v>29806228</v>
      </c>
      <c r="V512" s="81">
        <v>1353</v>
      </c>
      <c r="W512" s="81">
        <v>34</v>
      </c>
      <c r="X512" s="81">
        <v>16510</v>
      </c>
      <c r="Y512" s="81">
        <v>22623</v>
      </c>
      <c r="Z512" s="81">
        <v>29499</v>
      </c>
      <c r="AA512" s="81">
        <v>9802</v>
      </c>
      <c r="AB512" s="81">
        <v>54838</v>
      </c>
      <c r="AC512" s="81">
        <v>5435501.333333333</v>
      </c>
      <c r="AD512" s="81">
        <v>3.9735932955799997</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316.07299999999998</v>
      </c>
      <c r="BJ512" s="81">
        <v>498.7</v>
      </c>
      <c r="BK512" s="81">
        <v>0</v>
      </c>
      <c r="BL512" s="81">
        <v>0</v>
      </c>
      <c r="BM512" s="82"/>
      <c r="BN512" s="81">
        <v>0</v>
      </c>
      <c r="BO512" s="81">
        <v>0</v>
      </c>
      <c r="BP512" s="81">
        <v>4</v>
      </c>
      <c r="BQ512" s="81">
        <v>2</v>
      </c>
      <c r="BR512" s="81">
        <v>0</v>
      </c>
      <c r="BS512" s="81">
        <v>0</v>
      </c>
      <c r="BT512"/>
      <c r="BU512" s="80">
        <v>814.77300000000002</v>
      </c>
      <c r="BV512" s="80">
        <v>0</v>
      </c>
      <c r="BW512" s="80">
        <v>0</v>
      </c>
      <c r="BX512" s="80">
        <v>0</v>
      </c>
      <c r="BY512" s="80">
        <v>0</v>
      </c>
      <c r="BZ512" s="80">
        <v>0</v>
      </c>
      <c r="CA512" s="80">
        <v>0</v>
      </c>
      <c r="CB512" s="80">
        <v>0</v>
      </c>
      <c r="CC512" s="80">
        <v>0</v>
      </c>
    </row>
    <row r="513" spans="1:81">
      <c r="A513" s="80" t="s">
        <v>2328</v>
      </c>
      <c r="B513" s="80">
        <v>181</v>
      </c>
      <c r="C513" s="80">
        <v>11</v>
      </c>
      <c r="D513" s="80">
        <v>11</v>
      </c>
      <c r="E513" s="80">
        <v>2014</v>
      </c>
      <c r="F513" s="80" t="s">
        <v>90</v>
      </c>
      <c r="G513" s="80" t="s">
        <v>2317</v>
      </c>
      <c r="H513" s="80" t="s">
        <v>2318</v>
      </c>
      <c r="I513" s="177"/>
      <c r="J513" s="81">
        <v>1253.4554433088731</v>
      </c>
      <c r="K513" s="81">
        <v>2.8053385451319306</v>
      </c>
      <c r="L513" s="81">
        <v>1.2235929441010795</v>
      </c>
      <c r="M513" s="81">
        <v>93.716105926075102</v>
      </c>
      <c r="N513" s="81">
        <v>94.388593750588228</v>
      </c>
      <c r="O513" s="81">
        <v>51.215740095407916</v>
      </c>
      <c r="P513" s="81">
        <v>48.400744461323441</v>
      </c>
      <c r="Q513" s="81">
        <v>4.0152909537816841</v>
      </c>
      <c r="R513" s="81">
        <v>31.954278287382063</v>
      </c>
      <c r="S513" s="81">
        <v>5.3383013990399997</v>
      </c>
      <c r="T513" s="82"/>
      <c r="U513" s="81">
        <v>32991900</v>
      </c>
      <c r="V513" s="81">
        <v>1228</v>
      </c>
      <c r="W513" s="81">
        <v>25</v>
      </c>
      <c r="X513" s="81">
        <v>16243</v>
      </c>
      <c r="Y513" s="81">
        <v>22553</v>
      </c>
      <c r="Z513" s="81">
        <v>29472</v>
      </c>
      <c r="AA513" s="81">
        <v>9639</v>
      </c>
      <c r="AB513" s="81">
        <v>54100</v>
      </c>
      <c r="AC513" s="81">
        <v>5313774.666666667</v>
      </c>
      <c r="AD513" s="81">
        <v>5.3383013990399997</v>
      </c>
      <c r="AE513" s="82"/>
      <c r="AF513" s="81">
        <v>278013838.29870623</v>
      </c>
      <c r="AG513" s="81">
        <v>2376865.3872376932</v>
      </c>
      <c r="AH513" s="81">
        <v>269680.11063707789</v>
      </c>
      <c r="AI513" s="81">
        <v>117524094.36842141</v>
      </c>
      <c r="AJ513" s="81">
        <v>135239480.67840439</v>
      </c>
      <c r="AK513" s="81">
        <v>0</v>
      </c>
      <c r="AL513" s="81">
        <v>0</v>
      </c>
      <c r="AM513" s="81">
        <v>7427121.5720702568</v>
      </c>
      <c r="AN513" s="81">
        <v>0</v>
      </c>
      <c r="AO513" s="81">
        <v>0</v>
      </c>
      <c r="AP513" s="82"/>
      <c r="AQ513" s="81">
        <v>1007</v>
      </c>
      <c r="AR513" s="81">
        <v>179</v>
      </c>
      <c r="AS513" s="81">
        <v>0</v>
      </c>
      <c r="AT513" s="81">
        <v>0</v>
      </c>
      <c r="AU513" s="81">
        <v>0</v>
      </c>
      <c r="AV513" s="81">
        <v>0</v>
      </c>
      <c r="AW513" s="81" t="s">
        <v>564</v>
      </c>
      <c r="AX513" s="82"/>
      <c r="AY513" s="81">
        <v>4233.8999999999996</v>
      </c>
      <c r="AZ513" s="81">
        <v>6835.8</v>
      </c>
      <c r="BA513" s="81">
        <v>0</v>
      </c>
      <c r="BB513" s="81">
        <v>0</v>
      </c>
      <c r="BC513" s="81">
        <v>0</v>
      </c>
      <c r="BD513" s="81">
        <v>0</v>
      </c>
      <c r="BE513" s="81" t="s">
        <v>564</v>
      </c>
      <c r="BF513" s="82"/>
      <c r="BG513" s="81">
        <v>0</v>
      </c>
      <c r="BH513" s="81">
        <v>0</v>
      </c>
      <c r="BI513" s="81">
        <v>312.81900000000002</v>
      </c>
      <c r="BJ513" s="81">
        <v>411.2</v>
      </c>
      <c r="BK513" s="81">
        <v>0</v>
      </c>
      <c r="BL513" s="81">
        <v>0</v>
      </c>
      <c r="BM513" s="82"/>
      <c r="BN513" s="81">
        <v>0</v>
      </c>
      <c r="BO513" s="81">
        <v>0</v>
      </c>
      <c r="BP513" s="81">
        <v>4</v>
      </c>
      <c r="BQ513" s="81">
        <v>2</v>
      </c>
      <c r="BR513" s="81">
        <v>0</v>
      </c>
      <c r="BS513" s="81">
        <v>0</v>
      </c>
      <c r="BT513"/>
      <c r="BU513" s="80">
        <v>724.01900000000001</v>
      </c>
      <c r="BV513" s="80">
        <v>0</v>
      </c>
      <c r="BW513" s="80">
        <v>0</v>
      </c>
      <c r="BX513" s="80">
        <v>0</v>
      </c>
      <c r="BY513" s="80">
        <v>0</v>
      </c>
      <c r="BZ513" s="80">
        <v>0</v>
      </c>
      <c r="CA513" s="80">
        <v>0</v>
      </c>
      <c r="CB513" s="80">
        <v>0</v>
      </c>
      <c r="CC513" s="80">
        <v>0</v>
      </c>
    </row>
    <row r="514" spans="1:81">
      <c r="A514" s="80" t="s">
        <v>2329</v>
      </c>
      <c r="B514" s="80">
        <v>182</v>
      </c>
      <c r="C514" s="80">
        <v>12</v>
      </c>
      <c r="D514" s="80">
        <v>11</v>
      </c>
      <c r="E514" s="80">
        <v>2015</v>
      </c>
      <c r="F514" s="80" t="s">
        <v>91</v>
      </c>
      <c r="G514" s="80" t="s">
        <v>2317</v>
      </c>
      <c r="H514" s="80" t="s">
        <v>2318</v>
      </c>
      <c r="I514" s="177"/>
      <c r="J514" s="81">
        <v>1013.4543095281267</v>
      </c>
      <c r="K514" s="81">
        <v>2.5381008292375502</v>
      </c>
      <c r="L514" s="81">
        <v>1.4071841460165351</v>
      </c>
      <c r="M514" s="81">
        <v>77.947737219151577</v>
      </c>
      <c r="N514" s="81">
        <v>80.355622379708294</v>
      </c>
      <c r="O514" s="81">
        <v>50.780354591654529</v>
      </c>
      <c r="P514" s="81">
        <v>47.32321129414732</v>
      </c>
      <c r="Q514" s="81">
        <v>3.8743156367699521</v>
      </c>
      <c r="R514" s="81">
        <v>30.129671898543652</v>
      </c>
      <c r="S514" s="81">
        <v>4.655136177167309</v>
      </c>
      <c r="T514" s="82"/>
      <c r="U514" s="81">
        <v>26104358</v>
      </c>
      <c r="V514" s="81">
        <v>1228</v>
      </c>
      <c r="W514" s="81">
        <v>25</v>
      </c>
      <c r="X514" s="81">
        <v>16243</v>
      </c>
      <c r="Y514" s="81">
        <v>22514</v>
      </c>
      <c r="Z514" s="81">
        <v>29503</v>
      </c>
      <c r="AA514" s="81">
        <v>9417</v>
      </c>
      <c r="AB514" s="81">
        <v>53323</v>
      </c>
      <c r="AC514" s="81">
        <v>5161297</v>
      </c>
      <c r="AD514" s="81">
        <v>4.655136177167309</v>
      </c>
      <c r="AE514" s="82"/>
      <c r="AF514" s="81">
        <v>243902393.98775259</v>
      </c>
      <c r="AG514" s="81">
        <v>1944825.5270183778</v>
      </c>
      <c r="AH514" s="81">
        <v>254643.07580624247</v>
      </c>
      <c r="AI514" s="81">
        <v>102292701.00933023</v>
      </c>
      <c r="AJ514" s="81">
        <v>123208071.81688935</v>
      </c>
      <c r="AK514" s="81">
        <v>0</v>
      </c>
      <c r="AL514" s="81">
        <v>0</v>
      </c>
      <c r="AM514" s="81">
        <v>7307693.4684278248</v>
      </c>
      <c r="AN514" s="81">
        <v>0</v>
      </c>
      <c r="AO514" s="81">
        <v>0</v>
      </c>
      <c r="AP514" s="82"/>
      <c r="AQ514" s="81">
        <v>1114</v>
      </c>
      <c r="AR514" s="81">
        <v>242</v>
      </c>
      <c r="AS514" s="81">
        <v>0</v>
      </c>
      <c r="AT514" s="81">
        <v>0</v>
      </c>
      <c r="AU514" s="81">
        <v>0</v>
      </c>
      <c r="AV514" s="81">
        <v>0</v>
      </c>
      <c r="AW514" s="81" t="s">
        <v>564</v>
      </c>
      <c r="AX514" s="82"/>
      <c r="AY514" s="81">
        <v>4755.5</v>
      </c>
      <c r="AZ514" s="81">
        <v>8456.9</v>
      </c>
      <c r="BA514" s="81">
        <v>0</v>
      </c>
      <c r="BB514" s="81">
        <v>0</v>
      </c>
      <c r="BC514" s="81">
        <v>0</v>
      </c>
      <c r="BD514" s="81">
        <v>0</v>
      </c>
      <c r="BE514" s="81" t="s">
        <v>564</v>
      </c>
      <c r="BF514" s="82"/>
      <c r="BG514" s="81">
        <v>0</v>
      </c>
      <c r="BH514" s="81">
        <v>0</v>
      </c>
      <c r="BI514" s="81">
        <v>274.363</v>
      </c>
      <c r="BJ514" s="81">
        <v>405.47300000000001</v>
      </c>
      <c r="BK514" s="81">
        <v>0</v>
      </c>
      <c r="BL514" s="81">
        <v>0</v>
      </c>
      <c r="BM514" s="82"/>
      <c r="BN514" s="81">
        <v>0</v>
      </c>
      <c r="BO514" s="81">
        <v>0</v>
      </c>
      <c r="BP514" s="81">
        <v>4</v>
      </c>
      <c r="BQ514" s="81">
        <v>2</v>
      </c>
      <c r="BR514" s="81">
        <v>0</v>
      </c>
      <c r="BS514" s="81">
        <v>0</v>
      </c>
      <c r="BT514"/>
      <c r="BU514" s="80">
        <v>679.83600000000001</v>
      </c>
      <c r="BV514" s="80">
        <v>0</v>
      </c>
      <c r="BW514" s="80">
        <v>0</v>
      </c>
      <c r="BX514" s="80">
        <v>0</v>
      </c>
      <c r="BY514" s="80">
        <v>0</v>
      </c>
      <c r="BZ514" s="80">
        <v>0</v>
      </c>
      <c r="CA514" s="80">
        <v>0</v>
      </c>
      <c r="CB514" s="80">
        <v>0</v>
      </c>
      <c r="CC514" s="80">
        <v>0</v>
      </c>
    </row>
    <row r="515" spans="1:81">
      <c r="A515" s="80" t="s">
        <v>2330</v>
      </c>
      <c r="B515" s="80">
        <v>183</v>
      </c>
      <c r="C515" s="80">
        <v>13</v>
      </c>
      <c r="D515" s="80">
        <v>11</v>
      </c>
      <c r="E515" s="80">
        <v>2016</v>
      </c>
      <c r="F515" s="80" t="s">
        <v>92</v>
      </c>
      <c r="G515" s="80" t="s">
        <v>2317</v>
      </c>
      <c r="H515" s="80" t="s">
        <v>2318</v>
      </c>
      <c r="I515" s="177"/>
      <c r="J515" s="81">
        <v>988.17133703603395</v>
      </c>
      <c r="K515" s="81">
        <v>2.5761620844867172</v>
      </c>
      <c r="L515" s="81">
        <v>1.9608393164419846</v>
      </c>
      <c r="M515" s="81">
        <v>80.066559325922967</v>
      </c>
      <c r="N515" s="81">
        <v>81.301576624598255</v>
      </c>
      <c r="O515" s="81">
        <v>50.25552180994729</v>
      </c>
      <c r="P515" s="81">
        <v>45.302723313182135</v>
      </c>
      <c r="Q515" s="81">
        <v>3.7126312799482011</v>
      </c>
      <c r="R515" s="81">
        <v>29.830822988194097</v>
      </c>
      <c r="S515" s="81">
        <v>5.9891117761290662</v>
      </c>
      <c r="T515" s="82"/>
      <c r="U515" s="81">
        <v>23552796</v>
      </c>
      <c r="V515" s="81">
        <v>1228</v>
      </c>
      <c r="W515" s="81">
        <v>25</v>
      </c>
      <c r="X515" s="81">
        <v>16243</v>
      </c>
      <c r="Y515" s="81">
        <v>22442</v>
      </c>
      <c r="Z515" s="81">
        <v>29557</v>
      </c>
      <c r="AA515" s="81">
        <v>9324</v>
      </c>
      <c r="AB515" s="81">
        <v>52563</v>
      </c>
      <c r="AC515" s="81">
        <v>5094810.92727267</v>
      </c>
      <c r="AD515" s="81">
        <v>5.9891117761290662</v>
      </c>
      <c r="AE515" s="82"/>
      <c r="AF515" s="81">
        <v>221708439.5785183</v>
      </c>
      <c r="AG515" s="81">
        <v>1884339.6609011281</v>
      </c>
      <c r="AH515" s="81">
        <v>300896.16892495868</v>
      </c>
      <c r="AI515" s="81">
        <v>121316311.34450661</v>
      </c>
      <c r="AJ515" s="81">
        <v>117401378.3891959</v>
      </c>
      <c r="AK515" s="81">
        <v>0</v>
      </c>
      <c r="AL515" s="81">
        <v>0</v>
      </c>
      <c r="AM515" s="81">
        <v>7209135.0992391482</v>
      </c>
      <c r="AN515" s="81">
        <v>0</v>
      </c>
      <c r="AO515" s="81">
        <v>0</v>
      </c>
      <c r="AP515" s="82"/>
      <c r="AQ515" s="81">
        <v>1206</v>
      </c>
      <c r="AR515" s="81">
        <v>300</v>
      </c>
      <c r="AS515" s="81">
        <v>0</v>
      </c>
      <c r="AT515" s="81">
        <v>0</v>
      </c>
      <c r="AU515" s="81">
        <v>0</v>
      </c>
      <c r="AV515" s="81">
        <v>0</v>
      </c>
      <c r="AW515" s="81" t="s">
        <v>564</v>
      </c>
      <c r="AX515" s="82"/>
      <c r="AY515" s="81">
        <v>5234.2999999999993</v>
      </c>
      <c r="AZ515" s="81">
        <v>11082.7</v>
      </c>
      <c r="BA515" s="81">
        <v>0</v>
      </c>
      <c r="BB515" s="81">
        <v>0</v>
      </c>
      <c r="BC515" s="81">
        <v>0</v>
      </c>
      <c r="BD515" s="81">
        <v>0</v>
      </c>
      <c r="BE515" s="81" t="s">
        <v>564</v>
      </c>
      <c r="BF515" s="82"/>
      <c r="BG515" s="81">
        <v>0</v>
      </c>
      <c r="BH515" s="81">
        <v>0</v>
      </c>
      <c r="BI515" s="81">
        <v>276.93400000000003</v>
      </c>
      <c r="BJ515" s="81">
        <v>333.49900000000002</v>
      </c>
      <c r="BK515" s="81">
        <v>0</v>
      </c>
      <c r="BL515" s="81">
        <v>0</v>
      </c>
      <c r="BM515" s="82"/>
      <c r="BN515" s="81">
        <v>0</v>
      </c>
      <c r="BO515" s="81">
        <v>0</v>
      </c>
      <c r="BP515" s="81">
        <v>4</v>
      </c>
      <c r="BQ515" s="81">
        <v>2</v>
      </c>
      <c r="BR515" s="81">
        <v>0</v>
      </c>
      <c r="BS515" s="81">
        <v>0</v>
      </c>
      <c r="BT515"/>
      <c r="BU515" s="80">
        <v>610.43299999999999</v>
      </c>
      <c r="BV515" s="80">
        <v>0</v>
      </c>
      <c r="BW515" s="80">
        <v>0</v>
      </c>
      <c r="BX515" s="80">
        <v>0</v>
      </c>
      <c r="BY515" s="80">
        <v>0</v>
      </c>
      <c r="BZ515" s="80">
        <v>0</v>
      </c>
      <c r="CA515" s="80">
        <v>0</v>
      </c>
      <c r="CB515" s="80">
        <v>0</v>
      </c>
      <c r="CC515" s="80">
        <v>0</v>
      </c>
    </row>
    <row r="516" spans="1:81">
      <c r="A516" s="80" t="s">
        <v>2331</v>
      </c>
      <c r="B516" s="80">
        <v>184</v>
      </c>
      <c r="C516" s="80">
        <v>14</v>
      </c>
      <c r="D516" s="80">
        <v>11</v>
      </c>
      <c r="E516" s="80">
        <v>2017</v>
      </c>
      <c r="F516" s="80" t="s">
        <v>71</v>
      </c>
      <c r="G516" s="80" t="s">
        <v>2317</v>
      </c>
      <c r="H516" s="80" t="s">
        <v>2318</v>
      </c>
      <c r="I516" s="177"/>
      <c r="J516" s="81">
        <v>892.80455356160633</v>
      </c>
      <c r="K516" s="81">
        <v>2.4440790664126992</v>
      </c>
      <c r="L516" s="81">
        <v>1.8167641324440582</v>
      </c>
      <c r="M516" s="81">
        <v>58.464605345592879</v>
      </c>
      <c r="N516" s="81">
        <v>71.440263954874652</v>
      </c>
      <c r="O516" s="81">
        <v>49.525788977606538</v>
      </c>
      <c r="P516" s="81">
        <v>44.658478906756955</v>
      </c>
      <c r="Q516" s="81">
        <v>3.5381107305480253</v>
      </c>
      <c r="R516" s="81">
        <v>28.315294320242415</v>
      </c>
      <c r="S516" s="81">
        <v>5.5309844245519022</v>
      </c>
      <c r="T516" s="82"/>
      <c r="U516" s="81">
        <v>22322742</v>
      </c>
      <c r="V516" s="81">
        <v>1228</v>
      </c>
      <c r="W516" s="81">
        <v>25</v>
      </c>
      <c r="X516" s="81">
        <v>16243</v>
      </c>
      <c r="Y516" s="81">
        <v>22342</v>
      </c>
      <c r="Z516" s="81">
        <v>29611</v>
      </c>
      <c r="AA516" s="81">
        <v>9250</v>
      </c>
      <c r="AB516" s="81">
        <v>51802</v>
      </c>
      <c r="AC516" s="81">
        <v>4931929.3333333312</v>
      </c>
      <c r="AD516" s="81">
        <v>5.5309844245519022</v>
      </c>
      <c r="AE516" s="82"/>
      <c r="AF516" s="81">
        <v>203268501.17308459</v>
      </c>
      <c r="AG516" s="81">
        <v>1883883.311856946</v>
      </c>
      <c r="AH516" s="81">
        <v>372513.38399470021</v>
      </c>
      <c r="AI516" s="81">
        <v>99407755.189641878</v>
      </c>
      <c r="AJ516" s="81">
        <v>125027420.6858741</v>
      </c>
      <c r="AK516" s="81">
        <v>0</v>
      </c>
      <c r="AL516" s="81">
        <v>0</v>
      </c>
      <c r="AM516" s="81">
        <v>7115879.2304515773</v>
      </c>
      <c r="AN516" s="81">
        <v>0</v>
      </c>
      <c r="AO516" s="81">
        <v>0</v>
      </c>
      <c r="AP516" s="82"/>
      <c r="AQ516" s="81">
        <v>1290</v>
      </c>
      <c r="AR516" s="81">
        <v>336</v>
      </c>
      <c r="AS516" s="81">
        <v>0</v>
      </c>
      <c r="AT516" s="81">
        <v>0</v>
      </c>
      <c r="AU516" s="81">
        <v>0</v>
      </c>
      <c r="AV516" s="81">
        <v>0</v>
      </c>
      <c r="AW516" s="81" t="s">
        <v>564</v>
      </c>
      <c r="AX516" s="82"/>
      <c r="AY516" s="81">
        <v>5667.3</v>
      </c>
      <c r="AZ516" s="81">
        <v>12358.8</v>
      </c>
      <c r="BA516" s="81">
        <v>0</v>
      </c>
      <c r="BB516" s="81">
        <v>0</v>
      </c>
      <c r="BC516" s="81">
        <v>0</v>
      </c>
      <c r="BD516" s="81">
        <v>0</v>
      </c>
      <c r="BE516" s="81" t="s">
        <v>564</v>
      </c>
      <c r="BF516" s="82"/>
      <c r="BG516" s="81">
        <v>0</v>
      </c>
      <c r="BH516" s="81">
        <v>0</v>
      </c>
      <c r="BI516" s="81">
        <v>280.18799999999999</v>
      </c>
      <c r="BJ516" s="81">
        <v>258.81099999999998</v>
      </c>
      <c r="BK516" s="81">
        <v>0</v>
      </c>
      <c r="BL516" s="81">
        <v>0</v>
      </c>
      <c r="BM516" s="82"/>
      <c r="BN516" s="81">
        <v>0</v>
      </c>
      <c r="BO516" s="81">
        <v>0</v>
      </c>
      <c r="BP516" s="81">
        <v>3</v>
      </c>
      <c r="BQ516" s="81">
        <v>2</v>
      </c>
      <c r="BR516" s="81">
        <v>0</v>
      </c>
      <c r="BS516" s="81">
        <v>0</v>
      </c>
      <c r="BT516"/>
      <c r="BU516" s="80">
        <v>538.99900000000002</v>
      </c>
      <c r="BV516" s="80">
        <v>0</v>
      </c>
      <c r="BW516" s="80">
        <v>0</v>
      </c>
      <c r="BX516" s="80">
        <v>0</v>
      </c>
      <c r="BY516" s="80">
        <v>0</v>
      </c>
      <c r="BZ516" s="80">
        <v>0</v>
      </c>
      <c r="CA516" s="80">
        <v>0</v>
      </c>
      <c r="CB516" s="80">
        <v>0</v>
      </c>
      <c r="CC516" s="80">
        <v>0</v>
      </c>
    </row>
    <row r="517" spans="1:81">
      <c r="A517" s="80" t="s">
        <v>2332</v>
      </c>
      <c r="B517" s="80">
        <v>185</v>
      </c>
      <c r="C517" s="80">
        <v>15</v>
      </c>
      <c r="D517" s="80">
        <v>11</v>
      </c>
      <c r="E517" s="80">
        <v>2018</v>
      </c>
      <c r="F517" s="80" t="s">
        <v>93</v>
      </c>
      <c r="G517" s="80" t="s">
        <v>2317</v>
      </c>
      <c r="H517" s="80" t="s">
        <v>2318</v>
      </c>
      <c r="I517" s="177"/>
      <c r="J517" s="81">
        <v>924.3057687373954</v>
      </c>
      <c r="K517" s="81">
        <v>2.1955638192689064</v>
      </c>
      <c r="L517" s="81">
        <v>1.6481308258322687</v>
      </c>
      <c r="M517" s="81">
        <v>51.091605980428355</v>
      </c>
      <c r="N517" s="81">
        <v>53.95939939658146</v>
      </c>
      <c r="O517" s="81">
        <v>48.573972884657529</v>
      </c>
      <c r="P517" s="81">
        <v>43.664251013354843</v>
      </c>
      <c r="Q517" s="81">
        <v>3.2373647788875011</v>
      </c>
      <c r="R517" s="81">
        <v>28.077346472878233</v>
      </c>
      <c r="S517" s="81">
        <v>5.3056156902708613</v>
      </c>
      <c r="T517" s="82"/>
      <c r="U517" s="81">
        <v>24801384</v>
      </c>
      <c r="V517" s="81">
        <v>1228</v>
      </c>
      <c r="W517" s="81">
        <v>25</v>
      </c>
      <c r="X517" s="81">
        <v>16243</v>
      </c>
      <c r="Y517" s="81">
        <v>22304</v>
      </c>
      <c r="Z517" s="81">
        <v>29598</v>
      </c>
      <c r="AA517" s="81">
        <v>9135</v>
      </c>
      <c r="AB517" s="81">
        <v>51079</v>
      </c>
      <c r="AC517" s="81">
        <v>4871317.333333333</v>
      </c>
      <c r="AD517" s="81">
        <v>5.3056156902708613</v>
      </c>
      <c r="AE517" s="82"/>
      <c r="AF517" s="81">
        <v>219537341.37463221</v>
      </c>
      <c r="AG517" s="81">
        <v>1676799.0781315181</v>
      </c>
      <c r="AH517" s="81">
        <v>345694.58602475002</v>
      </c>
      <c r="AI517" s="81">
        <v>97082953.052929521</v>
      </c>
      <c r="AJ517" s="81">
        <v>115311261.07220259</v>
      </c>
      <c r="AK517" s="81">
        <v>0</v>
      </c>
      <c r="AL517" s="81">
        <v>0</v>
      </c>
      <c r="AM517" s="81">
        <v>7031081.0840403121</v>
      </c>
      <c r="AN517" s="81">
        <v>0</v>
      </c>
      <c r="AO517" s="81">
        <v>0</v>
      </c>
      <c r="AP517" s="82"/>
      <c r="AQ517" s="81">
        <v>1365</v>
      </c>
      <c r="AR517" s="81">
        <v>366</v>
      </c>
      <c r="AS517" s="81">
        <v>0</v>
      </c>
      <c r="AT517" s="81">
        <v>0</v>
      </c>
      <c r="AU517" s="81">
        <v>0</v>
      </c>
      <c r="AV517" s="81">
        <v>0</v>
      </c>
      <c r="AW517" s="81" t="s">
        <v>564</v>
      </c>
      <c r="AX517" s="82"/>
      <c r="AY517" s="81">
        <v>6006.9</v>
      </c>
      <c r="AZ517" s="81">
        <v>14171</v>
      </c>
      <c r="BA517" s="81">
        <v>0</v>
      </c>
      <c r="BB517" s="81">
        <v>0</v>
      </c>
      <c r="BC517" s="81">
        <v>0</v>
      </c>
      <c r="BD517" s="81">
        <v>0</v>
      </c>
      <c r="BE517" s="81" t="s">
        <v>564</v>
      </c>
      <c r="BF517" s="82"/>
      <c r="BG517" s="81">
        <v>0</v>
      </c>
      <c r="BH517" s="81">
        <v>0</v>
      </c>
      <c r="BI517" s="81">
        <v>282.22899999999998</v>
      </c>
      <c r="BJ517" s="81">
        <v>227.83099999999999</v>
      </c>
      <c r="BK517" s="81">
        <v>0</v>
      </c>
      <c r="BL517" s="81">
        <v>0</v>
      </c>
      <c r="BM517" s="82"/>
      <c r="BN517" s="81">
        <v>0</v>
      </c>
      <c r="BO517" s="81">
        <v>0</v>
      </c>
      <c r="BP517" s="81">
        <v>4</v>
      </c>
      <c r="BQ517" s="81">
        <v>1</v>
      </c>
      <c r="BR517" s="81">
        <v>0</v>
      </c>
      <c r="BS517" s="81">
        <v>0</v>
      </c>
      <c r="BT517"/>
      <c r="BU517" s="80">
        <v>510.06</v>
      </c>
      <c r="BV517" s="80">
        <v>0</v>
      </c>
      <c r="BW517" s="80">
        <v>0</v>
      </c>
      <c r="BX517" s="80">
        <v>0</v>
      </c>
      <c r="BY517" s="80">
        <v>0</v>
      </c>
      <c r="BZ517" s="80">
        <v>0</v>
      </c>
      <c r="CA517" s="80">
        <v>0</v>
      </c>
      <c r="CB517" s="80">
        <v>0</v>
      </c>
      <c r="CC517" s="80">
        <v>0</v>
      </c>
    </row>
    <row r="518" spans="1:81">
      <c r="A518" s="80" t="s">
        <v>2333</v>
      </c>
      <c r="B518" s="80">
        <v>186</v>
      </c>
      <c r="C518" s="80">
        <v>16</v>
      </c>
      <c r="D518" s="80">
        <v>11</v>
      </c>
      <c r="E518" s="80">
        <v>2019</v>
      </c>
      <c r="F518" s="80" t="s">
        <v>73</v>
      </c>
      <c r="G518" s="80" t="s">
        <v>2317</v>
      </c>
      <c r="H518" s="80" t="s">
        <v>2318</v>
      </c>
      <c r="I518" s="177"/>
      <c r="J518" s="81">
        <v>996.32321048582969</v>
      </c>
      <c r="K518" s="81">
        <v>2.0116660162237836</v>
      </c>
      <c r="L518" s="81">
        <v>1.6634992367101693</v>
      </c>
      <c r="M518" s="81">
        <v>49.312646100231653</v>
      </c>
      <c r="N518" s="81">
        <v>53.4401085656147</v>
      </c>
      <c r="O518" s="81">
        <v>47.1082620438685</v>
      </c>
      <c r="P518" s="81">
        <v>43.34818364413988</v>
      </c>
      <c r="Q518" s="81">
        <v>3.1043840945452654</v>
      </c>
      <c r="R518" s="81">
        <v>29.896806435969186</v>
      </c>
      <c r="S518" s="81">
        <v>5.1024420454432402</v>
      </c>
      <c r="T518" s="82"/>
      <c r="U518" s="81">
        <v>24197938</v>
      </c>
      <c r="V518" s="81">
        <v>1228</v>
      </c>
      <c r="W518" s="81">
        <v>25</v>
      </c>
      <c r="X518" s="81">
        <v>16243</v>
      </c>
      <c r="Y518" s="81">
        <v>22241</v>
      </c>
      <c r="Z518" s="81">
        <v>29493</v>
      </c>
      <c r="AA518" s="81">
        <v>9001</v>
      </c>
      <c r="AB518" s="81">
        <v>50307</v>
      </c>
      <c r="AC518" s="81">
        <v>5271943.666666666</v>
      </c>
      <c r="AD518" s="81">
        <v>5.1024420454432402</v>
      </c>
      <c r="AE518" s="82"/>
      <c r="AF518" s="81">
        <v>222311002.83136991</v>
      </c>
      <c r="AG518" s="81">
        <v>1626926.645501313</v>
      </c>
      <c r="AH518" s="81">
        <v>380596.52671229042</v>
      </c>
      <c r="AI518" s="81">
        <v>95258055.755746752</v>
      </c>
      <c r="AJ518" s="81">
        <v>105189408.99732879</v>
      </c>
      <c r="AK518" s="81">
        <v>0</v>
      </c>
      <c r="AL518" s="81">
        <v>0</v>
      </c>
      <c r="AM518" s="81">
        <v>6851434.6891067605</v>
      </c>
      <c r="AN518" s="81">
        <v>0</v>
      </c>
      <c r="AO518" s="81">
        <v>0</v>
      </c>
      <c r="AP518" s="82"/>
      <c r="AQ518" s="81">
        <v>1446</v>
      </c>
      <c r="AR518" s="81">
        <v>406</v>
      </c>
      <c r="AS518" s="81">
        <v>0</v>
      </c>
      <c r="AT518" s="81">
        <v>0</v>
      </c>
      <c r="AU518" s="81">
        <v>0</v>
      </c>
      <c r="AV518" s="81">
        <v>0</v>
      </c>
      <c r="AW518" s="81" t="s">
        <v>564</v>
      </c>
      <c r="AX518" s="82"/>
      <c r="AY518" s="81">
        <v>6427.9000000000033</v>
      </c>
      <c r="AZ518" s="81">
        <v>15482</v>
      </c>
      <c r="BA518" s="81">
        <v>0</v>
      </c>
      <c r="BB518" s="81">
        <v>0</v>
      </c>
      <c r="BC518" s="81">
        <v>0</v>
      </c>
      <c r="BD518" s="81">
        <v>0</v>
      </c>
      <c r="BE518" s="81" t="s">
        <v>564</v>
      </c>
      <c r="BF518" s="82"/>
      <c r="BG518" s="81">
        <v>0</v>
      </c>
      <c r="BH518" s="81">
        <v>0</v>
      </c>
      <c r="BI518" s="81">
        <v>260.10199999999998</v>
      </c>
      <c r="BJ518" s="81">
        <v>219.64699999999999</v>
      </c>
      <c r="BK518" s="81">
        <v>0</v>
      </c>
      <c r="BL518" s="81">
        <v>0</v>
      </c>
      <c r="BM518" s="82"/>
      <c r="BN518" s="81">
        <v>0</v>
      </c>
      <c r="BO518" s="81">
        <v>0</v>
      </c>
      <c r="BP518" s="81">
        <v>4</v>
      </c>
      <c r="BQ518" s="81">
        <v>1</v>
      </c>
      <c r="BR518" s="81">
        <v>0</v>
      </c>
      <c r="BS518" s="81">
        <v>0</v>
      </c>
      <c r="BT518"/>
      <c r="BU518" s="80">
        <v>479.74900000000002</v>
      </c>
      <c r="BV518" s="80">
        <v>0</v>
      </c>
      <c r="BW518" s="80">
        <v>0</v>
      </c>
      <c r="BX518" s="80">
        <v>0</v>
      </c>
      <c r="BY518" s="80">
        <v>0</v>
      </c>
      <c r="BZ518" s="80">
        <v>0</v>
      </c>
      <c r="CA518" s="80">
        <v>0</v>
      </c>
      <c r="CB518" s="80">
        <v>0</v>
      </c>
      <c r="CC518" s="80">
        <v>0</v>
      </c>
    </row>
    <row r="519" spans="1:81">
      <c r="A519" s="80" t="s">
        <v>2334</v>
      </c>
      <c r="B519" s="80">
        <v>187</v>
      </c>
      <c r="C519" s="80">
        <v>17</v>
      </c>
      <c r="D519" s="80">
        <v>11</v>
      </c>
      <c r="E519" s="80">
        <v>2020</v>
      </c>
      <c r="F519" s="80" t="s">
        <v>218</v>
      </c>
      <c r="G519" s="80" t="s">
        <v>2317</v>
      </c>
      <c r="H519" s="80" t="s">
        <v>2318</v>
      </c>
      <c r="I519" s="177"/>
      <c r="J519" s="81">
        <v>671.5565061027429</v>
      </c>
      <c r="K519" s="81">
        <v>1.9727653650116646</v>
      </c>
      <c r="L519" s="81">
        <v>3.473655569515306</v>
      </c>
      <c r="M519" s="81">
        <v>46.610766403651212</v>
      </c>
      <c r="N519" s="81">
        <v>47.435071867751667</v>
      </c>
      <c r="O519" s="81">
        <v>41.308489287902546</v>
      </c>
      <c r="P519" s="81">
        <v>39.946465277645167</v>
      </c>
      <c r="Q519" s="81">
        <v>2.9191486724522209</v>
      </c>
      <c r="R519" s="81">
        <v>29.682529167740586</v>
      </c>
      <c r="S519" s="81">
        <v>4.7284928285993209</v>
      </c>
      <c r="T519" s="82"/>
      <c r="U519" s="81">
        <v>20545848</v>
      </c>
      <c r="V519" s="81">
        <v>994</v>
      </c>
      <c r="W519" s="81">
        <v>55</v>
      </c>
      <c r="X519" s="81">
        <v>16236</v>
      </c>
      <c r="Y519" s="81">
        <v>22159</v>
      </c>
      <c r="Z519" s="81">
        <v>29518</v>
      </c>
      <c r="AA519" s="81">
        <v>9012</v>
      </c>
      <c r="AB519" s="81">
        <v>49508</v>
      </c>
      <c r="AC519" s="81">
        <v>5261464.666666667</v>
      </c>
      <c r="AD519" s="81">
        <v>4.7284928285993209</v>
      </c>
      <c r="AE519" s="82"/>
      <c r="AF519" s="81">
        <v>185089558.21568531</v>
      </c>
      <c r="AG519" s="81">
        <v>1456732.8088960615</v>
      </c>
      <c r="AH519" s="81">
        <v>854345.81782199175</v>
      </c>
      <c r="AI519" s="81">
        <v>87730129.002357885</v>
      </c>
      <c r="AJ519" s="81">
        <v>87202933.623222798</v>
      </c>
      <c r="AK519" s="81"/>
      <c r="AL519" s="81"/>
      <c r="AM519" s="81">
        <v>6461344.0453523211</v>
      </c>
      <c r="AN519" s="81"/>
      <c r="AO519" s="81"/>
      <c r="AP519" s="82"/>
      <c r="AQ519" s="81">
        <v>1527</v>
      </c>
      <c r="AR519" s="81">
        <v>436</v>
      </c>
      <c r="AS519" s="81">
        <v>0</v>
      </c>
      <c r="AT519" s="81">
        <v>0</v>
      </c>
      <c r="AU519" s="81">
        <v>0</v>
      </c>
      <c r="AV519" s="81">
        <v>0</v>
      </c>
      <c r="AW519" s="81">
        <v>0</v>
      </c>
      <c r="AX519" s="82"/>
      <c r="AY519" s="81">
        <v>6834.800000000002</v>
      </c>
      <c r="AZ519" s="81">
        <v>17569.099999999999</v>
      </c>
      <c r="BA519" s="81">
        <v>0</v>
      </c>
      <c r="BB519" s="81">
        <v>0</v>
      </c>
      <c r="BC519" s="81">
        <v>0</v>
      </c>
      <c r="BD519" s="81">
        <v>0</v>
      </c>
      <c r="BE519" s="81">
        <v>0</v>
      </c>
      <c r="BF519" s="82"/>
      <c r="BG519" s="81">
        <v>0</v>
      </c>
      <c r="BH519" s="81">
        <v>0</v>
      </c>
      <c r="BI519" s="81">
        <v>213.416</v>
      </c>
      <c r="BJ519" s="81">
        <v>222.727</v>
      </c>
      <c r="BK519" s="81">
        <v>0</v>
      </c>
      <c r="BL519" s="81">
        <v>0</v>
      </c>
      <c r="BM519" s="82"/>
      <c r="BN519" s="81">
        <v>0</v>
      </c>
      <c r="BO519" s="81">
        <v>0</v>
      </c>
      <c r="BP519" s="81">
        <v>4</v>
      </c>
      <c r="BQ519" s="81">
        <v>1</v>
      </c>
      <c r="BR519" s="81">
        <v>0</v>
      </c>
      <c r="BS519" s="81">
        <v>0</v>
      </c>
      <c r="BT519"/>
      <c r="BU519" s="80">
        <v>436.14299999999997</v>
      </c>
      <c r="BV519" s="80">
        <v>0</v>
      </c>
      <c r="BW519" s="80">
        <v>0</v>
      </c>
      <c r="BX519" s="80">
        <v>0</v>
      </c>
      <c r="BY519" s="80">
        <v>0</v>
      </c>
      <c r="BZ519" s="80">
        <v>0</v>
      </c>
      <c r="CA519" s="80">
        <v>0</v>
      </c>
      <c r="CB519" s="80">
        <v>0</v>
      </c>
      <c r="CC519" s="80">
        <v>0</v>
      </c>
    </row>
    <row r="520" spans="1:81">
      <c r="A520" s="80" t="s">
        <v>2335</v>
      </c>
      <c r="B520" s="80">
        <v>187</v>
      </c>
      <c r="C520" s="80">
        <v>18</v>
      </c>
      <c r="D520" s="80">
        <v>11</v>
      </c>
      <c r="E520" s="80">
        <v>2021</v>
      </c>
      <c r="F520" s="80" t="s">
        <v>75</v>
      </c>
      <c r="G520" s="174" t="s">
        <v>2317</v>
      </c>
      <c r="H520" s="80" t="s">
        <v>2318</v>
      </c>
      <c r="I520" s="177"/>
      <c r="J520" s="81">
        <v>650.90086608328841</v>
      </c>
      <c r="K520" s="81">
        <v>2.025174881735742</v>
      </c>
      <c r="L520" s="81">
        <v>2.7908882181566459</v>
      </c>
      <c r="M520" s="81">
        <v>45.169015777116144</v>
      </c>
      <c r="N520" s="81">
        <v>44.6644117944968</v>
      </c>
      <c r="O520" s="81">
        <v>40.065941429017045</v>
      </c>
      <c r="P520" s="81">
        <v>40.866719578819513</v>
      </c>
      <c r="Q520" s="81">
        <v>2.90698123911057</v>
      </c>
      <c r="R520" s="81">
        <v>29.093211661471063</v>
      </c>
      <c r="S520" s="81">
        <v>5.4814611615516284</v>
      </c>
      <c r="T520" s="82"/>
      <c r="U520" s="81">
        <v>21579978</v>
      </c>
      <c r="V520" s="81">
        <v>994</v>
      </c>
      <c r="W520" s="81">
        <v>55</v>
      </c>
      <c r="X520" s="81">
        <v>16236</v>
      </c>
      <c r="Y520" s="81">
        <v>22110</v>
      </c>
      <c r="Z520" s="81">
        <v>29480</v>
      </c>
      <c r="AA520" s="81">
        <v>8991</v>
      </c>
      <c r="AB520" s="81">
        <v>48717</v>
      </c>
      <c r="AC520" s="81">
        <v>4998496.666666666</v>
      </c>
      <c r="AD520" s="81">
        <v>5.4814611615516284</v>
      </c>
      <c r="AE520" s="82"/>
      <c r="AF520" s="81">
        <v>171014621.75613958</v>
      </c>
      <c r="AG520" s="81">
        <v>1556937.4420621907</v>
      </c>
      <c r="AH520" s="81">
        <v>663656.45399317506</v>
      </c>
      <c r="AI520" s="81">
        <v>98700566.425523043</v>
      </c>
      <c r="AJ520" s="81">
        <v>100059251.68119422</v>
      </c>
      <c r="AK520" s="81">
        <v>0</v>
      </c>
      <c r="AL520" s="81">
        <v>0</v>
      </c>
      <c r="AM520" s="81">
        <v>6394782.8223327342</v>
      </c>
      <c r="AN520" s="81">
        <v>0</v>
      </c>
      <c r="AO520" s="81">
        <v>0</v>
      </c>
      <c r="AP520" s="82"/>
      <c r="AQ520" s="81">
        <v>1604</v>
      </c>
      <c r="AR520" s="81">
        <v>459</v>
      </c>
      <c r="AS520" s="81">
        <v>0</v>
      </c>
      <c r="AT520" s="81">
        <v>0</v>
      </c>
      <c r="AU520" s="81">
        <v>0</v>
      </c>
      <c r="AV520" s="81">
        <v>0</v>
      </c>
      <c r="AW520" s="81"/>
      <c r="AX520" s="82"/>
      <c r="AY520" s="81">
        <v>7343.9999999999982</v>
      </c>
      <c r="AZ520" s="81">
        <v>18499.099999999999</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2336</v>
      </c>
      <c r="B521" s="80">
        <v>187</v>
      </c>
      <c r="C521" s="80">
        <v>19</v>
      </c>
      <c r="D521" s="80">
        <v>11</v>
      </c>
      <c r="E521" s="80">
        <v>2022</v>
      </c>
      <c r="F521" s="80" t="s">
        <v>568</v>
      </c>
      <c r="G521" s="174" t="s">
        <v>2317</v>
      </c>
      <c r="H521" s="80" t="s">
        <v>2318</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1690</v>
      </c>
      <c r="AR521" s="81">
        <v>462</v>
      </c>
      <c r="AS521" s="81">
        <v>0</v>
      </c>
      <c r="AT521" s="81">
        <v>0</v>
      </c>
      <c r="AU521" s="81">
        <v>0</v>
      </c>
      <c r="AV521" s="81">
        <v>0</v>
      </c>
      <c r="AW521" s="81"/>
      <c r="AX521" s="82"/>
      <c r="AY521" s="81">
        <v>7860.8999999999905</v>
      </c>
      <c r="AZ521" s="81">
        <v>18638.7</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2337</v>
      </c>
      <c r="B522" s="80">
        <v>256</v>
      </c>
      <c r="C522" s="80">
        <v>1</v>
      </c>
      <c r="D522" s="80">
        <v>16</v>
      </c>
      <c r="E522" s="80">
        <v>1990</v>
      </c>
      <c r="F522" s="80" t="s">
        <v>562</v>
      </c>
      <c r="G522" s="80" t="s">
        <v>2338</v>
      </c>
      <c r="H522" s="80" t="s">
        <v>2339</v>
      </c>
      <c r="I522" s="177"/>
      <c r="J522" s="81">
        <v>107.12639486510487</v>
      </c>
      <c r="K522" s="81">
        <v>2.4851584910423474</v>
      </c>
      <c r="L522" s="81">
        <v>1.1290457621775263</v>
      </c>
      <c r="M522" s="81">
        <v>23.865835362274701</v>
      </c>
      <c r="N522" s="81">
        <v>45.494032195855787</v>
      </c>
      <c r="O522" s="81">
        <v>33.590097753624065</v>
      </c>
      <c r="P522" s="81">
        <v>19.315427207290814</v>
      </c>
      <c r="Q522" s="81">
        <v>2.6980396984655952</v>
      </c>
      <c r="R522" s="81">
        <v>0</v>
      </c>
      <c r="S522" s="81">
        <v>2.9297459077858896</v>
      </c>
      <c r="T522" s="82"/>
      <c r="U522" s="81">
        <v>9117189</v>
      </c>
      <c r="V522" s="81">
        <v>930</v>
      </c>
      <c r="W522" s="81">
        <v>13</v>
      </c>
      <c r="X522" s="81">
        <v>9075</v>
      </c>
      <c r="Y522" s="81">
        <v>14573</v>
      </c>
      <c r="Z522" s="81">
        <v>13816</v>
      </c>
      <c r="AA522" s="81">
        <v>4690</v>
      </c>
      <c r="AB522" s="81">
        <v>43807</v>
      </c>
      <c r="AC522" s="81">
        <v>0</v>
      </c>
      <c r="AD522" s="81">
        <v>2.9297459077858896</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2340</v>
      </c>
      <c r="B523" s="80">
        <v>257</v>
      </c>
      <c r="C523" s="80">
        <v>2</v>
      </c>
      <c r="D523" s="80">
        <v>16</v>
      </c>
      <c r="E523" s="80">
        <v>2005</v>
      </c>
      <c r="F523" s="80" t="s">
        <v>565</v>
      </c>
      <c r="G523" s="80" t="s">
        <v>2338</v>
      </c>
      <c r="H523" s="80" t="s">
        <v>2339</v>
      </c>
      <c r="I523" s="177"/>
      <c r="J523" s="81">
        <v>52.749457830973611</v>
      </c>
      <c r="K523" s="81">
        <v>2.3742058570231785</v>
      </c>
      <c r="L523" s="81">
        <v>2.7233681138935109</v>
      </c>
      <c r="M523" s="81">
        <v>51.64617376501154</v>
      </c>
      <c r="N523" s="81">
        <v>67.069102668974267</v>
      </c>
      <c r="O523" s="81">
        <v>48.747173834199124</v>
      </c>
      <c r="P523" s="81">
        <v>19.21452326419876</v>
      </c>
      <c r="Q523" s="81">
        <v>2.7069584485506528</v>
      </c>
      <c r="R523" s="81">
        <v>0</v>
      </c>
      <c r="S523" s="81">
        <v>2.5832972764647666</v>
      </c>
      <c r="T523" s="82"/>
      <c r="U523" s="81">
        <v>5361723</v>
      </c>
      <c r="V523" s="81">
        <v>1036</v>
      </c>
      <c r="W523" s="81">
        <v>36</v>
      </c>
      <c r="X523" s="81">
        <v>10423</v>
      </c>
      <c r="Y523" s="81">
        <v>18243</v>
      </c>
      <c r="Z523" s="81">
        <v>23202</v>
      </c>
      <c r="AA523" s="81">
        <v>3821</v>
      </c>
      <c r="AB523" s="81">
        <v>45947</v>
      </c>
      <c r="AC523" s="81">
        <v>0</v>
      </c>
      <c r="AD523" s="81">
        <v>2.5832972764647666</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2341</v>
      </c>
      <c r="B524" s="80">
        <v>258</v>
      </c>
      <c r="C524" s="80">
        <v>3</v>
      </c>
      <c r="D524" s="80">
        <v>16</v>
      </c>
      <c r="E524" s="80">
        <v>2006</v>
      </c>
      <c r="F524" s="80" t="s">
        <v>566</v>
      </c>
      <c r="G524" s="80" t="s">
        <v>2338</v>
      </c>
      <c r="H524" s="80" t="s">
        <v>2339</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2342</v>
      </c>
      <c r="B525" s="80">
        <v>259</v>
      </c>
      <c r="C525" s="80">
        <v>4</v>
      </c>
      <c r="D525" s="80">
        <v>16</v>
      </c>
      <c r="E525" s="80">
        <v>2007</v>
      </c>
      <c r="F525" s="80" t="s">
        <v>567</v>
      </c>
      <c r="G525" s="80" t="s">
        <v>2338</v>
      </c>
      <c r="H525" s="80" t="s">
        <v>2339</v>
      </c>
      <c r="I525" s="177"/>
      <c r="J525" s="81">
        <v>49.155279985797911</v>
      </c>
      <c r="K525" s="81">
        <v>2.0448880917097605</v>
      </c>
      <c r="L525" s="81">
        <v>2.8219409985857364</v>
      </c>
      <c r="M525" s="81">
        <v>50.635667092617702</v>
      </c>
      <c r="N525" s="81">
        <v>65.715307936420672</v>
      </c>
      <c r="O525" s="81">
        <v>47.318942248913828</v>
      </c>
      <c r="P525" s="81">
        <v>18.403831083037574</v>
      </c>
      <c r="Q525" s="81">
        <v>2.8500860856080878</v>
      </c>
      <c r="R525" s="81">
        <v>0</v>
      </c>
      <c r="S525" s="81">
        <v>2.8173484533275164</v>
      </c>
      <c r="T525" s="82"/>
      <c r="U525" s="81">
        <v>5962673</v>
      </c>
      <c r="V525" s="81">
        <v>894</v>
      </c>
      <c r="W525" s="81">
        <v>32</v>
      </c>
      <c r="X525" s="81">
        <v>11185</v>
      </c>
      <c r="Y525" s="81">
        <v>18590</v>
      </c>
      <c r="Z525" s="81">
        <v>23413</v>
      </c>
      <c r="AA525" s="81">
        <v>3604</v>
      </c>
      <c r="AB525" s="81">
        <v>45818</v>
      </c>
      <c r="AC525" s="81">
        <v>0</v>
      </c>
      <c r="AD525" s="81">
        <v>2.8173484533275164</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2343</v>
      </c>
      <c r="B526" s="80">
        <v>260</v>
      </c>
      <c r="C526" s="80">
        <v>5</v>
      </c>
      <c r="D526" s="80">
        <v>16</v>
      </c>
      <c r="E526" s="80">
        <v>2008</v>
      </c>
      <c r="F526" s="80" t="s">
        <v>84</v>
      </c>
      <c r="G526" s="80" t="s">
        <v>2338</v>
      </c>
      <c r="H526" s="80" t="s">
        <v>2339</v>
      </c>
      <c r="I526" s="177"/>
      <c r="J526" s="81">
        <v>55.777369106330021</v>
      </c>
      <c r="K526" s="81">
        <v>1.5270898678061704</v>
      </c>
      <c r="L526" s="81">
        <v>2.5146642330492672</v>
      </c>
      <c r="M526" s="81">
        <v>50.490396189437064</v>
      </c>
      <c r="N526" s="81">
        <v>65.712282471523693</v>
      </c>
      <c r="O526" s="81">
        <v>45.845264442173828</v>
      </c>
      <c r="P526" s="81">
        <v>18.168628557927605</v>
      </c>
      <c r="Q526" s="81">
        <v>2.8179022740310158</v>
      </c>
      <c r="R526" s="81">
        <v>0</v>
      </c>
      <c r="S526" s="81">
        <v>5.1162713655667122</v>
      </c>
      <c r="T526" s="82"/>
      <c r="U526" s="81">
        <v>7210499</v>
      </c>
      <c r="V526" s="81">
        <v>894</v>
      </c>
      <c r="W526" s="81">
        <v>32</v>
      </c>
      <c r="X526" s="81">
        <v>11185</v>
      </c>
      <c r="Y526" s="81">
        <v>18795</v>
      </c>
      <c r="Z526" s="81">
        <v>23480</v>
      </c>
      <c r="AA526" s="81">
        <v>3562</v>
      </c>
      <c r="AB526" s="81">
        <v>46045</v>
      </c>
      <c r="AC526" s="81">
        <v>0</v>
      </c>
      <c r="AD526" s="81">
        <v>5.1162713655667122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2344</v>
      </c>
      <c r="B527" s="80">
        <v>261</v>
      </c>
      <c r="C527" s="80">
        <v>6</v>
      </c>
      <c r="D527" s="80">
        <v>16</v>
      </c>
      <c r="E527" s="80">
        <v>2009</v>
      </c>
      <c r="F527" s="80" t="s">
        <v>85</v>
      </c>
      <c r="G527" s="80" t="s">
        <v>2338</v>
      </c>
      <c r="H527" s="80" t="s">
        <v>2339</v>
      </c>
      <c r="I527" s="177"/>
      <c r="J527" s="81">
        <v>68.781615473773556</v>
      </c>
      <c r="K527" s="81">
        <v>1.6160212766472375</v>
      </c>
      <c r="L527" s="81">
        <v>1.9425680935019345</v>
      </c>
      <c r="M527" s="81">
        <v>55.2615842457339</v>
      </c>
      <c r="N527" s="81">
        <v>64.189971748156708</v>
      </c>
      <c r="O527" s="81">
        <v>46.533854506521003</v>
      </c>
      <c r="P527" s="81">
        <v>17.325009134907475</v>
      </c>
      <c r="Q527" s="81">
        <v>2.6881891144162484</v>
      </c>
      <c r="R527" s="81">
        <v>0</v>
      </c>
      <c r="S527" s="81">
        <v>4.0221727286591227</v>
      </c>
      <c r="T527" s="82"/>
      <c r="U527" s="81">
        <v>6990168</v>
      </c>
      <c r="V527" s="81">
        <v>994</v>
      </c>
      <c r="W527" s="81">
        <v>42</v>
      </c>
      <c r="X527" s="81">
        <v>12951</v>
      </c>
      <c r="Y527" s="81">
        <v>18967</v>
      </c>
      <c r="Z527" s="81">
        <v>23524</v>
      </c>
      <c r="AA527" s="81">
        <v>3487</v>
      </c>
      <c r="AB527" s="81">
        <v>46111</v>
      </c>
      <c r="AC527" s="81">
        <v>0</v>
      </c>
      <c r="AD527" s="81">
        <v>4.0221727286591227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122.55799999999999</v>
      </c>
      <c r="BJ527" s="81">
        <v>0</v>
      </c>
      <c r="BK527" s="81">
        <v>0</v>
      </c>
      <c r="BL527" s="81">
        <v>0</v>
      </c>
      <c r="BM527" s="82"/>
      <c r="BN527" s="81">
        <v>0</v>
      </c>
      <c r="BO527" s="81">
        <v>0</v>
      </c>
      <c r="BP527" s="81">
        <v>3</v>
      </c>
      <c r="BQ527" s="81">
        <v>0</v>
      </c>
      <c r="BR527" s="81">
        <v>0</v>
      </c>
      <c r="BS527" s="81">
        <v>0</v>
      </c>
      <c r="BT527"/>
      <c r="BU527" s="80"/>
      <c r="BV527" s="80"/>
      <c r="BW527" s="80"/>
      <c r="BX527" s="80"/>
      <c r="BY527" s="80"/>
      <c r="BZ527" s="80"/>
      <c r="CA527" s="80"/>
      <c r="CB527" s="80"/>
      <c r="CC527" s="80"/>
    </row>
    <row r="528" spans="1:81">
      <c r="A528" s="80" t="s">
        <v>2345</v>
      </c>
      <c r="B528" s="80">
        <v>262</v>
      </c>
      <c r="C528" s="80">
        <v>7</v>
      </c>
      <c r="D528" s="80">
        <v>16</v>
      </c>
      <c r="E528" s="80">
        <v>2010</v>
      </c>
      <c r="F528" s="80" t="s">
        <v>86</v>
      </c>
      <c r="G528" s="80" t="s">
        <v>2338</v>
      </c>
      <c r="H528" s="80" t="s">
        <v>2339</v>
      </c>
      <c r="I528" s="177"/>
      <c r="J528" s="81">
        <v>65.373326232098677</v>
      </c>
      <c r="K528" s="81">
        <v>1.7241223430160202</v>
      </c>
      <c r="L528" s="81">
        <v>1.8324850370764509</v>
      </c>
      <c r="M528" s="81">
        <v>56.732698140922494</v>
      </c>
      <c r="N528" s="81">
        <v>70.636882458094334</v>
      </c>
      <c r="O528" s="81">
        <v>46.208357480345228</v>
      </c>
      <c r="P528" s="81">
        <v>17.651559185086334</v>
      </c>
      <c r="Q528" s="81">
        <v>2.7903024889490275</v>
      </c>
      <c r="R528" s="81">
        <v>0</v>
      </c>
      <c r="S528" s="81">
        <v>4.3184385543341826</v>
      </c>
      <c r="T528" s="82"/>
      <c r="U528" s="81">
        <v>6730933</v>
      </c>
      <c r="V528" s="81">
        <v>994</v>
      </c>
      <c r="W528" s="81">
        <v>42</v>
      </c>
      <c r="X528" s="81">
        <v>12951</v>
      </c>
      <c r="Y528" s="81">
        <v>19012</v>
      </c>
      <c r="Z528" s="81">
        <v>23468</v>
      </c>
      <c r="AA528" s="81">
        <v>3464</v>
      </c>
      <c r="AB528" s="81">
        <v>45862</v>
      </c>
      <c r="AC528" s="81">
        <v>0</v>
      </c>
      <c r="AD528" s="81">
        <v>4.3184385543341826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129.696</v>
      </c>
      <c r="BJ528" s="81">
        <v>0</v>
      </c>
      <c r="BK528" s="81">
        <v>0</v>
      </c>
      <c r="BL528" s="81">
        <v>0</v>
      </c>
      <c r="BM528" s="82"/>
      <c r="BN528" s="81">
        <v>0</v>
      </c>
      <c r="BO528" s="81">
        <v>0</v>
      </c>
      <c r="BP528" s="81">
        <v>3</v>
      </c>
      <c r="BQ528" s="81">
        <v>0</v>
      </c>
      <c r="BR528" s="81">
        <v>0</v>
      </c>
      <c r="BS528" s="81">
        <v>0</v>
      </c>
      <c r="BT528"/>
      <c r="BU528" s="80">
        <v>118.154</v>
      </c>
      <c r="BV528" s="80">
        <v>11.542</v>
      </c>
      <c r="BW528" s="80">
        <v>0</v>
      </c>
      <c r="BX528" s="80">
        <v>0</v>
      </c>
      <c r="BY528" s="80">
        <v>0</v>
      </c>
      <c r="BZ528" s="80">
        <v>0</v>
      </c>
      <c r="CA528" s="80">
        <v>0</v>
      </c>
      <c r="CB528" s="80">
        <v>0</v>
      </c>
      <c r="CC528" s="80">
        <v>0</v>
      </c>
    </row>
    <row r="529" spans="1:81">
      <c r="A529" s="80" t="s">
        <v>2346</v>
      </c>
      <c r="B529" s="80">
        <v>263</v>
      </c>
      <c r="C529" s="80">
        <v>8</v>
      </c>
      <c r="D529" s="80">
        <v>16</v>
      </c>
      <c r="E529" s="80">
        <v>2011</v>
      </c>
      <c r="F529" s="80" t="s">
        <v>87</v>
      </c>
      <c r="G529" s="80" t="s">
        <v>2338</v>
      </c>
      <c r="H529" s="80" t="s">
        <v>2339</v>
      </c>
      <c r="I529" s="177"/>
      <c r="J529" s="81">
        <v>67.349596549456066</v>
      </c>
      <c r="K529" s="81">
        <v>2.3412918673665519</v>
      </c>
      <c r="L529" s="81">
        <v>1.902841057486351</v>
      </c>
      <c r="M529" s="81">
        <v>61.442816190894995</v>
      </c>
      <c r="N529" s="81">
        <v>71.223155510541389</v>
      </c>
      <c r="O529" s="81">
        <v>45.302911328215266</v>
      </c>
      <c r="P529" s="81">
        <v>16.933621508458195</v>
      </c>
      <c r="Q529" s="81">
        <v>3.198587276214877</v>
      </c>
      <c r="R529" s="81">
        <v>0</v>
      </c>
      <c r="S529" s="81">
        <v>3.9334018965148401</v>
      </c>
      <c r="T529" s="82"/>
      <c r="U529" s="81">
        <v>6827623</v>
      </c>
      <c r="V529" s="81">
        <v>994</v>
      </c>
      <c r="W529" s="81">
        <v>42</v>
      </c>
      <c r="X529" s="81">
        <v>12951</v>
      </c>
      <c r="Y529" s="81">
        <v>19032</v>
      </c>
      <c r="Z529" s="81">
        <v>23508</v>
      </c>
      <c r="AA529" s="81">
        <v>3422</v>
      </c>
      <c r="AB529" s="81">
        <v>45578</v>
      </c>
      <c r="AC529" s="81">
        <v>0</v>
      </c>
      <c r="AD529" s="81">
        <v>3.9334018965148401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133.059</v>
      </c>
      <c r="BJ529" s="81">
        <v>0</v>
      </c>
      <c r="BK529" s="81">
        <v>0</v>
      </c>
      <c r="BL529" s="81">
        <v>0</v>
      </c>
      <c r="BM529" s="82"/>
      <c r="BN529" s="81">
        <v>0</v>
      </c>
      <c r="BO529" s="81">
        <v>0</v>
      </c>
      <c r="BP529" s="81">
        <v>4</v>
      </c>
      <c r="BQ529" s="81">
        <v>0</v>
      </c>
      <c r="BR529" s="81">
        <v>0</v>
      </c>
      <c r="BS529" s="81">
        <v>0</v>
      </c>
      <c r="BT529"/>
      <c r="BU529" s="80">
        <v>121.048</v>
      </c>
      <c r="BV529" s="80">
        <v>12.010999999999999</v>
      </c>
      <c r="BW529" s="80">
        <v>0</v>
      </c>
      <c r="BX529" s="80">
        <v>0</v>
      </c>
      <c r="BY529" s="80">
        <v>0</v>
      </c>
      <c r="BZ529" s="80">
        <v>0</v>
      </c>
      <c r="CA529" s="80">
        <v>0</v>
      </c>
      <c r="CB529" s="80">
        <v>0</v>
      </c>
      <c r="CC529" s="80">
        <v>0</v>
      </c>
    </row>
    <row r="530" spans="1:81">
      <c r="A530" s="80" t="s">
        <v>2347</v>
      </c>
      <c r="B530" s="80">
        <v>264</v>
      </c>
      <c r="C530" s="80">
        <v>9</v>
      </c>
      <c r="D530" s="80">
        <v>16</v>
      </c>
      <c r="E530" s="80">
        <v>2012</v>
      </c>
      <c r="F530" s="80" t="s">
        <v>88</v>
      </c>
      <c r="G530" s="80" t="s">
        <v>2338</v>
      </c>
      <c r="H530" s="80" t="s">
        <v>2339</v>
      </c>
      <c r="I530" s="177"/>
      <c r="J530" s="81">
        <v>55.322947213235842</v>
      </c>
      <c r="K530" s="81">
        <v>2.0938136943854819</v>
      </c>
      <c r="L530" s="81">
        <v>1.853589944234449</v>
      </c>
      <c r="M530" s="81">
        <v>64.911923655060548</v>
      </c>
      <c r="N530" s="81">
        <v>77.007029560437431</v>
      </c>
      <c r="O530" s="81">
        <v>45.286743337090172</v>
      </c>
      <c r="P530" s="81">
        <v>16.960294889103213</v>
      </c>
      <c r="Q530" s="81">
        <v>3.6411784787617796</v>
      </c>
      <c r="R530" s="81">
        <v>0</v>
      </c>
      <c r="S530" s="81">
        <v>3.6861082997661763</v>
      </c>
      <c r="T530" s="82"/>
      <c r="U530" s="81">
        <v>6038910</v>
      </c>
      <c r="V530" s="81">
        <v>994</v>
      </c>
      <c r="W530" s="81">
        <v>42</v>
      </c>
      <c r="X530" s="81">
        <v>12951</v>
      </c>
      <c r="Y530" s="81">
        <v>20356</v>
      </c>
      <c r="Z530" s="81">
        <v>23686</v>
      </c>
      <c r="AA530" s="81">
        <v>3408</v>
      </c>
      <c r="AB530" s="81">
        <v>47755</v>
      </c>
      <c r="AC530" s="81">
        <v>0</v>
      </c>
      <c r="AD530" s="81">
        <v>3.6861082997661763</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132.71299999999999</v>
      </c>
      <c r="BJ530" s="81">
        <v>0</v>
      </c>
      <c r="BK530" s="81">
        <v>0</v>
      </c>
      <c r="BL530" s="81">
        <v>0</v>
      </c>
      <c r="BM530" s="82"/>
      <c r="BN530" s="81">
        <v>0</v>
      </c>
      <c r="BO530" s="81">
        <v>0</v>
      </c>
      <c r="BP530" s="81">
        <v>4</v>
      </c>
      <c r="BQ530" s="81">
        <v>0</v>
      </c>
      <c r="BR530" s="81">
        <v>0</v>
      </c>
      <c r="BS530" s="81">
        <v>0</v>
      </c>
      <c r="BT530"/>
      <c r="BU530" s="80">
        <v>121.88800000000001</v>
      </c>
      <c r="BV530" s="80">
        <v>10.824999999999999</v>
      </c>
      <c r="BW530" s="80">
        <v>0</v>
      </c>
      <c r="BX530" s="80">
        <v>0</v>
      </c>
      <c r="BY530" s="80">
        <v>0</v>
      </c>
      <c r="BZ530" s="80">
        <v>0</v>
      </c>
      <c r="CA530" s="80">
        <v>0</v>
      </c>
      <c r="CB530" s="80">
        <v>0</v>
      </c>
      <c r="CC530" s="80">
        <v>0</v>
      </c>
    </row>
    <row r="531" spans="1:81">
      <c r="A531" s="80" t="s">
        <v>2348</v>
      </c>
      <c r="B531" s="80">
        <v>265</v>
      </c>
      <c r="C531" s="80">
        <v>10</v>
      </c>
      <c r="D531" s="80">
        <v>16</v>
      </c>
      <c r="E531" s="80">
        <v>2013</v>
      </c>
      <c r="F531" s="80" t="s">
        <v>89</v>
      </c>
      <c r="G531" s="80" t="s">
        <v>2338</v>
      </c>
      <c r="H531" s="80" t="s">
        <v>2339</v>
      </c>
      <c r="I531" s="177"/>
      <c r="J531" s="81">
        <v>53.769169035549837</v>
      </c>
      <c r="K531" s="81">
        <v>1.7792830886351336</v>
      </c>
      <c r="L531" s="81">
        <v>1.7103414546426741</v>
      </c>
      <c r="M531" s="81">
        <v>64.624077295497443</v>
      </c>
      <c r="N531" s="81">
        <v>69.757570196248551</v>
      </c>
      <c r="O531" s="81">
        <v>43.742864839438667</v>
      </c>
      <c r="P531" s="81">
        <v>17.069157729251415</v>
      </c>
      <c r="Q531" s="81">
        <v>3.6831614948308111</v>
      </c>
      <c r="R531" s="81">
        <v>0</v>
      </c>
      <c r="S531" s="81">
        <v>4.8261456387413375</v>
      </c>
      <c r="T531" s="82"/>
      <c r="U531" s="81">
        <v>6054177</v>
      </c>
      <c r="V531" s="81">
        <v>994</v>
      </c>
      <c r="W531" s="81">
        <v>42</v>
      </c>
      <c r="X531" s="81">
        <v>12951</v>
      </c>
      <c r="Y531" s="81">
        <v>20406</v>
      </c>
      <c r="Z531" s="81">
        <v>23900</v>
      </c>
      <c r="AA531" s="81">
        <v>3417</v>
      </c>
      <c r="AB531" s="81">
        <v>47613</v>
      </c>
      <c r="AC531" s="81">
        <v>0</v>
      </c>
      <c r="AD531" s="81">
        <v>4.8261456387413375</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124.46599999999999</v>
      </c>
      <c r="BJ531" s="81">
        <v>0</v>
      </c>
      <c r="BK531" s="81">
        <v>0</v>
      </c>
      <c r="BL531" s="81">
        <v>0</v>
      </c>
      <c r="BM531" s="82"/>
      <c r="BN531" s="81">
        <v>0</v>
      </c>
      <c r="BO531" s="81">
        <v>0</v>
      </c>
      <c r="BP531" s="81">
        <v>4</v>
      </c>
      <c r="BQ531" s="81">
        <v>0</v>
      </c>
      <c r="BR531" s="81">
        <v>0</v>
      </c>
      <c r="BS531" s="81">
        <v>0</v>
      </c>
      <c r="BT531"/>
      <c r="BU531" s="80">
        <v>113.67100000000001</v>
      </c>
      <c r="BV531" s="80">
        <v>10.795</v>
      </c>
      <c r="BW531" s="80">
        <v>0</v>
      </c>
      <c r="BX531" s="80">
        <v>0</v>
      </c>
      <c r="BY531" s="80">
        <v>0</v>
      </c>
      <c r="BZ531" s="80">
        <v>0</v>
      </c>
      <c r="CA531" s="80">
        <v>0</v>
      </c>
      <c r="CB531" s="80">
        <v>0</v>
      </c>
      <c r="CC531" s="80">
        <v>0</v>
      </c>
    </row>
    <row r="532" spans="1:81">
      <c r="A532" s="80" t="s">
        <v>2349</v>
      </c>
      <c r="B532" s="80">
        <v>266</v>
      </c>
      <c r="C532" s="80">
        <v>11</v>
      </c>
      <c r="D532" s="80">
        <v>16</v>
      </c>
      <c r="E532" s="80">
        <v>2014</v>
      </c>
      <c r="F532" s="80" t="s">
        <v>90</v>
      </c>
      <c r="G532" s="80" t="s">
        <v>2338</v>
      </c>
      <c r="H532" s="80" t="s">
        <v>2339</v>
      </c>
      <c r="I532" s="177"/>
      <c r="J532" s="81">
        <v>50.206401604866691</v>
      </c>
      <c r="K532" s="81">
        <v>1.5808980866447369</v>
      </c>
      <c r="L532" s="81">
        <v>0.52430500941880054</v>
      </c>
      <c r="M532" s="81">
        <v>63.91552699399486</v>
      </c>
      <c r="N532" s="81">
        <v>67.63818387248368</v>
      </c>
      <c r="O532" s="81">
        <v>41.92385076688776</v>
      </c>
      <c r="P532" s="81">
        <v>17.298533527260012</v>
      </c>
      <c r="Q532" s="81">
        <v>3.5397647219724555</v>
      </c>
      <c r="R532" s="81">
        <v>0</v>
      </c>
      <c r="S532" s="81">
        <v>3.7851866817128461</v>
      </c>
      <c r="T532" s="82"/>
      <c r="U532" s="81">
        <v>6172914</v>
      </c>
      <c r="V532" s="81">
        <v>765</v>
      </c>
      <c r="W532" s="81">
        <v>11</v>
      </c>
      <c r="X532" s="81">
        <v>13722</v>
      </c>
      <c r="Y532" s="81">
        <v>20634</v>
      </c>
      <c r="Z532" s="81">
        <v>24125</v>
      </c>
      <c r="AA532" s="81">
        <v>3445</v>
      </c>
      <c r="AB532" s="81">
        <v>47693</v>
      </c>
      <c r="AC532" s="81">
        <v>0</v>
      </c>
      <c r="AD532" s="81">
        <v>3.7851866817128461</v>
      </c>
      <c r="AE532" s="82"/>
      <c r="AF532" s="81">
        <v>36155594.258422703</v>
      </c>
      <c r="AG532" s="81">
        <v>1439681.1029521099</v>
      </c>
      <c r="AH532" s="81">
        <v>126734.09956290822</v>
      </c>
      <c r="AI532" s="81">
        <v>84471471.704848304</v>
      </c>
      <c r="AJ532" s="81">
        <v>95826192.78225553</v>
      </c>
      <c r="AK532" s="81">
        <v>0</v>
      </c>
      <c r="AL532" s="81">
        <v>0</v>
      </c>
      <c r="AM532" s="81">
        <v>6547536.2132485528</v>
      </c>
      <c r="AN532" s="81">
        <v>0</v>
      </c>
      <c r="AO532" s="81">
        <v>0</v>
      </c>
      <c r="AP532" s="82"/>
      <c r="AQ532" s="81">
        <v>683</v>
      </c>
      <c r="AR532" s="81">
        <v>130</v>
      </c>
      <c r="AS532" s="81">
        <v>0</v>
      </c>
      <c r="AT532" s="81">
        <v>0</v>
      </c>
      <c r="AU532" s="81">
        <v>0</v>
      </c>
      <c r="AV532" s="81">
        <v>0</v>
      </c>
      <c r="AW532" s="81" t="s">
        <v>564</v>
      </c>
      <c r="AX532" s="82"/>
      <c r="AY532" s="81">
        <v>2885.1000000000004</v>
      </c>
      <c r="AZ532" s="81">
        <v>2944.7</v>
      </c>
      <c r="BA532" s="81">
        <v>0</v>
      </c>
      <c r="BB532" s="81">
        <v>0</v>
      </c>
      <c r="BC532" s="81">
        <v>0</v>
      </c>
      <c r="BD532" s="81">
        <v>0</v>
      </c>
      <c r="BE532" s="81" t="s">
        <v>564</v>
      </c>
      <c r="BF532" s="82"/>
      <c r="BG532" s="81">
        <v>0</v>
      </c>
      <c r="BH532" s="81">
        <v>0</v>
      </c>
      <c r="BI532" s="81">
        <v>123.71599999999999</v>
      </c>
      <c r="BJ532" s="81">
        <v>0</v>
      </c>
      <c r="BK532" s="81">
        <v>0</v>
      </c>
      <c r="BL532" s="81">
        <v>0</v>
      </c>
      <c r="BM532" s="82"/>
      <c r="BN532" s="81">
        <v>0</v>
      </c>
      <c r="BO532" s="81">
        <v>0</v>
      </c>
      <c r="BP532" s="81">
        <v>4</v>
      </c>
      <c r="BQ532" s="81">
        <v>0</v>
      </c>
      <c r="BR532" s="81">
        <v>0</v>
      </c>
      <c r="BS532" s="81">
        <v>0</v>
      </c>
      <c r="BT532"/>
      <c r="BU532" s="80">
        <v>112.842</v>
      </c>
      <c r="BV532" s="80">
        <v>10.874000000000001</v>
      </c>
      <c r="BW532" s="80">
        <v>0</v>
      </c>
      <c r="BX532" s="80">
        <v>0</v>
      </c>
      <c r="BY532" s="80">
        <v>0</v>
      </c>
      <c r="BZ532" s="80">
        <v>0</v>
      </c>
      <c r="CA532" s="80">
        <v>0</v>
      </c>
      <c r="CB532" s="80">
        <v>0</v>
      </c>
      <c r="CC532" s="80">
        <v>0</v>
      </c>
    </row>
    <row r="533" spans="1:81">
      <c r="A533" s="80" t="s">
        <v>2350</v>
      </c>
      <c r="B533" s="80">
        <v>267</v>
      </c>
      <c r="C533" s="80">
        <v>12</v>
      </c>
      <c r="D533" s="80">
        <v>16</v>
      </c>
      <c r="E533" s="80">
        <v>2015</v>
      </c>
      <c r="F533" s="80" t="s">
        <v>91</v>
      </c>
      <c r="G533" s="80" t="s">
        <v>2338</v>
      </c>
      <c r="H533" s="80" t="s">
        <v>2339</v>
      </c>
      <c r="I533" s="177"/>
      <c r="J533" s="81">
        <v>52.711908725922157</v>
      </c>
      <c r="K533" s="81">
        <v>1.5329039489219947</v>
      </c>
      <c r="L533" s="81">
        <v>0.61615566512476805</v>
      </c>
      <c r="M533" s="81">
        <v>60.927176844603203</v>
      </c>
      <c r="N533" s="81">
        <v>61.487650135066126</v>
      </c>
      <c r="O533" s="81">
        <v>41.868017674202505</v>
      </c>
      <c r="P533" s="81">
        <v>17.824724483417281</v>
      </c>
      <c r="Q533" s="81">
        <v>3.4699766738716757</v>
      </c>
      <c r="R533" s="81">
        <v>0</v>
      </c>
      <c r="S533" s="81">
        <v>4.3415134635597976</v>
      </c>
      <c r="T533" s="82"/>
      <c r="U533" s="81">
        <v>7428640</v>
      </c>
      <c r="V533" s="81">
        <v>765</v>
      </c>
      <c r="W533" s="81">
        <v>11</v>
      </c>
      <c r="X533" s="81">
        <v>13722</v>
      </c>
      <c r="Y533" s="81">
        <v>20859</v>
      </c>
      <c r="Z533" s="81">
        <v>24325</v>
      </c>
      <c r="AA533" s="81">
        <v>3547</v>
      </c>
      <c r="AB533" s="81">
        <v>47758</v>
      </c>
      <c r="AC533" s="81">
        <v>0</v>
      </c>
      <c r="AD533" s="81">
        <v>4.3415134635597976</v>
      </c>
      <c r="AE533" s="82"/>
      <c r="AF533" s="81">
        <v>39198592.042510338</v>
      </c>
      <c r="AG533" s="81">
        <v>1271839.6299287893</v>
      </c>
      <c r="AH533" s="81">
        <v>124833.61375224392</v>
      </c>
      <c r="AI533" s="81">
        <v>82473161.44521369</v>
      </c>
      <c r="AJ533" s="81">
        <v>90449418.908238262</v>
      </c>
      <c r="AK533" s="81">
        <v>0</v>
      </c>
      <c r="AL533" s="81">
        <v>0</v>
      </c>
      <c r="AM533" s="81">
        <v>6545033.5627248297</v>
      </c>
      <c r="AN533" s="81">
        <v>0</v>
      </c>
      <c r="AO533" s="81">
        <v>0</v>
      </c>
      <c r="AP533" s="82"/>
      <c r="AQ533" s="81">
        <v>750</v>
      </c>
      <c r="AR533" s="81">
        <v>184</v>
      </c>
      <c r="AS533" s="81">
        <v>0</v>
      </c>
      <c r="AT533" s="81">
        <v>0</v>
      </c>
      <c r="AU533" s="81">
        <v>0</v>
      </c>
      <c r="AV533" s="81">
        <v>0</v>
      </c>
      <c r="AW533" s="81" t="s">
        <v>564</v>
      </c>
      <c r="AX533" s="82"/>
      <c r="AY533" s="81">
        <v>3226.5</v>
      </c>
      <c r="AZ533" s="81">
        <v>4331.2</v>
      </c>
      <c r="BA533" s="81">
        <v>0</v>
      </c>
      <c r="BB533" s="81">
        <v>0</v>
      </c>
      <c r="BC533" s="81">
        <v>0</v>
      </c>
      <c r="BD533" s="81">
        <v>0</v>
      </c>
      <c r="BE533" s="81" t="s">
        <v>564</v>
      </c>
      <c r="BF533" s="82"/>
      <c r="BG533" s="81">
        <v>0</v>
      </c>
      <c r="BH533" s="81">
        <v>0</v>
      </c>
      <c r="BI533" s="81">
        <v>122.727</v>
      </c>
      <c r="BJ533" s="81">
        <v>0</v>
      </c>
      <c r="BK533" s="81">
        <v>0</v>
      </c>
      <c r="BL533" s="81">
        <v>0</v>
      </c>
      <c r="BM533" s="82"/>
      <c r="BN533" s="81">
        <v>0</v>
      </c>
      <c r="BO533" s="81">
        <v>0</v>
      </c>
      <c r="BP533" s="81">
        <v>3</v>
      </c>
      <c r="BQ533" s="81">
        <v>0</v>
      </c>
      <c r="BR533" s="81">
        <v>0</v>
      </c>
      <c r="BS533" s="81">
        <v>0</v>
      </c>
      <c r="BT533"/>
      <c r="BU533" s="80">
        <v>110.777</v>
      </c>
      <c r="BV533" s="80">
        <v>11.95</v>
      </c>
      <c r="BW533" s="80">
        <v>0</v>
      </c>
      <c r="BX533" s="80">
        <v>0</v>
      </c>
      <c r="BY533" s="80">
        <v>0</v>
      </c>
      <c r="BZ533" s="80">
        <v>0</v>
      </c>
      <c r="CA533" s="80">
        <v>0</v>
      </c>
      <c r="CB533" s="80">
        <v>0</v>
      </c>
      <c r="CC533" s="80">
        <v>0</v>
      </c>
    </row>
    <row r="534" spans="1:81">
      <c r="A534" s="80" t="s">
        <v>2351</v>
      </c>
      <c r="B534" s="80">
        <v>268</v>
      </c>
      <c r="C534" s="80">
        <v>13</v>
      </c>
      <c r="D534" s="80">
        <v>16</v>
      </c>
      <c r="E534" s="80">
        <v>2016</v>
      </c>
      <c r="F534" s="80" t="s">
        <v>92</v>
      </c>
      <c r="G534" s="80" t="s">
        <v>2338</v>
      </c>
      <c r="H534" s="80" t="s">
        <v>2339</v>
      </c>
      <c r="I534" s="177"/>
      <c r="J534" s="81">
        <v>56.418708280972155</v>
      </c>
      <c r="K534" s="81">
        <v>1.54269741900418</v>
      </c>
      <c r="L534" s="81">
        <v>0.65238016846430213</v>
      </c>
      <c r="M534" s="81">
        <v>52.857036678851017</v>
      </c>
      <c r="N534" s="81">
        <v>61.256137113086751</v>
      </c>
      <c r="O534" s="81">
        <v>41.62144055166965</v>
      </c>
      <c r="P534" s="81">
        <v>17.369930914267069</v>
      </c>
      <c r="Q534" s="81">
        <v>3.3867351034422755</v>
      </c>
      <c r="R534" s="81">
        <v>0</v>
      </c>
      <c r="S534" s="81">
        <v>4.0479429544221146</v>
      </c>
      <c r="T534" s="82"/>
      <c r="U534" s="81">
        <v>7370653</v>
      </c>
      <c r="V534" s="81">
        <v>765</v>
      </c>
      <c r="W534" s="81">
        <v>11</v>
      </c>
      <c r="X534" s="81">
        <v>13722</v>
      </c>
      <c r="Y534" s="81">
        <v>21094</v>
      </c>
      <c r="Z534" s="81">
        <v>24479</v>
      </c>
      <c r="AA534" s="81">
        <v>3575</v>
      </c>
      <c r="AB534" s="81">
        <v>47949</v>
      </c>
      <c r="AC534" s="81">
        <v>0</v>
      </c>
      <c r="AD534" s="81">
        <v>4.0479429544221146</v>
      </c>
      <c r="AE534" s="82"/>
      <c r="AF534" s="81">
        <v>39723890.049145438</v>
      </c>
      <c r="AG534" s="81">
        <v>1207790.725012409</v>
      </c>
      <c r="AH534" s="81">
        <v>100399.5574613628</v>
      </c>
      <c r="AI534" s="81">
        <v>81768205.697619155</v>
      </c>
      <c r="AJ534" s="81">
        <v>90323862.773024783</v>
      </c>
      <c r="AK534" s="81">
        <v>0</v>
      </c>
      <c r="AL534" s="81">
        <v>0</v>
      </c>
      <c r="AM534" s="81">
        <v>6576314.4963837294</v>
      </c>
      <c r="AN534" s="81">
        <v>0</v>
      </c>
      <c r="AO534" s="81">
        <v>0</v>
      </c>
      <c r="AP534" s="82"/>
      <c r="AQ534" s="81">
        <v>842</v>
      </c>
      <c r="AR534" s="81">
        <v>238</v>
      </c>
      <c r="AS534" s="81">
        <v>0</v>
      </c>
      <c r="AT534" s="81">
        <v>0</v>
      </c>
      <c r="AU534" s="81">
        <v>0</v>
      </c>
      <c r="AV534" s="81">
        <v>0</v>
      </c>
      <c r="AW534" s="81" t="s">
        <v>564</v>
      </c>
      <c r="AX534" s="82"/>
      <c r="AY534" s="81">
        <v>3701.8</v>
      </c>
      <c r="AZ534" s="81">
        <v>5432.6</v>
      </c>
      <c r="BA534" s="81">
        <v>0</v>
      </c>
      <c r="BB534" s="81">
        <v>0</v>
      </c>
      <c r="BC534" s="81">
        <v>0</v>
      </c>
      <c r="BD534" s="81">
        <v>0</v>
      </c>
      <c r="BE534" s="81" t="s">
        <v>564</v>
      </c>
      <c r="BF534" s="82"/>
      <c r="BG534" s="81">
        <v>0</v>
      </c>
      <c r="BH534" s="81">
        <v>0</v>
      </c>
      <c r="BI534" s="81">
        <v>112.476</v>
      </c>
      <c r="BJ534" s="81">
        <v>0</v>
      </c>
      <c r="BK534" s="81">
        <v>0</v>
      </c>
      <c r="BL534" s="81">
        <v>0</v>
      </c>
      <c r="BM534" s="82"/>
      <c r="BN534" s="81">
        <v>0</v>
      </c>
      <c r="BO534" s="81">
        <v>0</v>
      </c>
      <c r="BP534" s="81">
        <v>3</v>
      </c>
      <c r="BQ534" s="81">
        <v>0</v>
      </c>
      <c r="BR534" s="81">
        <v>0</v>
      </c>
      <c r="BS534" s="81">
        <v>0</v>
      </c>
      <c r="BT534"/>
      <c r="BU534" s="80">
        <v>102.759</v>
      </c>
      <c r="BV534" s="80">
        <v>9.7170000000000005</v>
      </c>
      <c r="BW534" s="80">
        <v>0</v>
      </c>
      <c r="BX534" s="80">
        <v>0</v>
      </c>
      <c r="BY534" s="80">
        <v>0</v>
      </c>
      <c r="BZ534" s="80">
        <v>0</v>
      </c>
      <c r="CA534" s="80">
        <v>0</v>
      </c>
      <c r="CB534" s="80">
        <v>0</v>
      </c>
      <c r="CC534" s="80">
        <v>0</v>
      </c>
    </row>
    <row r="535" spans="1:81">
      <c r="A535" s="80" t="s">
        <v>2352</v>
      </c>
      <c r="B535" s="80">
        <v>269</v>
      </c>
      <c r="C535" s="80">
        <v>14</v>
      </c>
      <c r="D535" s="80">
        <v>16</v>
      </c>
      <c r="E535" s="80">
        <v>2017</v>
      </c>
      <c r="F535" s="80" t="s">
        <v>71</v>
      </c>
      <c r="G535" s="80" t="s">
        <v>2338</v>
      </c>
      <c r="H535" s="80" t="s">
        <v>2339</v>
      </c>
      <c r="I535" s="177"/>
      <c r="J535" s="81">
        <v>45.801319341623312</v>
      </c>
      <c r="K535" s="81">
        <v>1.5750282759497711</v>
      </c>
      <c r="L535" s="81">
        <v>0.60688584658125599</v>
      </c>
      <c r="M535" s="81">
        <v>52.382846760027938</v>
      </c>
      <c r="N535" s="81">
        <v>64.123254979770337</v>
      </c>
      <c r="O535" s="81">
        <v>41.122912890223638</v>
      </c>
      <c r="P535" s="81">
        <v>17.255070660837767</v>
      </c>
      <c r="Q535" s="81">
        <v>3.2819832598025886</v>
      </c>
      <c r="R535" s="81">
        <v>0</v>
      </c>
      <c r="S535" s="81">
        <v>4.6122060762023578</v>
      </c>
      <c r="T535" s="82"/>
      <c r="U535" s="81">
        <v>6375287</v>
      </c>
      <c r="V535" s="81">
        <v>765</v>
      </c>
      <c r="W535" s="81">
        <v>11</v>
      </c>
      <c r="X535" s="81">
        <v>13722</v>
      </c>
      <c r="Y535" s="81">
        <v>21586</v>
      </c>
      <c r="Z535" s="81">
        <v>24587</v>
      </c>
      <c r="AA535" s="81">
        <v>3574</v>
      </c>
      <c r="AB535" s="81">
        <v>48052</v>
      </c>
      <c r="AC535" s="81">
        <v>0</v>
      </c>
      <c r="AD535" s="81">
        <v>4.6122060762023578</v>
      </c>
      <c r="AE535" s="82"/>
      <c r="AF535" s="81">
        <v>34397682.079824038</v>
      </c>
      <c r="AG535" s="81">
        <v>1250021.935963748</v>
      </c>
      <c r="AH535" s="81">
        <v>127946.64387718889</v>
      </c>
      <c r="AI535" s="81">
        <v>83085600.52892001</v>
      </c>
      <c r="AJ535" s="81">
        <v>94481186.297564164</v>
      </c>
      <c r="AK535" s="81">
        <v>0</v>
      </c>
      <c r="AL535" s="81">
        <v>0</v>
      </c>
      <c r="AM535" s="81">
        <v>6600753.4222937189</v>
      </c>
      <c r="AN535" s="81">
        <v>0</v>
      </c>
      <c r="AO535" s="81">
        <v>0</v>
      </c>
      <c r="AP535" s="82"/>
      <c r="AQ535" s="81">
        <v>905</v>
      </c>
      <c r="AR535" s="81">
        <v>260</v>
      </c>
      <c r="AS535" s="81">
        <v>0</v>
      </c>
      <c r="AT535" s="81">
        <v>0</v>
      </c>
      <c r="AU535" s="81">
        <v>0</v>
      </c>
      <c r="AV535" s="81">
        <v>0</v>
      </c>
      <c r="AW535" s="81" t="s">
        <v>564</v>
      </c>
      <c r="AX535" s="82"/>
      <c r="AY535" s="81">
        <v>4023.3</v>
      </c>
      <c r="AZ535" s="81">
        <v>5870.7000000000007</v>
      </c>
      <c r="BA535" s="81">
        <v>0</v>
      </c>
      <c r="BB535" s="81">
        <v>0</v>
      </c>
      <c r="BC535" s="81">
        <v>0</v>
      </c>
      <c r="BD535" s="81">
        <v>0</v>
      </c>
      <c r="BE535" s="81" t="s">
        <v>564</v>
      </c>
      <c r="BF535" s="82"/>
      <c r="BG535" s="81">
        <v>0</v>
      </c>
      <c r="BH535" s="81">
        <v>0</v>
      </c>
      <c r="BI535" s="81">
        <v>95.754000000000005</v>
      </c>
      <c r="BJ535" s="81">
        <v>0</v>
      </c>
      <c r="BK535" s="81">
        <v>0</v>
      </c>
      <c r="BL535" s="81">
        <v>0</v>
      </c>
      <c r="BM535" s="82"/>
      <c r="BN535" s="81">
        <v>0</v>
      </c>
      <c r="BO535" s="81">
        <v>0</v>
      </c>
      <c r="BP535" s="81">
        <v>3</v>
      </c>
      <c r="BQ535" s="81">
        <v>0</v>
      </c>
      <c r="BR535" s="81">
        <v>0</v>
      </c>
      <c r="BS535" s="81">
        <v>0</v>
      </c>
      <c r="BT535"/>
      <c r="BU535" s="80">
        <v>87.685000000000002</v>
      </c>
      <c r="BV535" s="80">
        <v>8.0690000000000008</v>
      </c>
      <c r="BW535" s="80">
        <v>0</v>
      </c>
      <c r="BX535" s="80">
        <v>0</v>
      </c>
      <c r="BY535" s="80">
        <v>0</v>
      </c>
      <c r="BZ535" s="80">
        <v>0</v>
      </c>
      <c r="CA535" s="80">
        <v>0</v>
      </c>
      <c r="CB535" s="80">
        <v>0</v>
      </c>
      <c r="CC535" s="80">
        <v>0</v>
      </c>
    </row>
    <row r="536" spans="1:81">
      <c r="A536" s="80" t="s">
        <v>2353</v>
      </c>
      <c r="B536" s="80">
        <v>270</v>
      </c>
      <c r="C536" s="80">
        <v>15</v>
      </c>
      <c r="D536" s="80">
        <v>16</v>
      </c>
      <c r="E536" s="80">
        <v>2018</v>
      </c>
      <c r="F536" s="80" t="s">
        <v>93</v>
      </c>
      <c r="G536" s="80" t="s">
        <v>2338</v>
      </c>
      <c r="H536" s="80" t="s">
        <v>2339</v>
      </c>
      <c r="I536" s="177"/>
      <c r="J536" s="81">
        <v>44.030391045100785</v>
      </c>
      <c r="K536" s="81">
        <v>1.4704465335482286</v>
      </c>
      <c r="L536" s="81">
        <v>0.56515417653636901</v>
      </c>
      <c r="M536" s="81">
        <v>53.197810254144272</v>
      </c>
      <c r="N536" s="81">
        <v>57.929747343671664</v>
      </c>
      <c r="O536" s="81">
        <v>40.64570533260062</v>
      </c>
      <c r="P536" s="81">
        <v>17.580417649383591</v>
      </c>
      <c r="Q536" s="81">
        <v>3.0458951143087281</v>
      </c>
      <c r="R536" s="81">
        <v>0</v>
      </c>
      <c r="S536" s="81">
        <v>4.0054831535942288</v>
      </c>
      <c r="T536" s="82"/>
      <c r="U536" s="81">
        <v>6395863</v>
      </c>
      <c r="V536" s="81">
        <v>765</v>
      </c>
      <c r="W536" s="81">
        <v>11</v>
      </c>
      <c r="X536" s="81">
        <v>13722</v>
      </c>
      <c r="Y536" s="81">
        <v>21498</v>
      </c>
      <c r="Z536" s="81">
        <v>24767</v>
      </c>
      <c r="AA536" s="81">
        <v>3678</v>
      </c>
      <c r="AB536" s="81">
        <v>48058</v>
      </c>
      <c r="AC536" s="81">
        <v>0</v>
      </c>
      <c r="AD536" s="81">
        <v>4.0054831535942288</v>
      </c>
      <c r="AE536" s="82"/>
      <c r="AF536" s="81">
        <v>33269473.319720019</v>
      </c>
      <c r="AG536" s="81">
        <v>1110523.417152365</v>
      </c>
      <c r="AH536" s="81">
        <v>120661.66265364279</v>
      </c>
      <c r="AI536" s="81">
        <v>80167647.843736455</v>
      </c>
      <c r="AJ536" s="81">
        <v>89662018.07733196</v>
      </c>
      <c r="AK536" s="81">
        <v>0</v>
      </c>
      <c r="AL536" s="81">
        <v>0</v>
      </c>
      <c r="AM536" s="81">
        <v>6615237.0785804214</v>
      </c>
      <c r="AN536" s="81">
        <v>0</v>
      </c>
      <c r="AO536" s="81">
        <v>0</v>
      </c>
      <c r="AP536" s="82"/>
      <c r="AQ536" s="81">
        <v>989</v>
      </c>
      <c r="AR536" s="81">
        <v>291</v>
      </c>
      <c r="AS536" s="81">
        <v>0</v>
      </c>
      <c r="AT536" s="81">
        <v>0</v>
      </c>
      <c r="AU536" s="81">
        <v>0</v>
      </c>
      <c r="AV536" s="81">
        <v>0</v>
      </c>
      <c r="AW536" s="81" t="s">
        <v>564</v>
      </c>
      <c r="AX536" s="82"/>
      <c r="AY536" s="81">
        <v>4428.5</v>
      </c>
      <c r="AZ536" s="81">
        <v>6505</v>
      </c>
      <c r="BA536" s="81">
        <v>0</v>
      </c>
      <c r="BB536" s="81">
        <v>0</v>
      </c>
      <c r="BC536" s="81">
        <v>0</v>
      </c>
      <c r="BD536" s="81">
        <v>0</v>
      </c>
      <c r="BE536" s="81" t="s">
        <v>564</v>
      </c>
      <c r="BF536" s="82"/>
      <c r="BG536" s="81">
        <v>0</v>
      </c>
      <c r="BH536" s="81">
        <v>0</v>
      </c>
      <c r="BI536" s="81">
        <v>99.661000000000001</v>
      </c>
      <c r="BJ536" s="81">
        <v>0</v>
      </c>
      <c r="BK536" s="81">
        <v>0</v>
      </c>
      <c r="BL536" s="81">
        <v>0</v>
      </c>
      <c r="BM536" s="82"/>
      <c r="BN536" s="81">
        <v>0</v>
      </c>
      <c r="BO536" s="81">
        <v>0</v>
      </c>
      <c r="BP536" s="81">
        <v>4</v>
      </c>
      <c r="BQ536" s="81">
        <v>0</v>
      </c>
      <c r="BR536" s="81">
        <v>0</v>
      </c>
      <c r="BS536" s="81">
        <v>0</v>
      </c>
      <c r="BT536"/>
      <c r="BU536" s="80">
        <v>91.861999999999995</v>
      </c>
      <c r="BV536" s="80">
        <v>7.7990000000000004</v>
      </c>
      <c r="BW536" s="80">
        <v>0</v>
      </c>
      <c r="BX536" s="80">
        <v>0</v>
      </c>
      <c r="BY536" s="80">
        <v>0</v>
      </c>
      <c r="BZ536" s="80">
        <v>0</v>
      </c>
      <c r="CA536" s="80">
        <v>0</v>
      </c>
      <c r="CB536" s="80">
        <v>0</v>
      </c>
      <c r="CC536" s="80">
        <v>0</v>
      </c>
    </row>
    <row r="537" spans="1:81">
      <c r="A537" s="80" t="s">
        <v>2354</v>
      </c>
      <c r="B537" s="80">
        <v>271</v>
      </c>
      <c r="C537" s="80">
        <v>16</v>
      </c>
      <c r="D537" s="80">
        <v>16</v>
      </c>
      <c r="E537" s="80">
        <v>2019</v>
      </c>
      <c r="F537" s="80" t="s">
        <v>73</v>
      </c>
      <c r="G537" s="80" t="s">
        <v>2338</v>
      </c>
      <c r="H537" s="80" t="s">
        <v>2339</v>
      </c>
      <c r="I537" s="177"/>
      <c r="J537" s="81">
        <v>46.028276541183139</v>
      </c>
      <c r="K537" s="81">
        <v>1.3193240201507002</v>
      </c>
      <c r="L537" s="81">
        <v>0.56819188018998368</v>
      </c>
      <c r="M537" s="81">
        <v>50.71122567096571</v>
      </c>
      <c r="N537" s="81">
        <v>57.266857339704458</v>
      </c>
      <c r="O537" s="81">
        <v>39.449355981401162</v>
      </c>
      <c r="P537" s="81">
        <v>17.732253324933122</v>
      </c>
      <c r="Q537" s="81">
        <v>2.9676991248707121</v>
      </c>
      <c r="R537" s="81">
        <v>0</v>
      </c>
      <c r="S537" s="81">
        <v>4.3813732972974986</v>
      </c>
      <c r="T537" s="82"/>
      <c r="U537" s="81">
        <v>6996796</v>
      </c>
      <c r="V537" s="81">
        <v>765</v>
      </c>
      <c r="W537" s="81">
        <v>11</v>
      </c>
      <c r="X537" s="81">
        <v>13722</v>
      </c>
      <c r="Y537" s="81">
        <v>21895</v>
      </c>
      <c r="Z537" s="81">
        <v>24698</v>
      </c>
      <c r="AA537" s="81">
        <v>3682</v>
      </c>
      <c r="AB537" s="81">
        <v>48092</v>
      </c>
      <c r="AC537" s="81">
        <v>0</v>
      </c>
      <c r="AD537" s="81">
        <v>4.3813732972974986</v>
      </c>
      <c r="AE537" s="82"/>
      <c r="AF537" s="81">
        <v>35367254.456906348</v>
      </c>
      <c r="AG537" s="81">
        <v>1070682.2377129269</v>
      </c>
      <c r="AH537" s="81">
        <v>129600.4249502686</v>
      </c>
      <c r="AI537" s="81">
        <v>82762998.84070766</v>
      </c>
      <c r="AJ537" s="81">
        <v>94004098.693704084</v>
      </c>
      <c r="AK537" s="81">
        <v>0</v>
      </c>
      <c r="AL537" s="81">
        <v>0</v>
      </c>
      <c r="AM537" s="81">
        <v>6549768.3636178328</v>
      </c>
      <c r="AN537" s="81">
        <v>0</v>
      </c>
      <c r="AO537" s="81">
        <v>0</v>
      </c>
      <c r="AP537" s="82"/>
      <c r="AQ537" s="81">
        <v>1079</v>
      </c>
      <c r="AR537" s="81">
        <v>313</v>
      </c>
      <c r="AS537" s="81">
        <v>0</v>
      </c>
      <c r="AT537" s="81">
        <v>0</v>
      </c>
      <c r="AU537" s="81">
        <v>0</v>
      </c>
      <c r="AV537" s="81">
        <v>0</v>
      </c>
      <c r="AW537" s="81" t="s">
        <v>564</v>
      </c>
      <c r="AX537" s="82"/>
      <c r="AY537" s="81">
        <v>4856.1000000000013</v>
      </c>
      <c r="AZ537" s="81">
        <v>7013.399999999996</v>
      </c>
      <c r="BA537" s="81">
        <v>0</v>
      </c>
      <c r="BB537" s="81">
        <v>0</v>
      </c>
      <c r="BC537" s="81">
        <v>0</v>
      </c>
      <c r="BD537" s="81">
        <v>0</v>
      </c>
      <c r="BE537" s="81" t="s">
        <v>564</v>
      </c>
      <c r="BF537" s="82"/>
      <c r="BG537" s="81">
        <v>0</v>
      </c>
      <c r="BH537" s="81">
        <v>0</v>
      </c>
      <c r="BI537" s="81">
        <v>99.819000000000003</v>
      </c>
      <c r="BJ537" s="81">
        <v>0</v>
      </c>
      <c r="BK537" s="81">
        <v>0</v>
      </c>
      <c r="BL537" s="81">
        <v>0</v>
      </c>
      <c r="BM537" s="82"/>
      <c r="BN537" s="81">
        <v>0</v>
      </c>
      <c r="BO537" s="81">
        <v>0</v>
      </c>
      <c r="BP537" s="81">
        <v>4</v>
      </c>
      <c r="BQ537" s="81">
        <v>0</v>
      </c>
      <c r="BR537" s="81">
        <v>0</v>
      </c>
      <c r="BS537" s="81">
        <v>0</v>
      </c>
      <c r="BT537"/>
      <c r="BU537" s="80">
        <v>92.034000000000006</v>
      </c>
      <c r="BV537" s="80">
        <v>7.7850000000000001</v>
      </c>
      <c r="BW537" s="80">
        <v>0</v>
      </c>
      <c r="BX537" s="80">
        <v>0</v>
      </c>
      <c r="BY537" s="80">
        <v>0</v>
      </c>
      <c r="BZ537" s="80">
        <v>0</v>
      </c>
      <c r="CA537" s="80">
        <v>0</v>
      </c>
      <c r="CB537" s="80">
        <v>0</v>
      </c>
      <c r="CC537" s="80">
        <v>0</v>
      </c>
    </row>
    <row r="538" spans="1:81">
      <c r="A538" s="80" t="s">
        <v>2355</v>
      </c>
      <c r="B538" s="80">
        <v>272</v>
      </c>
      <c r="C538" s="80">
        <v>17</v>
      </c>
      <c r="D538" s="80">
        <v>16</v>
      </c>
      <c r="E538" s="80">
        <v>2020</v>
      </c>
      <c r="F538" s="80" t="s">
        <v>218</v>
      </c>
      <c r="G538" s="80" t="s">
        <v>2338</v>
      </c>
      <c r="H538" s="80" t="s">
        <v>2339</v>
      </c>
      <c r="I538" s="177"/>
      <c r="J538" s="81">
        <v>46.040568932039037</v>
      </c>
      <c r="K538" s="81">
        <v>1.1746071725088512</v>
      </c>
      <c r="L538" s="81">
        <v>0.7469675269898528</v>
      </c>
      <c r="M538" s="81">
        <v>40.078604608136452</v>
      </c>
      <c r="N538" s="81">
        <v>57.2524580838869</v>
      </c>
      <c r="O538" s="81">
        <v>34.925671358431593</v>
      </c>
      <c r="P538" s="81">
        <v>17.087619135077912</v>
      </c>
      <c r="Q538" s="81">
        <v>2.8346544483344212</v>
      </c>
      <c r="R538" s="81">
        <v>0</v>
      </c>
      <c r="S538" s="81">
        <v>4.5014715876620386</v>
      </c>
      <c r="T538" s="82"/>
      <c r="U538" s="81">
        <v>6860596</v>
      </c>
      <c r="V538" s="81">
        <v>635</v>
      </c>
      <c r="W538" s="81">
        <v>16</v>
      </c>
      <c r="X538" s="81">
        <v>12251</v>
      </c>
      <c r="Y538" s="81">
        <v>22103</v>
      </c>
      <c r="Z538" s="81">
        <v>24957</v>
      </c>
      <c r="AA538" s="81">
        <v>3855</v>
      </c>
      <c r="AB538" s="81">
        <v>48075</v>
      </c>
      <c r="AC538" s="81">
        <v>0</v>
      </c>
      <c r="AD538" s="81">
        <v>4.5014715876620386</v>
      </c>
      <c r="AE538" s="82"/>
      <c r="AF538" s="81">
        <v>35889541.354741149</v>
      </c>
      <c r="AG538" s="81">
        <v>905927.94000913738</v>
      </c>
      <c r="AH538" s="81">
        <v>179508.75710852988</v>
      </c>
      <c r="AI538" s="81">
        <v>68231303.553133041</v>
      </c>
      <c r="AJ538" s="81">
        <v>96073863.847049773</v>
      </c>
      <c r="AK538" s="81"/>
      <c r="AL538" s="81"/>
      <c r="AM538" s="81">
        <v>6274321.6243902575</v>
      </c>
      <c r="AN538" s="81"/>
      <c r="AO538" s="81"/>
      <c r="AP538" s="82"/>
      <c r="AQ538" s="81">
        <v>1153</v>
      </c>
      <c r="AR538" s="81">
        <v>319</v>
      </c>
      <c r="AS538" s="81">
        <v>0</v>
      </c>
      <c r="AT538" s="81">
        <v>0</v>
      </c>
      <c r="AU538" s="81">
        <v>0</v>
      </c>
      <c r="AV538" s="81">
        <v>0</v>
      </c>
      <c r="AW538" s="81">
        <v>0</v>
      </c>
      <c r="AX538" s="82"/>
      <c r="AY538" s="81">
        <v>5259.6</v>
      </c>
      <c r="AZ538" s="81">
        <v>7126.8999999999942</v>
      </c>
      <c r="BA538" s="81">
        <v>0</v>
      </c>
      <c r="BB538" s="81">
        <v>0</v>
      </c>
      <c r="BC538" s="81">
        <v>0</v>
      </c>
      <c r="BD538" s="81">
        <v>0</v>
      </c>
      <c r="BE538" s="81">
        <v>0</v>
      </c>
      <c r="BF538" s="82"/>
      <c r="BG538" s="81">
        <v>0</v>
      </c>
      <c r="BH538" s="81">
        <v>0</v>
      </c>
      <c r="BI538" s="81">
        <v>88.671000000000006</v>
      </c>
      <c r="BJ538" s="81">
        <v>0</v>
      </c>
      <c r="BK538" s="81">
        <v>0</v>
      </c>
      <c r="BL538" s="81">
        <v>0</v>
      </c>
      <c r="BM538" s="82"/>
      <c r="BN538" s="81">
        <v>0</v>
      </c>
      <c r="BO538" s="81">
        <v>0</v>
      </c>
      <c r="BP538" s="81">
        <v>4</v>
      </c>
      <c r="BQ538" s="81">
        <v>0</v>
      </c>
      <c r="BR538" s="81">
        <v>0</v>
      </c>
      <c r="BS538" s="81">
        <v>0</v>
      </c>
      <c r="BT538"/>
      <c r="BU538" s="80">
        <v>83.700999999999993</v>
      </c>
      <c r="BV538" s="80">
        <v>4.97</v>
      </c>
      <c r="BW538" s="80">
        <v>0</v>
      </c>
      <c r="BX538" s="80">
        <v>0</v>
      </c>
      <c r="BY538" s="80">
        <v>0</v>
      </c>
      <c r="BZ538" s="80">
        <v>0</v>
      </c>
      <c r="CA538" s="80">
        <v>0</v>
      </c>
      <c r="CB538" s="80">
        <v>0</v>
      </c>
      <c r="CC538" s="80">
        <v>0</v>
      </c>
    </row>
    <row r="539" spans="1:81">
      <c r="A539" s="80" t="s">
        <v>2356</v>
      </c>
      <c r="B539" s="80">
        <v>272</v>
      </c>
      <c r="C539" s="80">
        <v>18</v>
      </c>
      <c r="D539" s="80">
        <v>16</v>
      </c>
      <c r="E539" s="80">
        <v>2021</v>
      </c>
      <c r="F539" s="80" t="s">
        <v>75</v>
      </c>
      <c r="G539" s="174" t="s">
        <v>2338</v>
      </c>
      <c r="H539" s="80" t="s">
        <v>2339</v>
      </c>
      <c r="I539" s="177"/>
      <c r="J539" s="81">
        <v>41.423672583532841</v>
      </c>
      <c r="K539" s="81">
        <v>1.330951185607169</v>
      </c>
      <c r="L539" s="81">
        <v>0.71218205894059727</v>
      </c>
      <c r="M539" s="81">
        <v>47.00889153792437</v>
      </c>
      <c r="N539" s="81">
        <v>55.302219093481099</v>
      </c>
      <c r="O539" s="81">
        <v>33.973145790404992</v>
      </c>
      <c r="P539" s="81">
        <v>17.213020469913189</v>
      </c>
      <c r="Q539" s="81">
        <v>2.8545306261997134</v>
      </c>
      <c r="R539" s="81">
        <v>0</v>
      </c>
      <c r="S539" s="81">
        <v>4.3115871921877904</v>
      </c>
      <c r="T539" s="82"/>
      <c r="U539" s="81">
        <v>6500668</v>
      </c>
      <c r="V539" s="81">
        <v>635</v>
      </c>
      <c r="W539" s="81">
        <v>16</v>
      </c>
      <c r="X539" s="81">
        <v>12251</v>
      </c>
      <c r="Y539" s="81">
        <v>22242</v>
      </c>
      <c r="Z539" s="81">
        <v>24997</v>
      </c>
      <c r="AA539" s="81">
        <v>3787</v>
      </c>
      <c r="AB539" s="81">
        <v>47838</v>
      </c>
      <c r="AC539" s="81">
        <v>0</v>
      </c>
      <c r="AD539" s="81">
        <v>4.3115871921877904</v>
      </c>
      <c r="AE539" s="82"/>
      <c r="AF539" s="81">
        <v>31892830.928929504</v>
      </c>
      <c r="AG539" s="81">
        <v>1008812.1361837996</v>
      </c>
      <c r="AH539" s="81">
        <v>165156.5072578213</v>
      </c>
      <c r="AI539" s="81">
        <v>75643258.638792351</v>
      </c>
      <c r="AJ539" s="81">
        <v>86078514.365388602</v>
      </c>
      <c r="AK539" s="81">
        <v>0</v>
      </c>
      <c r="AL539" s="81">
        <v>0</v>
      </c>
      <c r="AM539" s="81">
        <v>6279401.8649496762</v>
      </c>
      <c r="AN539" s="81">
        <v>0</v>
      </c>
      <c r="AO539" s="81">
        <v>0</v>
      </c>
      <c r="AP539" s="82"/>
      <c r="AQ539" s="81">
        <v>1248</v>
      </c>
      <c r="AR539" s="81">
        <v>320</v>
      </c>
      <c r="AS539" s="81">
        <v>0</v>
      </c>
      <c r="AT539" s="81">
        <v>0</v>
      </c>
      <c r="AU539" s="81">
        <v>0</v>
      </c>
      <c r="AV539" s="81">
        <v>0</v>
      </c>
      <c r="AW539" s="81"/>
      <c r="AX539" s="82"/>
      <c r="AY539" s="81">
        <v>5813.4000000000024</v>
      </c>
      <c r="AZ539" s="81">
        <v>7156.599999999994</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2357</v>
      </c>
      <c r="B540" s="80">
        <v>272</v>
      </c>
      <c r="C540" s="80">
        <v>19</v>
      </c>
      <c r="D540" s="80">
        <v>16</v>
      </c>
      <c r="E540" s="80">
        <v>2022</v>
      </c>
      <c r="F540" s="80" t="s">
        <v>568</v>
      </c>
      <c r="G540" s="174" t="s">
        <v>2338</v>
      </c>
      <c r="H540" s="80" t="s">
        <v>2339</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1361</v>
      </c>
      <c r="AR540" s="81">
        <v>322</v>
      </c>
      <c r="AS540" s="81">
        <v>0</v>
      </c>
      <c r="AT540" s="81">
        <v>0</v>
      </c>
      <c r="AU540" s="81">
        <v>0</v>
      </c>
      <c r="AV540" s="81">
        <v>0</v>
      </c>
      <c r="AW540" s="81"/>
      <c r="AX540" s="82"/>
      <c r="AY540" s="81">
        <v>6390.4000000000042</v>
      </c>
      <c r="AZ540" s="81">
        <v>7188.599999999994</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2358</v>
      </c>
      <c r="B541" s="80">
        <v>188</v>
      </c>
      <c r="C541" s="80">
        <v>1</v>
      </c>
      <c r="D541" s="80">
        <v>12</v>
      </c>
      <c r="E541" s="80">
        <v>1990</v>
      </c>
      <c r="F541" s="80" t="s">
        <v>562</v>
      </c>
      <c r="G541" s="80" t="s">
        <v>2359</v>
      </c>
      <c r="H541" s="80" t="s">
        <v>2360</v>
      </c>
      <c r="I541" s="177"/>
      <c r="J541" s="81">
        <v>449.64301905052918</v>
      </c>
      <c r="K541" s="81">
        <v>15.002890123843232</v>
      </c>
      <c r="L541" s="81">
        <v>31.083875112417903</v>
      </c>
      <c r="M541" s="81">
        <v>36.041070244038622</v>
      </c>
      <c r="N541" s="81">
        <v>70.99637182948436</v>
      </c>
      <c r="O541" s="81">
        <v>48.48148084141701</v>
      </c>
      <c r="P541" s="81">
        <v>75.980877728637154</v>
      </c>
      <c r="Q541" s="81">
        <v>4.0102599786835507</v>
      </c>
      <c r="R541" s="81">
        <v>0</v>
      </c>
      <c r="S541" s="81">
        <v>4.1757347680735188</v>
      </c>
      <c r="T541" s="82"/>
      <c r="U541" s="81">
        <v>30608464</v>
      </c>
      <c r="V541" s="81">
        <v>4724</v>
      </c>
      <c r="W541" s="81">
        <v>288</v>
      </c>
      <c r="X541" s="81">
        <v>14369</v>
      </c>
      <c r="Y541" s="81">
        <v>16598</v>
      </c>
      <c r="Z541" s="81">
        <v>19941</v>
      </c>
      <c r="AA541" s="81">
        <v>18449</v>
      </c>
      <c r="AB541" s="81">
        <v>65113</v>
      </c>
      <c r="AC541" s="81">
        <v>0</v>
      </c>
      <c r="AD541" s="81">
        <v>4.1757347680735188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2361</v>
      </c>
      <c r="B542" s="80">
        <v>189</v>
      </c>
      <c r="C542" s="80">
        <v>2</v>
      </c>
      <c r="D542" s="80">
        <v>12</v>
      </c>
      <c r="E542" s="80">
        <v>2005</v>
      </c>
      <c r="F542" s="80" t="s">
        <v>565</v>
      </c>
      <c r="G542" s="80" t="s">
        <v>2359</v>
      </c>
      <c r="H542" s="80" t="s">
        <v>2360</v>
      </c>
      <c r="I542" s="177"/>
      <c r="J542" s="81">
        <v>365.70090677646755</v>
      </c>
      <c r="K542" s="81">
        <v>10.09499075284978</v>
      </c>
      <c r="L542" s="81">
        <v>49.556425310697634</v>
      </c>
      <c r="M542" s="81">
        <v>54.504634201824949</v>
      </c>
      <c r="N542" s="81">
        <v>89.361026301805779</v>
      </c>
      <c r="O542" s="81">
        <v>70.557552748638429</v>
      </c>
      <c r="P542" s="81">
        <v>65.790004675611712</v>
      </c>
      <c r="Q542" s="81">
        <v>3.4476353505285582</v>
      </c>
      <c r="R542" s="81">
        <v>0</v>
      </c>
      <c r="S542" s="81">
        <v>6.2510925582960306</v>
      </c>
      <c r="T542" s="82"/>
      <c r="U542" s="81">
        <v>24961396</v>
      </c>
      <c r="V542" s="81">
        <v>3879</v>
      </c>
      <c r="W542" s="81">
        <v>437</v>
      </c>
      <c r="X542" s="81">
        <v>11525</v>
      </c>
      <c r="Y542" s="81">
        <v>17259</v>
      </c>
      <c r="Z542" s="81">
        <v>33583</v>
      </c>
      <c r="AA542" s="81">
        <v>13083</v>
      </c>
      <c r="AB542" s="81">
        <v>58519</v>
      </c>
      <c r="AC542" s="81">
        <v>0</v>
      </c>
      <c r="AD542" s="81">
        <v>6.2510925582960306</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2362</v>
      </c>
      <c r="B543" s="80">
        <v>190</v>
      </c>
      <c r="C543" s="80">
        <v>3</v>
      </c>
      <c r="D543" s="80">
        <v>12</v>
      </c>
      <c r="E543" s="80">
        <v>2006</v>
      </c>
      <c r="F543" s="80" t="s">
        <v>566</v>
      </c>
      <c r="G543" s="80" t="s">
        <v>2359</v>
      </c>
      <c r="H543" s="80" t="s">
        <v>2360</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2363</v>
      </c>
      <c r="B544" s="80">
        <v>191</v>
      </c>
      <c r="C544" s="80">
        <v>4</v>
      </c>
      <c r="D544" s="80">
        <v>12</v>
      </c>
      <c r="E544" s="80">
        <v>2007</v>
      </c>
      <c r="F544" s="80" t="s">
        <v>567</v>
      </c>
      <c r="G544" s="80" t="s">
        <v>2359</v>
      </c>
      <c r="H544" s="80" t="s">
        <v>2360</v>
      </c>
      <c r="I544" s="177"/>
      <c r="J544" s="81">
        <v>359.95889615235279</v>
      </c>
      <c r="K544" s="81">
        <v>11.576306291281611</v>
      </c>
      <c r="L544" s="81">
        <v>33.834309290704489</v>
      </c>
      <c r="M544" s="81">
        <v>80.655074423425063</v>
      </c>
      <c r="N544" s="81">
        <v>115.63412479441503</v>
      </c>
      <c r="O544" s="81">
        <v>68.388432401603637</v>
      </c>
      <c r="P544" s="81">
        <v>64.198935731395224</v>
      </c>
      <c r="Q544" s="81">
        <v>3.5737733159534657</v>
      </c>
      <c r="R544" s="81">
        <v>0</v>
      </c>
      <c r="S544" s="81">
        <v>6.267166593326194</v>
      </c>
      <c r="T544" s="82"/>
      <c r="U544" s="81">
        <v>25998654</v>
      </c>
      <c r="V544" s="81">
        <v>3551</v>
      </c>
      <c r="W544" s="81">
        <v>283</v>
      </c>
      <c r="X544" s="81">
        <v>14149</v>
      </c>
      <c r="Y544" s="81">
        <v>17399</v>
      </c>
      <c r="Z544" s="81">
        <v>33838</v>
      </c>
      <c r="AA544" s="81">
        <v>12572</v>
      </c>
      <c r="AB544" s="81">
        <v>57452</v>
      </c>
      <c r="AC544" s="81">
        <v>0</v>
      </c>
      <c r="AD544" s="81">
        <v>6.267166593326194</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2364</v>
      </c>
      <c r="B545" s="80">
        <v>192</v>
      </c>
      <c r="C545" s="80">
        <v>5</v>
      </c>
      <c r="D545" s="80">
        <v>12</v>
      </c>
      <c r="E545" s="80">
        <v>2008</v>
      </c>
      <c r="F545" s="80" t="s">
        <v>84</v>
      </c>
      <c r="G545" s="80" t="s">
        <v>2359</v>
      </c>
      <c r="H545" s="80" t="s">
        <v>2360</v>
      </c>
      <c r="I545" s="177"/>
      <c r="J545" s="81">
        <v>291.88601331446915</v>
      </c>
      <c r="K545" s="81">
        <v>8.0958384227397957</v>
      </c>
      <c r="L545" s="81">
        <v>28.554082889676238</v>
      </c>
      <c r="M545" s="81">
        <v>77.973157360158879</v>
      </c>
      <c r="N545" s="81">
        <v>97.709710185981095</v>
      </c>
      <c r="O545" s="81">
        <v>66.059745820786503</v>
      </c>
      <c r="P545" s="81">
        <v>62.534358820941158</v>
      </c>
      <c r="Q545" s="81">
        <v>3.47260785612644</v>
      </c>
      <c r="R545" s="81">
        <v>0</v>
      </c>
      <c r="S545" s="81">
        <v>4.9584986333263883</v>
      </c>
      <c r="T545" s="82"/>
      <c r="U545" s="81">
        <v>24716872</v>
      </c>
      <c r="V545" s="81">
        <v>3551</v>
      </c>
      <c r="W545" s="81">
        <v>283</v>
      </c>
      <c r="X545" s="81">
        <v>14149</v>
      </c>
      <c r="Y545" s="81">
        <v>17387</v>
      </c>
      <c r="Z545" s="81">
        <v>33833</v>
      </c>
      <c r="AA545" s="81">
        <v>12260</v>
      </c>
      <c r="AB545" s="81">
        <v>56743</v>
      </c>
      <c r="AC545" s="81">
        <v>0</v>
      </c>
      <c r="AD545" s="81">
        <v>4.9584986333263883</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2365</v>
      </c>
      <c r="B546" s="80">
        <v>193</v>
      </c>
      <c r="C546" s="80">
        <v>6</v>
      </c>
      <c r="D546" s="80">
        <v>12</v>
      </c>
      <c r="E546" s="80">
        <v>2009</v>
      </c>
      <c r="F546" s="80" t="s">
        <v>85</v>
      </c>
      <c r="G546" s="80" t="s">
        <v>2359</v>
      </c>
      <c r="H546" s="80" t="s">
        <v>2360</v>
      </c>
      <c r="I546" s="177"/>
      <c r="J546" s="81">
        <v>251.81498898325032</v>
      </c>
      <c r="K546" s="81">
        <v>5.9897720090337652</v>
      </c>
      <c r="L546" s="81">
        <v>42.531829277961727</v>
      </c>
      <c r="M546" s="81">
        <v>70.351861176015788</v>
      </c>
      <c r="N546" s="81">
        <v>77.390958791347586</v>
      </c>
      <c r="O546" s="81">
        <v>67.167872375825567</v>
      </c>
      <c r="P546" s="81">
        <v>59.855000013831479</v>
      </c>
      <c r="Q546" s="81">
        <v>3.2728619393057663</v>
      </c>
      <c r="R546" s="81">
        <v>0</v>
      </c>
      <c r="S546" s="81">
        <v>4.2832670305896565</v>
      </c>
      <c r="T546" s="82"/>
      <c r="U546" s="81">
        <v>21314945</v>
      </c>
      <c r="V546" s="81">
        <v>3074</v>
      </c>
      <c r="W546" s="81">
        <v>646</v>
      </c>
      <c r="X546" s="81">
        <v>15091</v>
      </c>
      <c r="Y546" s="81">
        <v>17399</v>
      </c>
      <c r="Z546" s="81">
        <v>33955</v>
      </c>
      <c r="AA546" s="81">
        <v>12047</v>
      </c>
      <c r="AB546" s="81">
        <v>56140</v>
      </c>
      <c r="AC546" s="81">
        <v>0</v>
      </c>
      <c r="AD546" s="81">
        <v>4.2832670305896565</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26.617000000000001</v>
      </c>
      <c r="BJ546" s="81">
        <v>0</v>
      </c>
      <c r="BK546" s="81">
        <v>0</v>
      </c>
      <c r="BL546" s="81">
        <v>0</v>
      </c>
      <c r="BM546" s="82"/>
      <c r="BN546" s="81">
        <v>0</v>
      </c>
      <c r="BO546" s="81">
        <v>0</v>
      </c>
      <c r="BP546" s="81">
        <v>6</v>
      </c>
      <c r="BQ546" s="81">
        <v>0</v>
      </c>
      <c r="BR546" s="81">
        <v>0</v>
      </c>
      <c r="BS546" s="81">
        <v>0</v>
      </c>
      <c r="BT546"/>
      <c r="BU546" s="80"/>
      <c r="BV546" s="80"/>
      <c r="BW546" s="80"/>
      <c r="BX546" s="80"/>
      <c r="BY546" s="80"/>
      <c r="BZ546" s="80"/>
      <c r="CA546" s="80"/>
      <c r="CB546" s="80"/>
      <c r="CC546" s="80"/>
    </row>
    <row r="547" spans="1:81">
      <c r="A547" s="80" t="s">
        <v>2366</v>
      </c>
      <c r="B547" s="80">
        <v>194</v>
      </c>
      <c r="C547" s="80">
        <v>7</v>
      </c>
      <c r="D547" s="80">
        <v>12</v>
      </c>
      <c r="E547" s="80">
        <v>2010</v>
      </c>
      <c r="F547" s="80" t="s">
        <v>86</v>
      </c>
      <c r="G547" s="80" t="s">
        <v>2359</v>
      </c>
      <c r="H547" s="80" t="s">
        <v>2360</v>
      </c>
      <c r="I547" s="177"/>
      <c r="J547" s="81">
        <v>274.89864377988283</v>
      </c>
      <c r="K547" s="81">
        <v>6.7257591453271353</v>
      </c>
      <c r="L547" s="81">
        <v>39.787276909190737</v>
      </c>
      <c r="M547" s="81">
        <v>81.565883556446423</v>
      </c>
      <c r="N547" s="81">
        <v>92.351102017296327</v>
      </c>
      <c r="O547" s="81">
        <v>66.998967955671858</v>
      </c>
      <c r="P547" s="81">
        <v>60.14473240807564</v>
      </c>
      <c r="Q547" s="81">
        <v>3.374317874048276</v>
      </c>
      <c r="R547" s="81">
        <v>0</v>
      </c>
      <c r="S547" s="81">
        <v>5.7138775046420722</v>
      </c>
      <c r="T547" s="82"/>
      <c r="U547" s="81">
        <v>23759948</v>
      </c>
      <c r="V547" s="81">
        <v>3074</v>
      </c>
      <c r="W547" s="81">
        <v>646</v>
      </c>
      <c r="X547" s="81">
        <v>15091</v>
      </c>
      <c r="Y547" s="81">
        <v>17374</v>
      </c>
      <c r="Z547" s="81">
        <v>34027</v>
      </c>
      <c r="AA547" s="81">
        <v>11803</v>
      </c>
      <c r="AB547" s="81">
        <v>55461</v>
      </c>
      <c r="AC547" s="81">
        <v>0</v>
      </c>
      <c r="AD547" s="81">
        <v>5.7138775046420722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23.605</v>
      </c>
      <c r="BJ547" s="81">
        <v>0</v>
      </c>
      <c r="BK547" s="81">
        <v>0</v>
      </c>
      <c r="BL547" s="81">
        <v>0</v>
      </c>
      <c r="BM547" s="82"/>
      <c r="BN547" s="81">
        <v>0</v>
      </c>
      <c r="BO547" s="81">
        <v>0</v>
      </c>
      <c r="BP547" s="81">
        <v>6</v>
      </c>
      <c r="BQ547" s="81">
        <v>0</v>
      </c>
      <c r="BR547" s="81">
        <v>0</v>
      </c>
      <c r="BS547" s="81">
        <v>0</v>
      </c>
      <c r="BT547"/>
      <c r="BU547" s="80">
        <v>23.605</v>
      </c>
      <c r="BV547" s="80">
        <v>0</v>
      </c>
      <c r="BW547" s="80">
        <v>0</v>
      </c>
      <c r="BX547" s="80">
        <v>0</v>
      </c>
      <c r="BY547" s="80">
        <v>0</v>
      </c>
      <c r="BZ547" s="80">
        <v>0</v>
      </c>
      <c r="CA547" s="80">
        <v>0</v>
      </c>
      <c r="CB547" s="80">
        <v>0</v>
      </c>
      <c r="CC547" s="80">
        <v>0</v>
      </c>
    </row>
    <row r="548" spans="1:81">
      <c r="A548" s="80" t="s">
        <v>2367</v>
      </c>
      <c r="B548" s="80">
        <v>195</v>
      </c>
      <c r="C548" s="80">
        <v>8</v>
      </c>
      <c r="D548" s="80">
        <v>12</v>
      </c>
      <c r="E548" s="80">
        <v>2011</v>
      </c>
      <c r="F548" s="80" t="s">
        <v>87</v>
      </c>
      <c r="G548" s="80" t="s">
        <v>2359</v>
      </c>
      <c r="H548" s="80" t="s">
        <v>2360</v>
      </c>
      <c r="I548" s="177"/>
      <c r="J548" s="81">
        <v>415.73767537985776</v>
      </c>
      <c r="K548" s="81">
        <v>9.2839972182349584</v>
      </c>
      <c r="L548" s="81">
        <v>35.481578917362782</v>
      </c>
      <c r="M548" s="81">
        <v>103.12056169468157</v>
      </c>
      <c r="N548" s="81">
        <v>116.17409692702202</v>
      </c>
      <c r="O548" s="81">
        <v>65.982915644323739</v>
      </c>
      <c r="P548" s="81">
        <v>57.699014257341481</v>
      </c>
      <c r="Q548" s="81">
        <v>3.8482279453078849</v>
      </c>
      <c r="R548" s="81">
        <v>0</v>
      </c>
      <c r="S548" s="81">
        <v>6.7677184858472135</v>
      </c>
      <c r="T548" s="82"/>
      <c r="U548" s="81">
        <v>28902884</v>
      </c>
      <c r="V548" s="81">
        <v>3074</v>
      </c>
      <c r="W548" s="81">
        <v>646</v>
      </c>
      <c r="X548" s="81">
        <v>15091</v>
      </c>
      <c r="Y548" s="81">
        <v>17360</v>
      </c>
      <c r="Z548" s="81">
        <v>34239</v>
      </c>
      <c r="AA548" s="81">
        <v>11660</v>
      </c>
      <c r="AB548" s="81">
        <v>54835</v>
      </c>
      <c r="AC548" s="81">
        <v>0</v>
      </c>
      <c r="AD548" s="81">
        <v>6.7677184858472135</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23.34</v>
      </c>
      <c r="BJ548" s="81">
        <v>0</v>
      </c>
      <c r="BK548" s="81">
        <v>0</v>
      </c>
      <c r="BL548" s="81">
        <v>0</v>
      </c>
      <c r="BM548" s="82"/>
      <c r="BN548" s="81">
        <v>0</v>
      </c>
      <c r="BO548" s="81">
        <v>0</v>
      </c>
      <c r="BP548" s="81">
        <v>6</v>
      </c>
      <c r="BQ548" s="81">
        <v>0</v>
      </c>
      <c r="BR548" s="81">
        <v>0</v>
      </c>
      <c r="BS548" s="81">
        <v>0</v>
      </c>
      <c r="BT548"/>
      <c r="BU548" s="80">
        <v>23.34</v>
      </c>
      <c r="BV548" s="80">
        <v>0</v>
      </c>
      <c r="BW548" s="80">
        <v>0</v>
      </c>
      <c r="BX548" s="80">
        <v>0</v>
      </c>
      <c r="BY548" s="80">
        <v>0</v>
      </c>
      <c r="BZ548" s="80">
        <v>0</v>
      </c>
      <c r="CA548" s="80">
        <v>0</v>
      </c>
      <c r="CB548" s="80">
        <v>0</v>
      </c>
      <c r="CC548" s="80">
        <v>0</v>
      </c>
    </row>
    <row r="549" spans="1:81">
      <c r="A549" s="80" t="s">
        <v>2368</v>
      </c>
      <c r="B549" s="80">
        <v>196</v>
      </c>
      <c r="C549" s="80">
        <v>9</v>
      </c>
      <c r="D549" s="80">
        <v>12</v>
      </c>
      <c r="E549" s="80">
        <v>2012</v>
      </c>
      <c r="F549" s="80" t="s">
        <v>88</v>
      </c>
      <c r="G549" s="80" t="s">
        <v>2359</v>
      </c>
      <c r="H549" s="80" t="s">
        <v>2360</v>
      </c>
      <c r="I549" s="177"/>
      <c r="J549" s="81">
        <v>338.61785387267105</v>
      </c>
      <c r="K549" s="81">
        <v>8.3946429111073382</v>
      </c>
      <c r="L549" s="81">
        <v>34.525418202999113</v>
      </c>
      <c r="M549" s="81">
        <v>99.7502955789938</v>
      </c>
      <c r="N549" s="81">
        <v>124.11066503564359</v>
      </c>
      <c r="O549" s="81">
        <v>65.86710748808396</v>
      </c>
      <c r="P549" s="81">
        <v>57.295737986574316</v>
      </c>
      <c r="Q549" s="81">
        <v>4.1800927178548219</v>
      </c>
      <c r="R549" s="81">
        <v>0</v>
      </c>
      <c r="S549" s="81">
        <v>6.0448797838698889</v>
      </c>
      <c r="T549" s="82"/>
      <c r="U549" s="81">
        <v>23193081</v>
      </c>
      <c r="V549" s="81">
        <v>3074</v>
      </c>
      <c r="W549" s="81">
        <v>646</v>
      </c>
      <c r="X549" s="81">
        <v>15091</v>
      </c>
      <c r="Y549" s="81">
        <v>17741</v>
      </c>
      <c r="Z549" s="81">
        <v>34450</v>
      </c>
      <c r="AA549" s="81">
        <v>11513</v>
      </c>
      <c r="AB549" s="81">
        <v>54823</v>
      </c>
      <c r="AC549" s="81">
        <v>0</v>
      </c>
      <c r="AD549" s="81">
        <v>6.0448797838698889</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33.808999999999997</v>
      </c>
      <c r="BJ549" s="81">
        <v>0</v>
      </c>
      <c r="BK549" s="81">
        <v>0</v>
      </c>
      <c r="BL549" s="81">
        <v>0</v>
      </c>
      <c r="BM549" s="82"/>
      <c r="BN549" s="81">
        <v>0</v>
      </c>
      <c r="BO549" s="81">
        <v>0</v>
      </c>
      <c r="BP549" s="81">
        <v>6</v>
      </c>
      <c r="BQ549" s="81">
        <v>0</v>
      </c>
      <c r="BR549" s="81">
        <v>0</v>
      </c>
      <c r="BS549" s="81">
        <v>0</v>
      </c>
      <c r="BT549"/>
      <c r="BU549" s="80">
        <v>33.808999999999997</v>
      </c>
      <c r="BV549" s="80">
        <v>0</v>
      </c>
      <c r="BW549" s="80">
        <v>0</v>
      </c>
      <c r="BX549" s="80">
        <v>0</v>
      </c>
      <c r="BY549" s="80">
        <v>0</v>
      </c>
      <c r="BZ549" s="80">
        <v>0</v>
      </c>
      <c r="CA549" s="80">
        <v>0</v>
      </c>
      <c r="CB549" s="80">
        <v>0</v>
      </c>
      <c r="CC549" s="80">
        <v>0</v>
      </c>
    </row>
    <row r="550" spans="1:81">
      <c r="A550" s="80" t="s">
        <v>2369</v>
      </c>
      <c r="B550" s="80">
        <v>197</v>
      </c>
      <c r="C550" s="80">
        <v>10</v>
      </c>
      <c r="D550" s="80">
        <v>12</v>
      </c>
      <c r="E550" s="80">
        <v>2013</v>
      </c>
      <c r="F550" s="80" t="s">
        <v>89</v>
      </c>
      <c r="G550" s="80" t="s">
        <v>2359</v>
      </c>
      <c r="H550" s="80" t="s">
        <v>2360</v>
      </c>
      <c r="I550" s="177"/>
      <c r="J550" s="81">
        <v>299.24545378839576</v>
      </c>
      <c r="K550" s="81">
        <v>6.711262812437238</v>
      </c>
      <c r="L550" s="81">
        <v>31.608827312509874</v>
      </c>
      <c r="M550" s="81">
        <v>95.723155405438973</v>
      </c>
      <c r="N550" s="81">
        <v>106.70231237343387</v>
      </c>
      <c r="O550" s="81">
        <v>63.244129478108924</v>
      </c>
      <c r="P550" s="81">
        <v>57.331789071881332</v>
      </c>
      <c r="Q550" s="81">
        <v>4.2058574438483438</v>
      </c>
      <c r="R550" s="81">
        <v>0</v>
      </c>
      <c r="S550" s="81">
        <v>5.6602576010910468</v>
      </c>
      <c r="T550" s="82"/>
      <c r="U550" s="81">
        <v>21565169</v>
      </c>
      <c r="V550" s="81">
        <v>3074</v>
      </c>
      <c r="W550" s="81">
        <v>646</v>
      </c>
      <c r="X550" s="81">
        <v>15091</v>
      </c>
      <c r="Y550" s="81">
        <v>17730</v>
      </c>
      <c r="Z550" s="81">
        <v>34555</v>
      </c>
      <c r="AA550" s="81">
        <v>11477</v>
      </c>
      <c r="AB550" s="81">
        <v>54370</v>
      </c>
      <c r="AC550" s="81">
        <v>0</v>
      </c>
      <c r="AD550" s="81">
        <v>5.6602576010910468</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33.417000000000002</v>
      </c>
      <c r="BJ550" s="81">
        <v>0</v>
      </c>
      <c r="BK550" s="81">
        <v>0</v>
      </c>
      <c r="BL550" s="81">
        <v>0</v>
      </c>
      <c r="BM550" s="82"/>
      <c r="BN550" s="81">
        <v>0</v>
      </c>
      <c r="BO550" s="81">
        <v>0</v>
      </c>
      <c r="BP550" s="81">
        <v>6</v>
      </c>
      <c r="BQ550" s="81">
        <v>0</v>
      </c>
      <c r="BR550" s="81">
        <v>0</v>
      </c>
      <c r="BS550" s="81">
        <v>0</v>
      </c>
      <c r="BT550"/>
      <c r="BU550" s="80">
        <v>33.417000000000002</v>
      </c>
      <c r="BV550" s="80">
        <v>0</v>
      </c>
      <c r="BW550" s="80">
        <v>0</v>
      </c>
      <c r="BX550" s="80">
        <v>0</v>
      </c>
      <c r="BY550" s="80">
        <v>0</v>
      </c>
      <c r="BZ550" s="80">
        <v>0</v>
      </c>
      <c r="CA550" s="80">
        <v>0</v>
      </c>
      <c r="CB550" s="80">
        <v>0</v>
      </c>
      <c r="CC550" s="80">
        <v>0</v>
      </c>
    </row>
    <row r="551" spans="1:81">
      <c r="A551" s="80" t="s">
        <v>2370</v>
      </c>
      <c r="B551" s="80">
        <v>198</v>
      </c>
      <c r="C551" s="80">
        <v>11</v>
      </c>
      <c r="D551" s="80">
        <v>12</v>
      </c>
      <c r="E551" s="80">
        <v>2014</v>
      </c>
      <c r="F551" s="80" t="s">
        <v>90</v>
      </c>
      <c r="G551" s="80" t="s">
        <v>2359</v>
      </c>
      <c r="H551" s="80" t="s">
        <v>2360</v>
      </c>
      <c r="I551" s="177"/>
      <c r="J551" s="81">
        <v>325.81370691991594</v>
      </c>
      <c r="K551" s="81">
        <v>7.1640830551360031</v>
      </c>
      <c r="L551" s="81">
        <v>23.20059229518904</v>
      </c>
      <c r="M551" s="81">
        <v>91.565502774669653</v>
      </c>
      <c r="N551" s="81">
        <v>104.21438369525745</v>
      </c>
      <c r="O551" s="81">
        <v>60.021052088602545</v>
      </c>
      <c r="P551" s="81">
        <v>56.685963712405893</v>
      </c>
      <c r="Q551" s="81">
        <v>3.9926539160570367</v>
      </c>
      <c r="R551" s="81">
        <v>0</v>
      </c>
      <c r="S551" s="81">
        <v>6.1273789108054544</v>
      </c>
      <c r="T551" s="82"/>
      <c r="U551" s="81">
        <v>24285947</v>
      </c>
      <c r="V551" s="81">
        <v>2730</v>
      </c>
      <c r="W551" s="81">
        <v>543</v>
      </c>
      <c r="X551" s="81">
        <v>14279</v>
      </c>
      <c r="Y551" s="81">
        <v>17768</v>
      </c>
      <c r="Z551" s="81">
        <v>34539</v>
      </c>
      <c r="AA551" s="81">
        <v>11289</v>
      </c>
      <c r="AB551" s="81">
        <v>53795</v>
      </c>
      <c r="AC551" s="81">
        <v>0</v>
      </c>
      <c r="AD551" s="81">
        <v>6.1273789108054544</v>
      </c>
      <c r="AE551" s="82"/>
      <c r="AF551" s="81">
        <v>337246163.78443682</v>
      </c>
      <c r="AG551" s="81">
        <v>5432165.2149632601</v>
      </c>
      <c r="AH551" s="81">
        <v>3733872.9026560774</v>
      </c>
      <c r="AI551" s="81">
        <v>82977188.387346357</v>
      </c>
      <c r="AJ551" s="81">
        <v>127194821.39829873</v>
      </c>
      <c r="AK551" s="81">
        <v>0</v>
      </c>
      <c r="AL551" s="81">
        <v>0</v>
      </c>
      <c r="AM551" s="81">
        <v>7385249.6297508217</v>
      </c>
      <c r="AN551" s="81">
        <v>0</v>
      </c>
      <c r="AO551" s="81">
        <v>0</v>
      </c>
      <c r="AP551" s="82"/>
      <c r="AQ551" s="81">
        <v>645</v>
      </c>
      <c r="AR551" s="81">
        <v>108</v>
      </c>
      <c r="AS551" s="81">
        <v>0</v>
      </c>
      <c r="AT551" s="81">
        <v>3</v>
      </c>
      <c r="AU551" s="81">
        <v>0</v>
      </c>
      <c r="AV551" s="81">
        <v>0</v>
      </c>
      <c r="AW551" s="81" t="s">
        <v>564</v>
      </c>
      <c r="AX551" s="82"/>
      <c r="AY551" s="81">
        <v>3001.3310000000001</v>
      </c>
      <c r="AZ551" s="81">
        <v>2824.6</v>
      </c>
      <c r="BA551" s="81">
        <v>0</v>
      </c>
      <c r="BB551" s="81">
        <v>1629</v>
      </c>
      <c r="BC551" s="81">
        <v>0</v>
      </c>
      <c r="BD551" s="81">
        <v>0</v>
      </c>
      <c r="BE551" s="81" t="s">
        <v>564</v>
      </c>
      <c r="BF551" s="82"/>
      <c r="BG551" s="81">
        <v>0</v>
      </c>
      <c r="BH551" s="81">
        <v>0</v>
      </c>
      <c r="BI551" s="81">
        <v>31.693999999999999</v>
      </c>
      <c r="BJ551" s="81">
        <v>0</v>
      </c>
      <c r="BK551" s="81">
        <v>0</v>
      </c>
      <c r="BL551" s="81">
        <v>0</v>
      </c>
      <c r="BM551" s="82"/>
      <c r="BN551" s="81">
        <v>0</v>
      </c>
      <c r="BO551" s="81">
        <v>0</v>
      </c>
      <c r="BP551" s="81">
        <v>6</v>
      </c>
      <c r="BQ551" s="81">
        <v>0</v>
      </c>
      <c r="BR551" s="81">
        <v>0</v>
      </c>
      <c r="BS551" s="81">
        <v>0</v>
      </c>
      <c r="BT551"/>
      <c r="BU551" s="80">
        <v>31.693999999999999</v>
      </c>
      <c r="BV551" s="80">
        <v>0</v>
      </c>
      <c r="BW551" s="80">
        <v>0</v>
      </c>
      <c r="BX551" s="80">
        <v>0</v>
      </c>
      <c r="BY551" s="80">
        <v>0</v>
      </c>
      <c r="BZ551" s="80">
        <v>0</v>
      </c>
      <c r="CA551" s="80">
        <v>0</v>
      </c>
      <c r="CB551" s="80">
        <v>0</v>
      </c>
      <c r="CC551" s="80">
        <v>0</v>
      </c>
    </row>
    <row r="552" spans="1:81">
      <c r="A552" s="80" t="s">
        <v>2371</v>
      </c>
      <c r="B552" s="80">
        <v>199</v>
      </c>
      <c r="C552" s="80">
        <v>12</v>
      </c>
      <c r="D552" s="80">
        <v>12</v>
      </c>
      <c r="E552" s="80">
        <v>2015</v>
      </c>
      <c r="F552" s="80" t="s">
        <v>91</v>
      </c>
      <c r="G552" s="80" t="s">
        <v>2359</v>
      </c>
      <c r="H552" s="80" t="s">
        <v>2360</v>
      </c>
      <c r="I552" s="177"/>
      <c r="J552" s="81">
        <v>274.06206482444412</v>
      </c>
      <c r="K552" s="81">
        <v>6.7566452312238061</v>
      </c>
      <c r="L552" s="81">
        <v>21.798205351444839</v>
      </c>
      <c r="M552" s="81">
        <v>82.575680425798879</v>
      </c>
      <c r="N552" s="81">
        <v>98.860812902549768</v>
      </c>
      <c r="O552" s="81">
        <v>59.348452925968211</v>
      </c>
      <c r="P552" s="81">
        <v>55.931543135166152</v>
      </c>
      <c r="Q552" s="81">
        <v>3.8607286850966411</v>
      </c>
      <c r="R552" s="81">
        <v>0</v>
      </c>
      <c r="S552" s="81">
        <v>6.7546567136361446</v>
      </c>
      <c r="T552" s="82"/>
      <c r="U552" s="81">
        <v>24028522</v>
      </c>
      <c r="V552" s="81">
        <v>2730</v>
      </c>
      <c r="W552" s="81">
        <v>543</v>
      </c>
      <c r="X552" s="81">
        <v>14279</v>
      </c>
      <c r="Y552" s="81">
        <v>17773</v>
      </c>
      <c r="Z552" s="81">
        <v>34481</v>
      </c>
      <c r="AA552" s="81">
        <v>11130</v>
      </c>
      <c r="AB552" s="81">
        <v>53136</v>
      </c>
      <c r="AC552" s="81">
        <v>0</v>
      </c>
      <c r="AD552" s="81">
        <v>6.7546567136361446</v>
      </c>
      <c r="AE552" s="82"/>
      <c r="AF552" s="81">
        <v>288692487.64404893</v>
      </c>
      <c r="AG552" s="81">
        <v>4838417.4672811646</v>
      </c>
      <c r="AH552" s="81">
        <v>2828401.5692197173</v>
      </c>
      <c r="AI552" s="81">
        <v>87115752.034518033</v>
      </c>
      <c r="AJ552" s="81">
        <v>126943598.25680766</v>
      </c>
      <c r="AK552" s="81">
        <v>0</v>
      </c>
      <c r="AL552" s="81">
        <v>0</v>
      </c>
      <c r="AM552" s="81">
        <v>7282065.9028633209</v>
      </c>
      <c r="AN552" s="81">
        <v>0</v>
      </c>
      <c r="AO552" s="81">
        <v>0</v>
      </c>
      <c r="AP552" s="82"/>
      <c r="AQ552" s="81">
        <v>689</v>
      </c>
      <c r="AR552" s="81">
        <v>131</v>
      </c>
      <c r="AS552" s="81">
        <v>0</v>
      </c>
      <c r="AT552" s="81">
        <v>3</v>
      </c>
      <c r="AU552" s="81">
        <v>0</v>
      </c>
      <c r="AV552" s="81">
        <v>0</v>
      </c>
      <c r="AW552" s="81" t="s">
        <v>564</v>
      </c>
      <c r="AX552" s="82"/>
      <c r="AY552" s="81">
        <v>3233.2179999999998</v>
      </c>
      <c r="AZ552" s="81">
        <v>4601.6000000000004</v>
      </c>
      <c r="BA552" s="81">
        <v>0</v>
      </c>
      <c r="BB552" s="81">
        <v>1629</v>
      </c>
      <c r="BC552" s="81">
        <v>0</v>
      </c>
      <c r="BD552" s="81">
        <v>0</v>
      </c>
      <c r="BE552" s="81" t="s">
        <v>564</v>
      </c>
      <c r="BF552" s="82"/>
      <c r="BG552" s="81">
        <v>0</v>
      </c>
      <c r="BH552" s="81">
        <v>0</v>
      </c>
      <c r="BI552" s="81">
        <v>35.656999999999996</v>
      </c>
      <c r="BJ552" s="81">
        <v>0</v>
      </c>
      <c r="BK552" s="81">
        <v>0</v>
      </c>
      <c r="BL552" s="81">
        <v>0</v>
      </c>
      <c r="BM552" s="82"/>
      <c r="BN552" s="81">
        <v>0</v>
      </c>
      <c r="BO552" s="81">
        <v>0</v>
      </c>
      <c r="BP552" s="81">
        <v>7</v>
      </c>
      <c r="BQ552" s="81">
        <v>0</v>
      </c>
      <c r="BR552" s="81">
        <v>0</v>
      </c>
      <c r="BS552" s="81">
        <v>0</v>
      </c>
      <c r="BT552"/>
      <c r="BU552" s="80">
        <v>35.656999999999996</v>
      </c>
      <c r="BV552" s="80">
        <v>0</v>
      </c>
      <c r="BW552" s="80">
        <v>0</v>
      </c>
      <c r="BX552" s="80">
        <v>0</v>
      </c>
      <c r="BY552" s="80">
        <v>0</v>
      </c>
      <c r="BZ552" s="80">
        <v>0</v>
      </c>
      <c r="CA552" s="80">
        <v>0</v>
      </c>
      <c r="CB552" s="80">
        <v>0</v>
      </c>
      <c r="CC552" s="80">
        <v>0</v>
      </c>
    </row>
    <row r="553" spans="1:81">
      <c r="A553" s="80" t="s">
        <v>2372</v>
      </c>
      <c r="B553" s="80">
        <v>200</v>
      </c>
      <c r="C553" s="80">
        <v>13</v>
      </c>
      <c r="D553" s="80">
        <v>12</v>
      </c>
      <c r="E553" s="80">
        <v>2016</v>
      </c>
      <c r="F553" s="80" t="s">
        <v>92</v>
      </c>
      <c r="G553" s="80" t="s">
        <v>2359</v>
      </c>
      <c r="H553" s="80" t="s">
        <v>2360</v>
      </c>
      <c r="I553" s="177"/>
      <c r="J553" s="81">
        <v>260.72467063036197</v>
      </c>
      <c r="K553" s="81">
        <v>6.8102346721878799</v>
      </c>
      <c r="L553" s="81">
        <v>25.407963256663155</v>
      </c>
      <c r="M553" s="81">
        <v>68.958337804797353</v>
      </c>
      <c r="N553" s="81">
        <v>95.922645265114838</v>
      </c>
      <c r="O553" s="81">
        <v>58.558046186506914</v>
      </c>
      <c r="P553" s="81">
        <v>56.672132638884221</v>
      </c>
      <c r="Q553" s="81">
        <v>3.7062037654137328</v>
      </c>
      <c r="R553" s="81">
        <v>0</v>
      </c>
      <c r="S553" s="81">
        <v>6.2564462058297279</v>
      </c>
      <c r="T553" s="82"/>
      <c r="U553" s="81">
        <v>22084710</v>
      </c>
      <c r="V553" s="81">
        <v>2730</v>
      </c>
      <c r="W553" s="81">
        <v>543</v>
      </c>
      <c r="X553" s="81">
        <v>14279</v>
      </c>
      <c r="Y553" s="81">
        <v>17764</v>
      </c>
      <c r="Z553" s="81">
        <v>34440</v>
      </c>
      <c r="AA553" s="81">
        <v>11664</v>
      </c>
      <c r="AB553" s="81">
        <v>52472</v>
      </c>
      <c r="AC553" s="81">
        <v>0</v>
      </c>
      <c r="AD553" s="81">
        <v>6.2564462058297279</v>
      </c>
      <c r="AE553" s="82"/>
      <c r="AF553" s="81">
        <v>278389625.32835591</v>
      </c>
      <c r="AG553" s="81">
        <v>4585430.2605530461</v>
      </c>
      <c r="AH553" s="81">
        <v>2595131.1430324889</v>
      </c>
      <c r="AI553" s="81">
        <v>83683418.59314166</v>
      </c>
      <c r="AJ553" s="81">
        <v>121776961.07736801</v>
      </c>
      <c r="AK553" s="81">
        <v>0</v>
      </c>
      <c r="AL553" s="81">
        <v>0</v>
      </c>
      <c r="AM553" s="81">
        <v>7196654.2420957051</v>
      </c>
      <c r="AN553" s="81">
        <v>0</v>
      </c>
      <c r="AO553" s="81">
        <v>0</v>
      </c>
      <c r="AP553" s="82"/>
      <c r="AQ553" s="81">
        <v>733</v>
      </c>
      <c r="AR553" s="81">
        <v>156</v>
      </c>
      <c r="AS553" s="81">
        <v>0</v>
      </c>
      <c r="AT553" s="81">
        <v>5</v>
      </c>
      <c r="AU553" s="81">
        <v>0</v>
      </c>
      <c r="AV553" s="81">
        <v>0</v>
      </c>
      <c r="AW553" s="81" t="s">
        <v>564</v>
      </c>
      <c r="AX553" s="82"/>
      <c r="AY553" s="81">
        <v>3476.14</v>
      </c>
      <c r="AZ553" s="81">
        <v>6179.5</v>
      </c>
      <c r="BA553" s="81">
        <v>0</v>
      </c>
      <c r="BB553" s="81">
        <v>1805.1</v>
      </c>
      <c r="BC553" s="81">
        <v>0</v>
      </c>
      <c r="BD553" s="81">
        <v>0</v>
      </c>
      <c r="BE553" s="81" t="s">
        <v>564</v>
      </c>
      <c r="BF553" s="82"/>
      <c r="BG553" s="81">
        <v>0</v>
      </c>
      <c r="BH553" s="81">
        <v>0</v>
      </c>
      <c r="BI553" s="81">
        <v>33.511000000000003</v>
      </c>
      <c r="BJ553" s="81">
        <v>0</v>
      </c>
      <c r="BK553" s="81">
        <v>0</v>
      </c>
      <c r="BL553" s="81">
        <v>0</v>
      </c>
      <c r="BM553" s="82"/>
      <c r="BN553" s="81">
        <v>0</v>
      </c>
      <c r="BO553" s="81">
        <v>0</v>
      </c>
      <c r="BP553" s="81">
        <v>7</v>
      </c>
      <c r="BQ553" s="81">
        <v>0</v>
      </c>
      <c r="BR553" s="81">
        <v>0</v>
      </c>
      <c r="BS553" s="81">
        <v>0</v>
      </c>
      <c r="BT553"/>
      <c r="BU553" s="80">
        <v>33.511000000000003</v>
      </c>
      <c r="BV553" s="80">
        <v>0</v>
      </c>
      <c r="BW553" s="80">
        <v>0</v>
      </c>
      <c r="BX553" s="80">
        <v>0</v>
      </c>
      <c r="BY553" s="80">
        <v>0</v>
      </c>
      <c r="BZ553" s="80">
        <v>0</v>
      </c>
      <c r="CA553" s="80">
        <v>0</v>
      </c>
      <c r="CB553" s="80">
        <v>0</v>
      </c>
      <c r="CC553" s="80">
        <v>0</v>
      </c>
    </row>
    <row r="554" spans="1:81">
      <c r="A554" s="80" t="s">
        <v>2373</v>
      </c>
      <c r="B554" s="80">
        <v>201</v>
      </c>
      <c r="C554" s="80">
        <v>14</v>
      </c>
      <c r="D554" s="80">
        <v>12</v>
      </c>
      <c r="E554" s="80">
        <v>2017</v>
      </c>
      <c r="F554" s="80" t="s">
        <v>71</v>
      </c>
      <c r="G554" s="80" t="s">
        <v>2359</v>
      </c>
      <c r="H554" s="80" t="s">
        <v>2360</v>
      </c>
      <c r="I554" s="177"/>
      <c r="J554" s="81">
        <v>249.86718376779493</v>
      </c>
      <c r="K554" s="81">
        <v>6.3247938933329273</v>
      </c>
      <c r="L554" s="81">
        <v>23.080178101249981</v>
      </c>
      <c r="M554" s="81">
        <v>66.50232181754069</v>
      </c>
      <c r="N554" s="81">
        <v>97.663670076346776</v>
      </c>
      <c r="O554" s="81">
        <v>57.493802847091445</v>
      </c>
      <c r="P554" s="81">
        <v>56.110361281549125</v>
      </c>
      <c r="Q554" s="81">
        <v>3.5388620377955449</v>
      </c>
      <c r="R554" s="81">
        <v>0</v>
      </c>
      <c r="S554" s="81">
        <v>5.9449366498755181</v>
      </c>
      <c r="T554" s="82"/>
      <c r="U554" s="81">
        <v>23713464</v>
      </c>
      <c r="V554" s="81">
        <v>2730</v>
      </c>
      <c r="W554" s="81">
        <v>543</v>
      </c>
      <c r="X554" s="81">
        <v>14279</v>
      </c>
      <c r="Y554" s="81">
        <v>17795</v>
      </c>
      <c r="Z554" s="81">
        <v>34375</v>
      </c>
      <c r="AA554" s="81">
        <v>11622</v>
      </c>
      <c r="AB554" s="81">
        <v>51813</v>
      </c>
      <c r="AC554" s="81">
        <v>0</v>
      </c>
      <c r="AD554" s="81">
        <v>5.9449366498755181</v>
      </c>
      <c r="AE554" s="82"/>
      <c r="AF554" s="81">
        <v>288978948.81648272</v>
      </c>
      <c r="AG554" s="81">
        <v>4450066.4282293674</v>
      </c>
      <c r="AH554" s="81">
        <v>3377828.9108733679</v>
      </c>
      <c r="AI554" s="81">
        <v>88043861.587939531</v>
      </c>
      <c r="AJ554" s="81">
        <v>129689973.6566443</v>
      </c>
      <c r="AK554" s="81">
        <v>0</v>
      </c>
      <c r="AL554" s="81">
        <v>0</v>
      </c>
      <c r="AM554" s="81">
        <v>7117390.2661555083</v>
      </c>
      <c r="AN554" s="81">
        <v>0</v>
      </c>
      <c r="AO554" s="81">
        <v>0</v>
      </c>
      <c r="AP554" s="82"/>
      <c r="AQ554" s="81">
        <v>772</v>
      </c>
      <c r="AR554" s="81">
        <v>160</v>
      </c>
      <c r="AS554" s="81">
        <v>0</v>
      </c>
      <c r="AT554" s="81">
        <v>5</v>
      </c>
      <c r="AU554" s="81">
        <v>0</v>
      </c>
      <c r="AV554" s="81">
        <v>0</v>
      </c>
      <c r="AW554" s="81" t="s">
        <v>564</v>
      </c>
      <c r="AX554" s="82"/>
      <c r="AY554" s="81">
        <v>3695.866</v>
      </c>
      <c r="AZ554" s="81">
        <v>6400.0000000000009</v>
      </c>
      <c r="BA554" s="81">
        <v>0</v>
      </c>
      <c r="BB554" s="81">
        <v>1805.1</v>
      </c>
      <c r="BC554" s="81">
        <v>0</v>
      </c>
      <c r="BD554" s="81">
        <v>0</v>
      </c>
      <c r="BE554" s="81" t="s">
        <v>564</v>
      </c>
      <c r="BF554" s="82"/>
      <c r="BG554" s="81">
        <v>0</v>
      </c>
      <c r="BH554" s="81">
        <v>0</v>
      </c>
      <c r="BI554" s="81">
        <v>24.946000000000002</v>
      </c>
      <c r="BJ554" s="81">
        <v>0</v>
      </c>
      <c r="BK554" s="81">
        <v>0</v>
      </c>
      <c r="BL554" s="81">
        <v>0</v>
      </c>
      <c r="BM554" s="82"/>
      <c r="BN554" s="81">
        <v>0</v>
      </c>
      <c r="BO554" s="81">
        <v>0</v>
      </c>
      <c r="BP554" s="81">
        <v>5</v>
      </c>
      <c r="BQ554" s="81">
        <v>0</v>
      </c>
      <c r="BR554" s="81">
        <v>0</v>
      </c>
      <c r="BS554" s="81">
        <v>0</v>
      </c>
      <c r="BT554"/>
      <c r="BU554" s="80">
        <v>24.946000000000002</v>
      </c>
      <c r="BV554" s="80">
        <v>0</v>
      </c>
      <c r="BW554" s="80">
        <v>0</v>
      </c>
      <c r="BX554" s="80">
        <v>0</v>
      </c>
      <c r="BY554" s="80">
        <v>0</v>
      </c>
      <c r="BZ554" s="80">
        <v>0</v>
      </c>
      <c r="CA554" s="80">
        <v>0</v>
      </c>
      <c r="CB554" s="80">
        <v>0</v>
      </c>
      <c r="CC554" s="80">
        <v>0</v>
      </c>
    </row>
    <row r="555" spans="1:81">
      <c r="A555" s="80" t="s">
        <v>2374</v>
      </c>
      <c r="B555" s="80">
        <v>202</v>
      </c>
      <c r="C555" s="80">
        <v>15</v>
      </c>
      <c r="D555" s="80">
        <v>12</v>
      </c>
      <c r="E555" s="80">
        <v>2018</v>
      </c>
      <c r="F555" s="80" t="s">
        <v>93</v>
      </c>
      <c r="G555" s="80" t="s">
        <v>2359</v>
      </c>
      <c r="H555" s="80" t="s">
        <v>2360</v>
      </c>
      <c r="I555" s="177"/>
      <c r="J555" s="81">
        <v>209.58210755170253</v>
      </c>
      <c r="K555" s="81">
        <v>5.7857034641962368</v>
      </c>
      <c r="L555" s="81">
        <v>21.34233279054623</v>
      </c>
      <c r="M555" s="81">
        <v>64.626006128492563</v>
      </c>
      <c r="N555" s="81">
        <v>90.804768670789798</v>
      </c>
      <c r="O555" s="81">
        <v>55.991851033135539</v>
      </c>
      <c r="P555" s="81">
        <v>55.394089216614042</v>
      </c>
      <c r="Q555" s="81">
        <v>3.2359070489022934</v>
      </c>
      <c r="R555" s="81">
        <v>0</v>
      </c>
      <c r="S555" s="81">
        <v>6.3256243980112998</v>
      </c>
      <c r="T555" s="82"/>
      <c r="U555" s="81">
        <v>22734027</v>
      </c>
      <c r="V555" s="81">
        <v>2730</v>
      </c>
      <c r="W555" s="81">
        <v>543</v>
      </c>
      <c r="X555" s="81">
        <v>14279</v>
      </c>
      <c r="Y555" s="81">
        <v>17783</v>
      </c>
      <c r="Z555" s="81">
        <v>34118</v>
      </c>
      <c r="AA555" s="81">
        <v>11589</v>
      </c>
      <c r="AB555" s="81">
        <v>51056</v>
      </c>
      <c r="AC555" s="81">
        <v>0</v>
      </c>
      <c r="AD555" s="81">
        <v>6.3256243980112998</v>
      </c>
      <c r="AE555" s="82"/>
      <c r="AF555" s="81">
        <v>253865400.92120641</v>
      </c>
      <c r="AG555" s="81">
        <v>3965870.0885428032</v>
      </c>
      <c r="AH555" s="81">
        <v>3209769.7316454938</v>
      </c>
      <c r="AI555" s="81">
        <v>85927110.186895117</v>
      </c>
      <c r="AJ555" s="81">
        <v>128969809.6313453</v>
      </c>
      <c r="AK555" s="81">
        <v>0</v>
      </c>
      <c r="AL555" s="81">
        <v>0</v>
      </c>
      <c r="AM555" s="81">
        <v>7027915.1084939437</v>
      </c>
      <c r="AN555" s="81">
        <v>0</v>
      </c>
      <c r="AO555" s="81">
        <v>0</v>
      </c>
      <c r="AP555" s="82"/>
      <c r="AQ555" s="81">
        <v>818</v>
      </c>
      <c r="AR555" s="81">
        <v>164</v>
      </c>
      <c r="AS555" s="81">
        <v>0</v>
      </c>
      <c r="AT555" s="81">
        <v>7</v>
      </c>
      <c r="AU555" s="81">
        <v>0</v>
      </c>
      <c r="AV555" s="81">
        <v>0</v>
      </c>
      <c r="AW555" s="81" t="s">
        <v>564</v>
      </c>
      <c r="AX555" s="82"/>
      <c r="AY555" s="81">
        <v>3941.6709999999998</v>
      </c>
      <c r="AZ555" s="81">
        <v>6648.5</v>
      </c>
      <c r="BA555" s="81">
        <v>0</v>
      </c>
      <c r="BB555" s="81">
        <v>3279</v>
      </c>
      <c r="BC555" s="81">
        <v>0</v>
      </c>
      <c r="BD555" s="81">
        <v>0</v>
      </c>
      <c r="BE555" s="81" t="s">
        <v>564</v>
      </c>
      <c r="BF555" s="82"/>
      <c r="BG555" s="81">
        <v>0</v>
      </c>
      <c r="BH555" s="81">
        <v>0</v>
      </c>
      <c r="BI555" s="81">
        <v>29.233000000000001</v>
      </c>
      <c r="BJ555" s="81">
        <v>0</v>
      </c>
      <c r="BK555" s="81">
        <v>0</v>
      </c>
      <c r="BL555" s="81">
        <v>0</v>
      </c>
      <c r="BM555" s="82"/>
      <c r="BN555" s="81">
        <v>0</v>
      </c>
      <c r="BO555" s="81">
        <v>0</v>
      </c>
      <c r="BP555" s="81">
        <v>6</v>
      </c>
      <c r="BQ555" s="81">
        <v>0</v>
      </c>
      <c r="BR555" s="81">
        <v>0</v>
      </c>
      <c r="BS555" s="81">
        <v>0</v>
      </c>
      <c r="BT555"/>
      <c r="BU555" s="80">
        <v>29.233000000000001</v>
      </c>
      <c r="BV555" s="80">
        <v>0</v>
      </c>
      <c r="BW555" s="80">
        <v>0</v>
      </c>
      <c r="BX555" s="80">
        <v>0</v>
      </c>
      <c r="BY555" s="80">
        <v>0</v>
      </c>
      <c r="BZ555" s="80">
        <v>0</v>
      </c>
      <c r="CA555" s="80">
        <v>0</v>
      </c>
      <c r="CB555" s="80">
        <v>0</v>
      </c>
      <c r="CC555" s="80">
        <v>0</v>
      </c>
    </row>
    <row r="556" spans="1:81">
      <c r="A556" s="80" t="s">
        <v>2375</v>
      </c>
      <c r="B556" s="80">
        <v>203</v>
      </c>
      <c r="C556" s="80">
        <v>16</v>
      </c>
      <c r="D556" s="80">
        <v>12</v>
      </c>
      <c r="E556" s="80">
        <v>2019</v>
      </c>
      <c r="F556" s="80" t="s">
        <v>73</v>
      </c>
      <c r="G556" s="80" t="s">
        <v>2359</v>
      </c>
      <c r="H556" s="80" t="s">
        <v>2360</v>
      </c>
      <c r="I556" s="177"/>
      <c r="J556" s="81">
        <v>191.90639564913596</v>
      </c>
      <c r="K556" s="81">
        <v>5.2071351614504566</v>
      </c>
      <c r="L556" s="81">
        <v>21.47041497671378</v>
      </c>
      <c r="M556" s="81">
        <v>57.331896638440313</v>
      </c>
      <c r="N556" s="81">
        <v>82.699899197392398</v>
      </c>
      <c r="O556" s="81">
        <v>54.027632442744114</v>
      </c>
      <c r="P556" s="81">
        <v>52.575505037559722</v>
      </c>
      <c r="Q556" s="81">
        <v>3.1062353582428894</v>
      </c>
      <c r="R556" s="81">
        <v>0</v>
      </c>
      <c r="S556" s="81">
        <v>6.8255362303933991</v>
      </c>
      <c r="T556" s="82"/>
      <c r="U556" s="81">
        <v>21524758</v>
      </c>
      <c r="V556" s="81">
        <v>2730</v>
      </c>
      <c r="W556" s="81">
        <v>543</v>
      </c>
      <c r="X556" s="81">
        <v>14279</v>
      </c>
      <c r="Y556" s="81">
        <v>17689</v>
      </c>
      <c r="Z556" s="81">
        <v>33825</v>
      </c>
      <c r="AA556" s="81">
        <v>10917</v>
      </c>
      <c r="AB556" s="81">
        <v>50337</v>
      </c>
      <c r="AC556" s="81">
        <v>0</v>
      </c>
      <c r="AD556" s="81">
        <v>6.8255362303933991</v>
      </c>
      <c r="AE556" s="82"/>
      <c r="AF556" s="81">
        <v>244816011.09219369</v>
      </c>
      <c r="AG556" s="81">
        <v>3826350.025059036</v>
      </c>
      <c r="AH556" s="81">
        <v>3436382.2452951982</v>
      </c>
      <c r="AI556" s="81">
        <v>84189808.333657518</v>
      </c>
      <c r="AJ556" s="81">
        <v>117834144.51095076</v>
      </c>
      <c r="AK556" s="81">
        <v>0</v>
      </c>
      <c r="AL556" s="81">
        <v>0</v>
      </c>
      <c r="AM556" s="81">
        <v>6855520.4632668812</v>
      </c>
      <c r="AN556" s="81">
        <v>0</v>
      </c>
      <c r="AO556" s="81">
        <v>0</v>
      </c>
      <c r="AP556" s="82"/>
      <c r="AQ556" s="81">
        <v>863</v>
      </c>
      <c r="AR556" s="81">
        <v>171</v>
      </c>
      <c r="AS556" s="81">
        <v>0</v>
      </c>
      <c r="AT556" s="81">
        <v>7</v>
      </c>
      <c r="AU556" s="81">
        <v>0</v>
      </c>
      <c r="AV556" s="81">
        <v>0</v>
      </c>
      <c r="AW556" s="81" t="s">
        <v>564</v>
      </c>
      <c r="AX556" s="82"/>
      <c r="AY556" s="81">
        <v>4178.041000000002</v>
      </c>
      <c r="AZ556" s="81">
        <v>7461.7000000000007</v>
      </c>
      <c r="BA556" s="81">
        <v>0</v>
      </c>
      <c r="BB556" s="81">
        <v>3279.5</v>
      </c>
      <c r="BC556" s="81">
        <v>0</v>
      </c>
      <c r="BD556" s="81">
        <v>0</v>
      </c>
      <c r="BE556" s="81" t="s">
        <v>564</v>
      </c>
      <c r="BF556" s="82"/>
      <c r="BG556" s="81">
        <v>0</v>
      </c>
      <c r="BH556" s="81">
        <v>0</v>
      </c>
      <c r="BI556" s="81">
        <v>25.940999999999999</v>
      </c>
      <c r="BJ556" s="81">
        <v>0</v>
      </c>
      <c r="BK556" s="81">
        <v>0</v>
      </c>
      <c r="BL556" s="81">
        <v>0</v>
      </c>
      <c r="BM556" s="82"/>
      <c r="BN556" s="81">
        <v>0</v>
      </c>
      <c r="BO556" s="81">
        <v>0</v>
      </c>
      <c r="BP556" s="81">
        <v>6</v>
      </c>
      <c r="BQ556" s="81">
        <v>0</v>
      </c>
      <c r="BR556" s="81">
        <v>0</v>
      </c>
      <c r="BS556" s="81">
        <v>0</v>
      </c>
      <c r="BT556"/>
      <c r="BU556" s="80">
        <v>25.940999999999999</v>
      </c>
      <c r="BV556" s="80">
        <v>0</v>
      </c>
      <c r="BW556" s="80">
        <v>0</v>
      </c>
      <c r="BX556" s="80">
        <v>0</v>
      </c>
      <c r="BY556" s="80">
        <v>0</v>
      </c>
      <c r="BZ556" s="80">
        <v>0</v>
      </c>
      <c r="CA556" s="80">
        <v>0</v>
      </c>
      <c r="CB556" s="80">
        <v>0</v>
      </c>
      <c r="CC556" s="80">
        <v>0</v>
      </c>
    </row>
    <row r="557" spans="1:81">
      <c r="A557" s="80" t="s">
        <v>2376</v>
      </c>
      <c r="B557" s="80">
        <v>204</v>
      </c>
      <c r="C557" s="80">
        <v>17</v>
      </c>
      <c r="D557" s="80">
        <v>12</v>
      </c>
      <c r="E557" s="80">
        <v>2020</v>
      </c>
      <c r="F557" s="80" t="s">
        <v>218</v>
      </c>
      <c r="G557" s="80" t="s">
        <v>2359</v>
      </c>
      <c r="H557" s="80" t="s">
        <v>2360</v>
      </c>
      <c r="I557" s="177"/>
      <c r="J557" s="81">
        <v>152.97020114414849</v>
      </c>
      <c r="K557" s="81">
        <v>5.1129554984977839</v>
      </c>
      <c r="L557" s="81">
        <v>49.260161828164549</v>
      </c>
      <c r="M557" s="81">
        <v>50.720645853626785</v>
      </c>
      <c r="N557" s="81">
        <v>78.166419584608349</v>
      </c>
      <c r="O557" s="81">
        <v>47.076955743784865</v>
      </c>
      <c r="P557" s="81">
        <v>50.305418823346095</v>
      </c>
      <c r="Q557" s="81">
        <v>2.9182052617153857</v>
      </c>
      <c r="R557" s="81">
        <v>0</v>
      </c>
      <c r="S557" s="81">
        <v>2.9560185499242988</v>
      </c>
      <c r="T557" s="82"/>
      <c r="U557" s="81">
        <v>17563358</v>
      </c>
      <c r="V557" s="81">
        <v>2333</v>
      </c>
      <c r="W557" s="81">
        <v>1812</v>
      </c>
      <c r="X557" s="81">
        <v>13553</v>
      </c>
      <c r="Y557" s="81">
        <v>17646</v>
      </c>
      <c r="Z557" s="81">
        <v>33640</v>
      </c>
      <c r="AA557" s="81">
        <v>11349</v>
      </c>
      <c r="AB557" s="81">
        <v>49492</v>
      </c>
      <c r="AC557" s="81">
        <v>0</v>
      </c>
      <c r="AD557" s="81">
        <v>2.9560185499242988</v>
      </c>
      <c r="AE557" s="82"/>
      <c r="AF557" s="81">
        <v>205141202.80516449</v>
      </c>
      <c r="AG557" s="81">
        <v>3638674.6846296825</v>
      </c>
      <c r="AH557" s="81">
        <v>7457033.1944792503</v>
      </c>
      <c r="AI557" s="81">
        <v>77895242.072094187</v>
      </c>
      <c r="AJ557" s="81">
        <v>123487433.05499941</v>
      </c>
      <c r="AK557" s="81"/>
      <c r="AL557" s="81"/>
      <c r="AM557" s="81">
        <v>6459255.8675886141</v>
      </c>
      <c r="AN557" s="81"/>
      <c r="AO557" s="81"/>
      <c r="AP557" s="82"/>
      <c r="AQ557" s="81">
        <v>880</v>
      </c>
      <c r="AR557" s="81">
        <v>175</v>
      </c>
      <c r="AS557" s="81">
        <v>0</v>
      </c>
      <c r="AT557" s="81">
        <v>7</v>
      </c>
      <c r="AU557" s="81">
        <v>0</v>
      </c>
      <c r="AV557" s="81">
        <v>0</v>
      </c>
      <c r="AW557" s="81">
        <v>0</v>
      </c>
      <c r="AX557" s="82"/>
      <c r="AY557" s="81">
        <v>4264.5260000000026</v>
      </c>
      <c r="AZ557" s="81">
        <v>8622.5</v>
      </c>
      <c r="BA557" s="81">
        <v>0</v>
      </c>
      <c r="BB557" s="81">
        <v>3318.3</v>
      </c>
      <c r="BC557" s="81">
        <v>0</v>
      </c>
      <c r="BD557" s="81">
        <v>0</v>
      </c>
      <c r="BE557" s="81">
        <v>0</v>
      </c>
      <c r="BF557" s="82"/>
      <c r="BG557" s="81">
        <v>0</v>
      </c>
      <c r="BH557" s="81">
        <v>0</v>
      </c>
      <c r="BI557" s="81">
        <v>21.988</v>
      </c>
      <c r="BJ557" s="81">
        <v>0</v>
      </c>
      <c r="BK557" s="81">
        <v>0</v>
      </c>
      <c r="BL557" s="81">
        <v>0</v>
      </c>
      <c r="BM557" s="82"/>
      <c r="BN557" s="81">
        <v>0</v>
      </c>
      <c r="BO557" s="81">
        <v>0</v>
      </c>
      <c r="BP557" s="81">
        <v>6</v>
      </c>
      <c r="BQ557" s="81">
        <v>0</v>
      </c>
      <c r="BR557" s="81">
        <v>0</v>
      </c>
      <c r="BS557" s="81">
        <v>0</v>
      </c>
      <c r="BT557"/>
      <c r="BU557" s="80">
        <v>21.988</v>
      </c>
      <c r="BV557" s="80">
        <v>0</v>
      </c>
      <c r="BW557" s="80">
        <v>0</v>
      </c>
      <c r="BX557" s="80">
        <v>0</v>
      </c>
      <c r="BY557" s="80">
        <v>0</v>
      </c>
      <c r="BZ557" s="80">
        <v>0</v>
      </c>
      <c r="CA557" s="80">
        <v>0</v>
      </c>
      <c r="CB557" s="80">
        <v>0</v>
      </c>
      <c r="CC557" s="80">
        <v>0</v>
      </c>
    </row>
    <row r="558" spans="1:81">
      <c r="A558" s="80" t="s">
        <v>2377</v>
      </c>
      <c r="B558" s="80">
        <v>204</v>
      </c>
      <c r="C558" s="80">
        <v>18</v>
      </c>
      <c r="D558" s="80">
        <v>12</v>
      </c>
      <c r="E558" s="80">
        <v>2021</v>
      </c>
      <c r="F558" s="80" t="s">
        <v>75</v>
      </c>
      <c r="G558" s="174" t="s">
        <v>2359</v>
      </c>
      <c r="H558" s="80" t="s">
        <v>2360</v>
      </c>
      <c r="I558" s="177"/>
      <c r="J558" s="81">
        <v>149.95280588034973</v>
      </c>
      <c r="K558" s="81">
        <v>5.3620870741985165</v>
      </c>
      <c r="L558" s="81">
        <v>43.884413142526789</v>
      </c>
      <c r="M558" s="81">
        <v>54.606041732457399</v>
      </c>
      <c r="N558" s="81">
        <v>79.255448882395399</v>
      </c>
      <c r="O558" s="81">
        <v>45.263097467842051</v>
      </c>
      <c r="P558" s="81">
        <v>51.598153782533544</v>
      </c>
      <c r="Q558" s="81">
        <v>2.9014318568572031</v>
      </c>
      <c r="R558" s="81">
        <v>0</v>
      </c>
      <c r="S558" s="81">
        <v>5.4538907194166386</v>
      </c>
      <c r="T558" s="82"/>
      <c r="U558" s="81">
        <v>18658987</v>
      </c>
      <c r="V558" s="81">
        <v>2333</v>
      </c>
      <c r="W558" s="81">
        <v>1812</v>
      </c>
      <c r="X558" s="81">
        <v>13553</v>
      </c>
      <c r="Y558" s="81">
        <v>17542</v>
      </c>
      <c r="Z558" s="81">
        <v>33304</v>
      </c>
      <c r="AA558" s="81">
        <v>11352</v>
      </c>
      <c r="AB558" s="81">
        <v>48624</v>
      </c>
      <c r="AC558" s="81">
        <v>0</v>
      </c>
      <c r="AD558" s="81">
        <v>5.4538907194166386</v>
      </c>
      <c r="AE558" s="82"/>
      <c r="AF558" s="81">
        <v>202190846.28396249</v>
      </c>
      <c r="AG558" s="81">
        <v>3764136.2467236342</v>
      </c>
      <c r="AH558" s="81">
        <v>6448465.7897763541</v>
      </c>
      <c r="AI558" s="81">
        <v>84097040.032687053</v>
      </c>
      <c r="AJ558" s="81">
        <v>121115443.66373493</v>
      </c>
      <c r="AK558" s="81">
        <v>0</v>
      </c>
      <c r="AL558" s="81">
        <v>0</v>
      </c>
      <c r="AM558" s="81">
        <v>6382575.2807666091</v>
      </c>
      <c r="AN558" s="81">
        <v>0</v>
      </c>
      <c r="AO558" s="81">
        <v>0</v>
      </c>
      <c r="AP558" s="82"/>
      <c r="AQ558" s="81">
        <v>902</v>
      </c>
      <c r="AR558" s="81">
        <v>175</v>
      </c>
      <c r="AS558" s="81">
        <v>0</v>
      </c>
      <c r="AT558" s="81">
        <v>6</v>
      </c>
      <c r="AU558" s="81">
        <v>0</v>
      </c>
      <c r="AV558" s="81">
        <v>0</v>
      </c>
      <c r="AW558" s="81"/>
      <c r="AX558" s="82"/>
      <c r="AY558" s="81">
        <v>4388.814000000003</v>
      </c>
      <c r="AZ558" s="81">
        <v>8622.5</v>
      </c>
      <c r="BA558" s="81">
        <v>0</v>
      </c>
      <c r="BB558" s="81">
        <v>2408.3000000000002</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2378</v>
      </c>
      <c r="B559" s="80">
        <v>204</v>
      </c>
      <c r="C559" s="80">
        <v>19</v>
      </c>
      <c r="D559" s="80">
        <v>12</v>
      </c>
      <c r="E559" s="80">
        <v>2022</v>
      </c>
      <c r="F559" s="80" t="s">
        <v>568</v>
      </c>
      <c r="G559" s="174" t="s">
        <v>2359</v>
      </c>
      <c r="H559" s="80" t="s">
        <v>2360</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925</v>
      </c>
      <c r="AR559" s="81">
        <v>177</v>
      </c>
      <c r="AS559" s="81">
        <v>0</v>
      </c>
      <c r="AT559" s="81">
        <v>7</v>
      </c>
      <c r="AU559" s="81">
        <v>0</v>
      </c>
      <c r="AV559" s="81">
        <v>0</v>
      </c>
      <c r="AW559" s="81"/>
      <c r="AX559" s="82"/>
      <c r="AY559" s="81">
        <v>4535.854000000003</v>
      </c>
      <c r="AZ559" s="81">
        <v>9387.4</v>
      </c>
      <c r="BA559" s="81">
        <v>0</v>
      </c>
      <c r="BB559" s="81">
        <v>3348.2999999999997</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2379</v>
      </c>
      <c r="B560" s="80">
        <v>511</v>
      </c>
      <c r="C560" s="80">
        <v>1</v>
      </c>
      <c r="D560" s="80">
        <v>31</v>
      </c>
      <c r="E560" s="80">
        <v>1990</v>
      </c>
      <c r="F560" s="80" t="s">
        <v>562</v>
      </c>
      <c r="G560" s="80" t="s">
        <v>2380</v>
      </c>
      <c r="H560" s="80" t="s">
        <v>2381</v>
      </c>
      <c r="I560" s="177"/>
      <c r="J560" s="81">
        <v>11897.787449850235</v>
      </c>
      <c r="K560" s="81">
        <v>97.329851083039529</v>
      </c>
      <c r="L560" s="81">
        <v>241.68815960863421</v>
      </c>
      <c r="M560" s="81">
        <v>742.27081487136115</v>
      </c>
      <c r="N560" s="81">
        <v>924.03114309076636</v>
      </c>
      <c r="O560" s="81">
        <v>721.58415264075052</v>
      </c>
      <c r="P560" s="81">
        <v>1087.0590642568038</v>
      </c>
      <c r="Q560" s="81">
        <v>66.166856873423214</v>
      </c>
      <c r="R560" s="81">
        <v>184.69679309926246</v>
      </c>
      <c r="S560" s="81">
        <v>79.591290000000001</v>
      </c>
      <c r="T560" s="82"/>
      <c r="U560" s="81">
        <v>250094482</v>
      </c>
      <c r="V560" s="81">
        <v>39498</v>
      </c>
      <c r="W560" s="81">
        <v>2547</v>
      </c>
      <c r="X560" s="81">
        <v>300370</v>
      </c>
      <c r="Y560" s="81">
        <v>345446</v>
      </c>
      <c r="Z560" s="81">
        <v>296796</v>
      </c>
      <c r="AA560" s="81">
        <v>263950</v>
      </c>
      <c r="AB560" s="81">
        <v>1074325</v>
      </c>
      <c r="AC560" s="81">
        <v>31989817</v>
      </c>
      <c r="AD560" s="81">
        <v>79.591290000000001</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2382</v>
      </c>
      <c r="B561" s="80">
        <v>512</v>
      </c>
      <c r="C561" s="80">
        <v>2</v>
      </c>
      <c r="D561" s="80">
        <v>31</v>
      </c>
      <c r="E561" s="80">
        <v>2005</v>
      </c>
      <c r="F561" s="80" t="s">
        <v>565</v>
      </c>
      <c r="G561" s="80" t="s">
        <v>2380</v>
      </c>
      <c r="H561" s="80" t="s">
        <v>2381</v>
      </c>
      <c r="I561" s="177"/>
      <c r="J561" s="81">
        <v>10236.540354230399</v>
      </c>
      <c r="K561" s="81">
        <v>60.571255794432844</v>
      </c>
      <c r="L561" s="81">
        <v>229.35931588829501</v>
      </c>
      <c r="M561" s="81">
        <v>1260.9506796008316</v>
      </c>
      <c r="N561" s="81">
        <v>1481.2470441953546</v>
      </c>
      <c r="O561" s="81">
        <v>1070.4397827044054</v>
      </c>
      <c r="P561" s="81">
        <v>1079.6490265114392</v>
      </c>
      <c r="Q561" s="81">
        <v>62.541539244890487</v>
      </c>
      <c r="R561" s="81">
        <v>129.42775185869689</v>
      </c>
      <c r="S561" s="81">
        <v>135.461484619</v>
      </c>
      <c r="T561" s="82"/>
      <c r="U561" s="81">
        <v>277993954</v>
      </c>
      <c r="V561" s="81">
        <v>30357</v>
      </c>
      <c r="W561" s="81">
        <v>2233</v>
      </c>
      <c r="X561" s="81">
        <v>249325</v>
      </c>
      <c r="Y561" s="81">
        <v>417375</v>
      </c>
      <c r="Z561" s="81">
        <v>509493</v>
      </c>
      <c r="AA561" s="81">
        <v>214699</v>
      </c>
      <c r="AB561" s="81">
        <v>1061559</v>
      </c>
      <c r="AC561" s="81">
        <v>22886618</v>
      </c>
      <c r="AD561" s="81">
        <v>135.46148461900006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2383</v>
      </c>
      <c r="B562" s="80">
        <v>513</v>
      </c>
      <c r="C562" s="80">
        <v>3</v>
      </c>
      <c r="D562" s="80">
        <v>31</v>
      </c>
      <c r="E562" s="80">
        <v>2006</v>
      </c>
      <c r="F562" s="80" t="s">
        <v>566</v>
      </c>
      <c r="G562" s="80" t="s">
        <v>2380</v>
      </c>
      <c r="H562" s="80" t="s">
        <v>2381</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2384</v>
      </c>
      <c r="B563" s="80">
        <v>514</v>
      </c>
      <c r="C563" s="80">
        <v>4</v>
      </c>
      <c r="D563" s="80">
        <v>31</v>
      </c>
      <c r="E563" s="80">
        <v>2007</v>
      </c>
      <c r="F563" s="80" t="s">
        <v>567</v>
      </c>
      <c r="G563" s="80" t="s">
        <v>2380</v>
      </c>
      <c r="H563" s="80" t="s">
        <v>2381</v>
      </c>
      <c r="I563" s="177"/>
      <c r="J563" s="81">
        <v>10011.085997593038</v>
      </c>
      <c r="K563" s="81">
        <v>58.462818967418286</v>
      </c>
      <c r="L563" s="81">
        <v>252.4964900980944</v>
      </c>
      <c r="M563" s="81">
        <v>1162.5601409649948</v>
      </c>
      <c r="N563" s="81">
        <v>1632.2790143373566</v>
      </c>
      <c r="O563" s="81">
        <v>1038.0801377071009</v>
      </c>
      <c r="P563" s="81">
        <v>1063.3931732033834</v>
      </c>
      <c r="Q563" s="81">
        <v>65.064234432357324</v>
      </c>
      <c r="R563" s="81">
        <v>129.02298144808819</v>
      </c>
      <c r="S563" s="81">
        <v>103.6936306816384</v>
      </c>
      <c r="T563" s="82"/>
      <c r="U563" s="81">
        <v>315869338</v>
      </c>
      <c r="V563" s="81">
        <v>28474</v>
      </c>
      <c r="W563" s="81">
        <v>2567</v>
      </c>
      <c r="X563" s="81">
        <v>309116</v>
      </c>
      <c r="Y563" s="81">
        <v>423263</v>
      </c>
      <c r="Z563" s="81">
        <v>513633</v>
      </c>
      <c r="AA563" s="81">
        <v>208243</v>
      </c>
      <c r="AB563" s="81">
        <v>1045973</v>
      </c>
      <c r="AC563" s="81">
        <v>23469665</v>
      </c>
      <c r="AD563" s="81">
        <v>103.6936306816384</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2385</v>
      </c>
      <c r="B564" s="80">
        <v>515</v>
      </c>
      <c r="C564" s="80">
        <v>5</v>
      </c>
      <c r="D564" s="80">
        <v>31</v>
      </c>
      <c r="E564" s="80">
        <v>2008</v>
      </c>
      <c r="F564" s="80" t="s">
        <v>84</v>
      </c>
      <c r="G564" s="80" t="s">
        <v>2380</v>
      </c>
      <c r="H564" s="80" t="s">
        <v>2381</v>
      </c>
      <c r="I564" s="177"/>
      <c r="J564" s="81">
        <v>9477.8790779829978</v>
      </c>
      <c r="K564" s="81">
        <v>42.496926524760234</v>
      </c>
      <c r="L564" s="81">
        <v>222.44465657620009</v>
      </c>
      <c r="M564" s="81">
        <v>1274.132045157528</v>
      </c>
      <c r="N564" s="81">
        <v>1500.9810027052365</v>
      </c>
      <c r="O564" s="81">
        <v>1008.4942864777821</v>
      </c>
      <c r="P564" s="81">
        <v>1024.4107305775026</v>
      </c>
      <c r="Q564" s="81">
        <v>63.569047914039821</v>
      </c>
      <c r="R564" s="81">
        <v>123.89835216705009</v>
      </c>
      <c r="S564" s="81">
        <v>105.54259557758591</v>
      </c>
      <c r="T564" s="82"/>
      <c r="U564" s="81">
        <v>326528377</v>
      </c>
      <c r="V564" s="81">
        <v>28474</v>
      </c>
      <c r="W564" s="81">
        <v>2567</v>
      </c>
      <c r="X564" s="81">
        <v>309116</v>
      </c>
      <c r="Y564" s="81">
        <v>425943</v>
      </c>
      <c r="Z564" s="81">
        <v>516508</v>
      </c>
      <c r="AA564" s="81">
        <v>200838</v>
      </c>
      <c r="AB564" s="81">
        <v>1038729</v>
      </c>
      <c r="AC564" s="81">
        <v>23402694</v>
      </c>
      <c r="AD564" s="81">
        <v>105.5425955775859</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2386</v>
      </c>
      <c r="B565" s="80">
        <v>516</v>
      </c>
      <c r="C565" s="80">
        <v>6</v>
      </c>
      <c r="D565" s="80">
        <v>31</v>
      </c>
      <c r="E565" s="80">
        <v>2009</v>
      </c>
      <c r="F565" s="80" t="s">
        <v>85</v>
      </c>
      <c r="G565" s="80" t="s">
        <v>2380</v>
      </c>
      <c r="H565" s="80" t="s">
        <v>2381</v>
      </c>
      <c r="I565" s="177"/>
      <c r="J565" s="81">
        <v>9243.911136116325</v>
      </c>
      <c r="K565" s="81">
        <v>40.339280675184462</v>
      </c>
      <c r="L565" s="81">
        <v>255.72057136171532</v>
      </c>
      <c r="M565" s="81">
        <v>1224.1824409702303</v>
      </c>
      <c r="N565" s="81">
        <v>1255.9916555226732</v>
      </c>
      <c r="O565" s="81">
        <v>1029.0482026433763</v>
      </c>
      <c r="P565" s="81">
        <v>970.90106397467036</v>
      </c>
      <c r="Q565" s="81">
        <v>60.20917493434753</v>
      </c>
      <c r="R565" s="81">
        <v>109.41193712771823</v>
      </c>
      <c r="S565" s="81">
        <v>95.135339897028757</v>
      </c>
      <c r="T565" s="82"/>
      <c r="U565" s="81">
        <v>241438404</v>
      </c>
      <c r="V565" s="81">
        <v>29507</v>
      </c>
      <c r="W565" s="81">
        <v>3278</v>
      </c>
      <c r="X565" s="81">
        <v>337832</v>
      </c>
      <c r="Y565" s="81">
        <v>428389</v>
      </c>
      <c r="Z565" s="81">
        <v>520209</v>
      </c>
      <c r="AA565" s="81">
        <v>195413</v>
      </c>
      <c r="AB565" s="81">
        <v>1032779</v>
      </c>
      <c r="AC565" s="81">
        <v>20161739</v>
      </c>
      <c r="AD565" s="81">
        <v>95.135339897028771</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2.99</v>
      </c>
      <c r="BH565" s="81">
        <v>0</v>
      </c>
      <c r="BI565" s="81">
        <v>9080.9470000000001</v>
      </c>
      <c r="BJ565" s="81">
        <v>1588.6510000000001</v>
      </c>
      <c r="BK565" s="81">
        <v>153.01900000000001</v>
      </c>
      <c r="BL565" s="81">
        <v>0</v>
      </c>
      <c r="BM565" s="82"/>
      <c r="BN565" s="81">
        <v>1</v>
      </c>
      <c r="BO565" s="81">
        <v>0</v>
      </c>
      <c r="BP565" s="81">
        <v>47</v>
      </c>
      <c r="BQ565" s="81">
        <v>6</v>
      </c>
      <c r="BR565" s="81">
        <v>24</v>
      </c>
      <c r="BS565" s="81">
        <v>0</v>
      </c>
      <c r="BT565"/>
      <c r="BU565" s="80"/>
      <c r="BV565" s="80"/>
      <c r="BW565" s="80"/>
      <c r="BX565" s="80"/>
      <c r="BY565" s="80"/>
      <c r="BZ565" s="80"/>
      <c r="CA565" s="80"/>
      <c r="CB565" s="80"/>
      <c r="CC565" s="80"/>
    </row>
    <row r="566" spans="1:81">
      <c r="A566" s="80" t="s">
        <v>2387</v>
      </c>
      <c r="B566" s="80">
        <v>517</v>
      </c>
      <c r="C566" s="80">
        <v>7</v>
      </c>
      <c r="D566" s="80">
        <v>31</v>
      </c>
      <c r="E566" s="80">
        <v>2010</v>
      </c>
      <c r="F566" s="80" t="s">
        <v>86</v>
      </c>
      <c r="G566" s="80" t="s">
        <v>2380</v>
      </c>
      <c r="H566" s="80" t="s">
        <v>2381</v>
      </c>
      <c r="I566" s="177"/>
      <c r="J566" s="81">
        <v>10535.290618266321</v>
      </c>
      <c r="K566" s="81">
        <v>44.790634562499569</v>
      </c>
      <c r="L566" s="81">
        <v>249.493196902894</v>
      </c>
      <c r="M566" s="81">
        <v>1337.3392306141329</v>
      </c>
      <c r="N566" s="81">
        <v>1348.6448584427233</v>
      </c>
      <c r="O566" s="81">
        <v>1031.2056160014217</v>
      </c>
      <c r="P566" s="81">
        <v>974.51486191520814</v>
      </c>
      <c r="Q566" s="81">
        <v>62.399601120720391</v>
      </c>
      <c r="R566" s="81">
        <v>122.46752924254139</v>
      </c>
      <c r="S566" s="81">
        <v>117.7824324850405</v>
      </c>
      <c r="T566" s="82"/>
      <c r="U566" s="81">
        <v>267645883</v>
      </c>
      <c r="V566" s="81">
        <v>29507</v>
      </c>
      <c r="W566" s="81">
        <v>3278</v>
      </c>
      <c r="X566" s="81">
        <v>337832</v>
      </c>
      <c r="Y566" s="81">
        <v>430260</v>
      </c>
      <c r="Z566" s="81">
        <v>523722</v>
      </c>
      <c r="AA566" s="81">
        <v>191242</v>
      </c>
      <c r="AB566" s="81">
        <v>1025613</v>
      </c>
      <c r="AC566" s="81">
        <v>21386329</v>
      </c>
      <c r="AD566" s="81">
        <v>117.7824324850405</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3.79</v>
      </c>
      <c r="BH566" s="81">
        <v>0</v>
      </c>
      <c r="BI566" s="81">
        <v>10329.200000000001</v>
      </c>
      <c r="BJ566" s="81">
        <v>1548.1410000000001</v>
      </c>
      <c r="BK566" s="81">
        <v>173.75900000000001</v>
      </c>
      <c r="BL566" s="81">
        <v>0</v>
      </c>
      <c r="BM566" s="82"/>
      <c r="BN566" s="81">
        <v>1</v>
      </c>
      <c r="BO566" s="81">
        <v>0</v>
      </c>
      <c r="BP566" s="81">
        <v>55</v>
      </c>
      <c r="BQ566" s="81">
        <v>6</v>
      </c>
      <c r="BR566" s="81">
        <v>27</v>
      </c>
      <c r="BS566" s="81">
        <v>0</v>
      </c>
      <c r="BT566"/>
      <c r="BU566" s="80">
        <v>11389.091</v>
      </c>
      <c r="BV566" s="80">
        <v>617.226</v>
      </c>
      <c r="BW566" s="80">
        <v>30.166</v>
      </c>
      <c r="BX566" s="80">
        <v>11.727</v>
      </c>
      <c r="BY566" s="80">
        <v>6.68</v>
      </c>
      <c r="BZ566" s="80">
        <v>0</v>
      </c>
      <c r="CA566" s="80">
        <v>0</v>
      </c>
      <c r="CB566" s="80">
        <v>0</v>
      </c>
      <c r="CC566" s="80">
        <v>0</v>
      </c>
    </row>
    <row r="567" spans="1:81">
      <c r="A567" s="80" t="s">
        <v>2388</v>
      </c>
      <c r="B567" s="80">
        <v>518</v>
      </c>
      <c r="C567" s="80">
        <v>8</v>
      </c>
      <c r="D567" s="80">
        <v>31</v>
      </c>
      <c r="E567" s="80">
        <v>2011</v>
      </c>
      <c r="F567" s="80" t="s">
        <v>87</v>
      </c>
      <c r="G567" s="80" t="s">
        <v>2380</v>
      </c>
      <c r="H567" s="80" t="s">
        <v>2381</v>
      </c>
      <c r="I567" s="177"/>
      <c r="J567" s="81">
        <v>11025.803922130131</v>
      </c>
      <c r="K567" s="81">
        <v>64.52006246762673</v>
      </c>
      <c r="L567" s="81">
        <v>136.03460486866689</v>
      </c>
      <c r="M567" s="81">
        <v>1755.3266047897946</v>
      </c>
      <c r="N567" s="81">
        <v>1732.8874797914373</v>
      </c>
      <c r="O567" s="81">
        <v>1019.5371245378442</v>
      </c>
      <c r="P567" s="81">
        <v>940.38011787254641</v>
      </c>
      <c r="Q567" s="81">
        <v>71.488404569907772</v>
      </c>
      <c r="R567" s="81">
        <v>120.60110082073254</v>
      </c>
      <c r="S567" s="81">
        <v>107.56963216933046</v>
      </c>
      <c r="T567" s="82"/>
      <c r="U567" s="81">
        <v>294105947</v>
      </c>
      <c r="V567" s="81">
        <v>29507</v>
      </c>
      <c r="W567" s="81">
        <v>3278</v>
      </c>
      <c r="X567" s="81">
        <v>337832</v>
      </c>
      <c r="Y567" s="81">
        <v>432124</v>
      </c>
      <c r="Z567" s="81">
        <v>529045</v>
      </c>
      <c r="AA567" s="81">
        <v>190035</v>
      </c>
      <c r="AB567" s="81">
        <v>1018668</v>
      </c>
      <c r="AC567" s="81">
        <v>21025566</v>
      </c>
      <c r="AD567" s="81">
        <v>107.56963216933046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4.1950000000000003</v>
      </c>
      <c r="BH567" s="81">
        <v>0</v>
      </c>
      <c r="BI567" s="81">
        <v>10745.924999999999</v>
      </c>
      <c r="BJ567" s="81">
        <v>1717.11</v>
      </c>
      <c r="BK567" s="81">
        <v>170.62899999999999</v>
      </c>
      <c r="BL567" s="81">
        <v>3.0350000000000001</v>
      </c>
      <c r="BM567" s="82"/>
      <c r="BN567" s="81">
        <v>1</v>
      </c>
      <c r="BO567" s="81">
        <v>0</v>
      </c>
      <c r="BP567" s="81">
        <v>56</v>
      </c>
      <c r="BQ567" s="81">
        <v>6</v>
      </c>
      <c r="BR567" s="81">
        <v>26</v>
      </c>
      <c r="BS567" s="81">
        <v>1</v>
      </c>
      <c r="BT567"/>
      <c r="BU567" s="80">
        <v>11982.173000000001</v>
      </c>
      <c r="BV567" s="80">
        <v>610.56600000000003</v>
      </c>
      <c r="BW567" s="80">
        <v>27.48</v>
      </c>
      <c r="BX567" s="80">
        <v>11.884</v>
      </c>
      <c r="BY567" s="80">
        <v>8.7910000000000004</v>
      </c>
      <c r="BZ567" s="80">
        <v>0</v>
      </c>
      <c r="CA567" s="80">
        <v>0</v>
      </c>
      <c r="CB567" s="80">
        <v>0</v>
      </c>
      <c r="CC567" s="80">
        <v>0</v>
      </c>
    </row>
    <row r="568" spans="1:81">
      <c r="A568" s="80" t="s">
        <v>2389</v>
      </c>
      <c r="B568" s="80">
        <v>519</v>
      </c>
      <c r="C568" s="80">
        <v>9</v>
      </c>
      <c r="D568" s="80">
        <v>31</v>
      </c>
      <c r="E568" s="80">
        <v>2012</v>
      </c>
      <c r="F568" s="80" t="s">
        <v>88</v>
      </c>
      <c r="G568" s="80" t="s">
        <v>2380</v>
      </c>
      <c r="H568" s="80" t="s">
        <v>2381</v>
      </c>
      <c r="I568" s="177"/>
      <c r="J568" s="81">
        <v>10543.076736616509</v>
      </c>
      <c r="K568" s="81">
        <v>62.488335316102123</v>
      </c>
      <c r="L568" s="81">
        <v>140.09315537356449</v>
      </c>
      <c r="M568" s="81">
        <v>1834.9615840806487</v>
      </c>
      <c r="N568" s="81">
        <v>1896.5333479913759</v>
      </c>
      <c r="O568" s="81">
        <v>1023.1618664688179</v>
      </c>
      <c r="P568" s="81">
        <v>933.46815511853833</v>
      </c>
      <c r="Q568" s="81">
        <v>77.509942789352124</v>
      </c>
      <c r="R568" s="81">
        <v>132.51065218583693</v>
      </c>
      <c r="S568" s="81">
        <v>98.578277805249485</v>
      </c>
      <c r="T568" s="82"/>
      <c r="U568" s="81">
        <v>286703049</v>
      </c>
      <c r="V568" s="81">
        <v>29507</v>
      </c>
      <c r="W568" s="81">
        <v>3278</v>
      </c>
      <c r="X568" s="81">
        <v>337832</v>
      </c>
      <c r="Y568" s="81">
        <v>436289</v>
      </c>
      <c r="Z568" s="81">
        <v>535137</v>
      </c>
      <c r="AA568" s="81">
        <v>187571</v>
      </c>
      <c r="AB568" s="81">
        <v>1016563</v>
      </c>
      <c r="AC568" s="81">
        <v>22503517</v>
      </c>
      <c r="AD568" s="81">
        <v>98.578277805249513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3.927</v>
      </c>
      <c r="BH568" s="81">
        <v>0</v>
      </c>
      <c r="BI568" s="81">
        <v>5631.402</v>
      </c>
      <c r="BJ568" s="81">
        <v>1839.4829999999999</v>
      </c>
      <c r="BK568" s="81">
        <v>186.86099999999999</v>
      </c>
      <c r="BL568" s="81">
        <v>3.8079999999999998</v>
      </c>
      <c r="BM568" s="82"/>
      <c r="BN568" s="81">
        <v>1</v>
      </c>
      <c r="BO568" s="81">
        <v>0</v>
      </c>
      <c r="BP568" s="81">
        <v>57</v>
      </c>
      <c r="BQ568" s="81">
        <v>6</v>
      </c>
      <c r="BR568" s="81">
        <v>26</v>
      </c>
      <c r="BS568" s="81">
        <v>1</v>
      </c>
      <c r="BT568"/>
      <c r="BU568" s="80">
        <v>7251.6719999999996</v>
      </c>
      <c r="BV568" s="80">
        <v>386.47</v>
      </c>
      <c r="BW568" s="80">
        <v>14.26</v>
      </c>
      <c r="BX568" s="80">
        <v>5.4390000000000001</v>
      </c>
      <c r="BY568" s="80">
        <v>7.64</v>
      </c>
      <c r="BZ568" s="80">
        <v>0</v>
      </c>
      <c r="CA568" s="80">
        <v>0</v>
      </c>
      <c r="CB568" s="80">
        <v>0</v>
      </c>
      <c r="CC568" s="80">
        <v>0</v>
      </c>
    </row>
    <row r="569" spans="1:81">
      <c r="A569" s="80" t="s">
        <v>2390</v>
      </c>
      <c r="B569" s="80">
        <v>520</v>
      </c>
      <c r="C569" s="80">
        <v>10</v>
      </c>
      <c r="D569" s="80">
        <v>31</v>
      </c>
      <c r="E569" s="80">
        <v>2013</v>
      </c>
      <c r="F569" s="80" t="s">
        <v>89</v>
      </c>
      <c r="G569" s="80" t="s">
        <v>2380</v>
      </c>
      <c r="H569" s="80" t="s">
        <v>2381</v>
      </c>
      <c r="I569" s="177"/>
      <c r="J569" s="81">
        <v>11556.100281382227</v>
      </c>
      <c r="K569" s="81">
        <v>59.706405515585416</v>
      </c>
      <c r="L569" s="81">
        <v>125.18402856317273</v>
      </c>
      <c r="M569" s="81">
        <v>1887.1788225036048</v>
      </c>
      <c r="N569" s="81">
        <v>1793.0424589129047</v>
      </c>
      <c r="O569" s="81">
        <v>991.47870284334238</v>
      </c>
      <c r="P569" s="81">
        <v>924.53192104606171</v>
      </c>
      <c r="Q569" s="81">
        <v>78.302746285290993</v>
      </c>
      <c r="R569" s="81">
        <v>140.78054066222023</v>
      </c>
      <c r="S569" s="81">
        <v>102.23599515545283</v>
      </c>
      <c r="T569" s="82"/>
      <c r="U569" s="81">
        <v>297183428</v>
      </c>
      <c r="V569" s="81">
        <v>29507</v>
      </c>
      <c r="W569" s="81">
        <v>3278</v>
      </c>
      <c r="X569" s="81">
        <v>337832</v>
      </c>
      <c r="Y569" s="81">
        <v>437711</v>
      </c>
      <c r="Z569" s="81">
        <v>541719</v>
      </c>
      <c r="AA569" s="81">
        <v>185078</v>
      </c>
      <c r="AB569" s="81">
        <v>1012236</v>
      </c>
      <c r="AC569" s="81">
        <v>23337445</v>
      </c>
      <c r="AD569" s="81">
        <v>102.23599515545281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3.1349999999999998</v>
      </c>
      <c r="BH569" s="81">
        <v>0</v>
      </c>
      <c r="BI569" s="81">
        <v>10836.862999999999</v>
      </c>
      <c r="BJ569" s="81">
        <v>1888.8489999999999</v>
      </c>
      <c r="BK569" s="81">
        <v>220.57999999999998</v>
      </c>
      <c r="BL569" s="81">
        <v>0</v>
      </c>
      <c r="BM569" s="82"/>
      <c r="BN569" s="81">
        <v>1</v>
      </c>
      <c r="BO569" s="81">
        <v>0</v>
      </c>
      <c r="BP569" s="81">
        <v>56</v>
      </c>
      <c r="BQ569" s="81">
        <v>6</v>
      </c>
      <c r="BR569" s="81">
        <v>28</v>
      </c>
      <c r="BS569" s="81">
        <v>0</v>
      </c>
      <c r="BT569"/>
      <c r="BU569" s="80">
        <v>12283.421</v>
      </c>
      <c r="BV569" s="80">
        <v>633.26900000000001</v>
      </c>
      <c r="BW569" s="80">
        <v>13.54</v>
      </c>
      <c r="BX569" s="80">
        <v>12.227</v>
      </c>
      <c r="BY569" s="80">
        <v>6.97</v>
      </c>
      <c r="BZ569" s="80">
        <v>0</v>
      </c>
      <c r="CA569" s="80">
        <v>0</v>
      </c>
      <c r="CB569" s="80">
        <v>0</v>
      </c>
      <c r="CC569" s="80">
        <v>0</v>
      </c>
    </row>
    <row r="570" spans="1:81">
      <c r="A570" s="80" t="s">
        <v>2391</v>
      </c>
      <c r="B570" s="80">
        <v>521</v>
      </c>
      <c r="C570" s="80">
        <v>11</v>
      </c>
      <c r="D570" s="80">
        <v>31</v>
      </c>
      <c r="E570" s="80">
        <v>2014</v>
      </c>
      <c r="F570" s="80" t="s">
        <v>90</v>
      </c>
      <c r="G570" s="80" t="s">
        <v>2380</v>
      </c>
      <c r="H570" s="80" t="s">
        <v>2381</v>
      </c>
      <c r="I570" s="177"/>
      <c r="J570" s="81">
        <v>11377.074181677272</v>
      </c>
      <c r="K570" s="81">
        <v>61.564387990847244</v>
      </c>
      <c r="L570" s="81">
        <v>143.01354330653416</v>
      </c>
      <c r="M570" s="81">
        <v>1900.79895224032</v>
      </c>
      <c r="N570" s="81">
        <v>1836.0805913061154</v>
      </c>
      <c r="O570" s="81">
        <v>948.89531493270022</v>
      </c>
      <c r="P570" s="81">
        <v>917.38968892985508</v>
      </c>
      <c r="Q570" s="81">
        <v>74.496635656918485</v>
      </c>
      <c r="R570" s="81">
        <v>134.65219901536568</v>
      </c>
      <c r="S570" s="81">
        <v>94.928396666887593</v>
      </c>
      <c r="T570" s="82"/>
      <c r="U570" s="81">
        <v>299453240</v>
      </c>
      <c r="V570" s="81">
        <v>26949</v>
      </c>
      <c r="W570" s="81">
        <v>2922</v>
      </c>
      <c r="X570" s="81">
        <v>329449</v>
      </c>
      <c r="Y570" s="81">
        <v>438709</v>
      </c>
      <c r="Z570" s="81">
        <v>546040</v>
      </c>
      <c r="AA570" s="81">
        <v>182698</v>
      </c>
      <c r="AB570" s="81">
        <v>1003730</v>
      </c>
      <c r="AC570" s="81">
        <v>22391726</v>
      </c>
      <c r="AD570" s="81">
        <v>94.928396666887579</v>
      </c>
      <c r="AE570" s="82"/>
      <c r="AF570" s="81">
        <v>2523411644.7789812</v>
      </c>
      <c r="AG570" s="81">
        <v>52161356.124322966</v>
      </c>
      <c r="AH570" s="81">
        <v>31520211.331261668</v>
      </c>
      <c r="AI570" s="81">
        <v>2383684994.494987</v>
      </c>
      <c r="AJ570" s="81">
        <v>2630726614.1507611</v>
      </c>
      <c r="AK570" s="81">
        <v>0</v>
      </c>
      <c r="AL570" s="81">
        <v>0</v>
      </c>
      <c r="AM570" s="81">
        <v>137797130.04684064</v>
      </c>
      <c r="AN570" s="81">
        <v>0</v>
      </c>
      <c r="AO570" s="81">
        <v>0</v>
      </c>
      <c r="AP570" s="82"/>
      <c r="AQ570" s="81">
        <v>19500</v>
      </c>
      <c r="AR570" s="81">
        <v>3533</v>
      </c>
      <c r="AS570" s="81">
        <v>10</v>
      </c>
      <c r="AT570" s="81">
        <v>2</v>
      </c>
      <c r="AU570" s="81">
        <v>0</v>
      </c>
      <c r="AV570" s="81">
        <v>1</v>
      </c>
      <c r="AW570" s="81" t="s">
        <v>564</v>
      </c>
      <c r="AX570" s="82"/>
      <c r="AY570" s="81">
        <v>79877.3</v>
      </c>
      <c r="AZ570" s="81">
        <v>138032.50000000003</v>
      </c>
      <c r="BA570" s="81">
        <v>94660</v>
      </c>
      <c r="BB570" s="81">
        <v>422</v>
      </c>
      <c r="BC570" s="81">
        <v>0</v>
      </c>
      <c r="BD570" s="81">
        <v>1715</v>
      </c>
      <c r="BE570" s="81" t="s">
        <v>564</v>
      </c>
      <c r="BF570" s="82"/>
      <c r="BG570" s="81">
        <v>2.8980000000000001</v>
      </c>
      <c r="BH570" s="81">
        <v>0</v>
      </c>
      <c r="BI570" s="81">
        <v>10441.041999999999</v>
      </c>
      <c r="BJ570" s="81">
        <v>1738.826</v>
      </c>
      <c r="BK570" s="81">
        <v>207.56299999999999</v>
      </c>
      <c r="BL570" s="81">
        <v>0</v>
      </c>
      <c r="BM570" s="82"/>
      <c r="BN570" s="81">
        <v>1</v>
      </c>
      <c r="BO570" s="81">
        <v>0</v>
      </c>
      <c r="BP570" s="81">
        <v>56</v>
      </c>
      <c r="BQ570" s="81">
        <v>6</v>
      </c>
      <c r="BR570" s="81">
        <v>27</v>
      </c>
      <c r="BS570" s="81">
        <v>0</v>
      </c>
      <c r="BT570"/>
      <c r="BU570" s="80">
        <v>11705.668</v>
      </c>
      <c r="BV570" s="80">
        <v>651.39800000000002</v>
      </c>
      <c r="BW570" s="80">
        <v>13.757</v>
      </c>
      <c r="BX570" s="80">
        <v>12.456</v>
      </c>
      <c r="BY570" s="80">
        <v>7.05</v>
      </c>
      <c r="BZ570" s="80">
        <v>0</v>
      </c>
      <c r="CA570" s="80">
        <v>0</v>
      </c>
      <c r="CB570" s="80">
        <v>0</v>
      </c>
      <c r="CC570" s="80">
        <v>0</v>
      </c>
    </row>
    <row r="571" spans="1:81">
      <c r="A571" s="80" t="s">
        <v>2392</v>
      </c>
      <c r="B571" s="80">
        <v>522</v>
      </c>
      <c r="C571" s="80">
        <v>12</v>
      </c>
      <c r="D571" s="80">
        <v>31</v>
      </c>
      <c r="E571" s="80">
        <v>2015</v>
      </c>
      <c r="F571" s="80" t="s">
        <v>91</v>
      </c>
      <c r="G571" s="80" t="s">
        <v>2380</v>
      </c>
      <c r="H571" s="80" t="s">
        <v>2381</v>
      </c>
      <c r="I571" s="177"/>
      <c r="J571" s="81">
        <v>10278.768236689268</v>
      </c>
      <c r="K571" s="81">
        <v>55.699738800588541</v>
      </c>
      <c r="L571" s="81">
        <v>164.47168298641262</v>
      </c>
      <c r="M571" s="81">
        <v>1580.9766717424284</v>
      </c>
      <c r="N571" s="81">
        <v>1569.1260884848455</v>
      </c>
      <c r="O571" s="81">
        <v>944.09841095775994</v>
      </c>
      <c r="P571" s="81">
        <v>903.14115010861849</v>
      </c>
      <c r="Q571" s="81">
        <v>72.244583031828441</v>
      </c>
      <c r="R571" s="81">
        <v>125.42674529054574</v>
      </c>
      <c r="S571" s="81">
        <v>104.85189189939985</v>
      </c>
      <c r="T571" s="82"/>
      <c r="U571" s="81">
        <v>264758503</v>
      </c>
      <c r="V571" s="81">
        <v>26949</v>
      </c>
      <c r="W571" s="81">
        <v>2922</v>
      </c>
      <c r="X571" s="81">
        <v>329449</v>
      </c>
      <c r="Y571" s="81">
        <v>439637</v>
      </c>
      <c r="Z571" s="81">
        <v>548514</v>
      </c>
      <c r="AA571" s="81">
        <v>179719</v>
      </c>
      <c r="AB571" s="81">
        <v>994317</v>
      </c>
      <c r="AC571" s="81">
        <v>21485952</v>
      </c>
      <c r="AD571" s="81">
        <v>104.85189189939985</v>
      </c>
      <c r="AE571" s="82"/>
      <c r="AF571" s="81">
        <v>2473733799.9392118</v>
      </c>
      <c r="AG571" s="81">
        <v>42680051.406855255</v>
      </c>
      <c r="AH571" s="81">
        <v>29762682.700233612</v>
      </c>
      <c r="AI571" s="81">
        <v>2074753928.1427584</v>
      </c>
      <c r="AJ571" s="81">
        <v>2405917521.0696363</v>
      </c>
      <c r="AK571" s="81">
        <v>0</v>
      </c>
      <c r="AL571" s="81">
        <v>0</v>
      </c>
      <c r="AM571" s="81">
        <v>136266973.84705943</v>
      </c>
      <c r="AN571" s="81">
        <v>0</v>
      </c>
      <c r="AO571" s="81">
        <v>0</v>
      </c>
      <c r="AP571" s="82"/>
      <c r="AQ571" s="81">
        <v>21226</v>
      </c>
      <c r="AR571" s="81">
        <v>5037</v>
      </c>
      <c r="AS571" s="81">
        <v>10</v>
      </c>
      <c r="AT571" s="81">
        <v>4</v>
      </c>
      <c r="AU571" s="81">
        <v>0</v>
      </c>
      <c r="AV571" s="81">
        <v>2</v>
      </c>
      <c r="AW571" s="81" t="s">
        <v>564</v>
      </c>
      <c r="AX571" s="82"/>
      <c r="AY571" s="81">
        <v>88233.299999999988</v>
      </c>
      <c r="AZ571" s="81">
        <v>259270.1</v>
      </c>
      <c r="BA571" s="81">
        <v>94660</v>
      </c>
      <c r="BB571" s="81">
        <v>637.70000000000005</v>
      </c>
      <c r="BC571" s="81">
        <v>0</v>
      </c>
      <c r="BD571" s="81">
        <v>2690</v>
      </c>
      <c r="BE571" s="81" t="s">
        <v>564</v>
      </c>
      <c r="BF571" s="82"/>
      <c r="BG571" s="81">
        <v>3.331</v>
      </c>
      <c r="BH571" s="81">
        <v>0</v>
      </c>
      <c r="BI571" s="81">
        <v>9556.7720000000008</v>
      </c>
      <c r="BJ571" s="81">
        <v>1655.615</v>
      </c>
      <c r="BK571" s="81">
        <v>226.10599999999999</v>
      </c>
      <c r="BL571" s="81">
        <v>0</v>
      </c>
      <c r="BM571" s="82"/>
      <c r="BN571" s="81">
        <v>1</v>
      </c>
      <c r="BO571" s="81">
        <v>0</v>
      </c>
      <c r="BP571" s="81">
        <v>57</v>
      </c>
      <c r="BQ571" s="81">
        <v>6</v>
      </c>
      <c r="BR571" s="81">
        <v>29</v>
      </c>
      <c r="BS571" s="81">
        <v>0</v>
      </c>
      <c r="BT571"/>
      <c r="BU571" s="80">
        <v>10826.106</v>
      </c>
      <c r="BV571" s="80">
        <v>555.51499999999999</v>
      </c>
      <c r="BW571" s="80">
        <v>42.325000000000003</v>
      </c>
      <c r="BX571" s="80">
        <v>12.077999999999999</v>
      </c>
      <c r="BY571" s="80">
        <v>5.8</v>
      </c>
      <c r="BZ571" s="80">
        <v>0</v>
      </c>
      <c r="CA571" s="80">
        <v>0</v>
      </c>
      <c r="CB571" s="80">
        <v>0</v>
      </c>
      <c r="CC571" s="80">
        <v>0</v>
      </c>
    </row>
    <row r="572" spans="1:81">
      <c r="A572" s="80" t="s">
        <v>2393</v>
      </c>
      <c r="B572" s="80">
        <v>523</v>
      </c>
      <c r="C572" s="80">
        <v>13</v>
      </c>
      <c r="D572" s="80">
        <v>31</v>
      </c>
      <c r="E572" s="80">
        <v>2016</v>
      </c>
      <c r="F572" s="80" t="s">
        <v>92</v>
      </c>
      <c r="G572" s="80" t="s">
        <v>2380</v>
      </c>
      <c r="H572" s="80" t="s">
        <v>2381</v>
      </c>
      <c r="I572" s="177"/>
      <c r="J572" s="81">
        <v>10964.883983548834</v>
      </c>
      <c r="K572" s="81">
        <v>56.535009784065586</v>
      </c>
      <c r="L572" s="81">
        <v>229.18289930573917</v>
      </c>
      <c r="M572" s="81">
        <v>1623.9517271049681</v>
      </c>
      <c r="N572" s="81">
        <v>1594.549904256168</v>
      </c>
      <c r="O572" s="81">
        <v>936.75360893889513</v>
      </c>
      <c r="P572" s="81">
        <v>874.22497887361078</v>
      </c>
      <c r="Q572" s="81">
        <v>69.550580872874733</v>
      </c>
      <c r="R572" s="81">
        <v>122.300582945676</v>
      </c>
      <c r="S572" s="81">
        <v>119.8605825843693</v>
      </c>
      <c r="T572" s="82"/>
      <c r="U572" s="81">
        <v>261292785</v>
      </c>
      <c r="V572" s="81">
        <v>26949</v>
      </c>
      <c r="W572" s="81">
        <v>2922</v>
      </c>
      <c r="X572" s="81">
        <v>329449</v>
      </c>
      <c r="Y572" s="81">
        <v>440150</v>
      </c>
      <c r="Z572" s="81">
        <v>550937</v>
      </c>
      <c r="AA572" s="81">
        <v>179929</v>
      </c>
      <c r="AB572" s="81">
        <v>984689</v>
      </c>
      <c r="AC572" s="81">
        <v>20887735.70377345</v>
      </c>
      <c r="AD572" s="81">
        <v>119.8605825843693</v>
      </c>
      <c r="AE572" s="82"/>
      <c r="AF572" s="81">
        <v>2459615225.1085291</v>
      </c>
      <c r="AG572" s="81">
        <v>41352662.476892911</v>
      </c>
      <c r="AH572" s="81">
        <v>35168744.223949157</v>
      </c>
      <c r="AI572" s="81">
        <v>2460600717.6098232</v>
      </c>
      <c r="AJ572" s="81">
        <v>2302567360.2176528</v>
      </c>
      <c r="AK572" s="81"/>
      <c r="AL572" s="81"/>
      <c r="AM572" s="81">
        <v>135052337.79911149</v>
      </c>
      <c r="AN572" s="81"/>
      <c r="AO572" s="81"/>
      <c r="AP572" s="82"/>
      <c r="AQ572" s="81">
        <v>22695</v>
      </c>
      <c r="AR572" s="81">
        <v>6016</v>
      </c>
      <c r="AS572" s="81">
        <v>10</v>
      </c>
      <c r="AT572" s="81">
        <v>4</v>
      </c>
      <c r="AU572" s="81">
        <v>0</v>
      </c>
      <c r="AV572" s="81">
        <v>2</v>
      </c>
      <c r="AW572" s="81" t="s">
        <v>564</v>
      </c>
      <c r="AX572" s="82"/>
      <c r="AY572" s="81">
        <v>95489.9</v>
      </c>
      <c r="AZ572" s="81">
        <v>331088.40000000002</v>
      </c>
      <c r="BA572" s="81">
        <v>94660</v>
      </c>
      <c r="BB572" s="81">
        <v>637.70000000000005</v>
      </c>
      <c r="BC572" s="81">
        <v>0</v>
      </c>
      <c r="BD572" s="81">
        <v>2690</v>
      </c>
      <c r="BE572" s="81" t="s">
        <v>564</v>
      </c>
      <c r="BF572" s="82"/>
      <c r="BG572" s="81">
        <v>3.6040000000000001</v>
      </c>
      <c r="BH572" s="81">
        <v>0</v>
      </c>
      <c r="BI572" s="81">
        <v>10144.585999999999</v>
      </c>
      <c r="BJ572" s="81">
        <v>524.00699999999995</v>
      </c>
      <c r="BK572" s="81">
        <v>233.77199999999999</v>
      </c>
      <c r="BL572" s="81">
        <v>0</v>
      </c>
      <c r="BM572" s="82"/>
      <c r="BN572" s="81">
        <v>1</v>
      </c>
      <c r="BO572" s="81">
        <v>0</v>
      </c>
      <c r="BP572" s="81">
        <v>57</v>
      </c>
      <c r="BQ572" s="81">
        <v>5</v>
      </c>
      <c r="BR572" s="81">
        <v>29</v>
      </c>
      <c r="BS572" s="81">
        <v>0</v>
      </c>
      <c r="BT572"/>
      <c r="BU572" s="80">
        <v>10233.049999999999</v>
      </c>
      <c r="BV572" s="80">
        <v>611.21</v>
      </c>
      <c r="BW572" s="80">
        <v>47.177</v>
      </c>
      <c r="BX572" s="80">
        <v>14.532</v>
      </c>
      <c r="BY572" s="80">
        <v>0</v>
      </c>
      <c r="BZ572" s="80">
        <v>0</v>
      </c>
      <c r="CA572" s="80">
        <v>0</v>
      </c>
      <c r="CB572" s="80">
        <v>0</v>
      </c>
      <c r="CC572" s="80">
        <v>0</v>
      </c>
    </row>
    <row r="573" spans="1:81">
      <c r="A573" s="80" t="s">
        <v>2394</v>
      </c>
      <c r="B573" s="80">
        <v>524</v>
      </c>
      <c r="C573" s="80">
        <v>14</v>
      </c>
      <c r="D573" s="80">
        <v>31</v>
      </c>
      <c r="E573" s="80">
        <v>2017</v>
      </c>
      <c r="F573" s="80" t="s">
        <v>71</v>
      </c>
      <c r="G573" s="80" t="s">
        <v>2380</v>
      </c>
      <c r="H573" s="80" t="s">
        <v>2381</v>
      </c>
      <c r="I573" s="177"/>
      <c r="J573" s="81">
        <v>10657.439861948</v>
      </c>
      <c r="K573" s="81">
        <v>53.636389870322347</v>
      </c>
      <c r="L573" s="81">
        <v>212.34339180006148</v>
      </c>
      <c r="M573" s="81">
        <v>1185.8096267007468</v>
      </c>
      <c r="N573" s="81">
        <v>1409.0634390806015</v>
      </c>
      <c r="O573" s="81">
        <v>925.63099154776535</v>
      </c>
      <c r="P573" s="81">
        <v>858.58218971481404</v>
      </c>
      <c r="Q573" s="81">
        <v>66.598196642569519</v>
      </c>
      <c r="R573" s="81">
        <v>107.10301583742944</v>
      </c>
      <c r="S573" s="81">
        <v>130.14350254263434</v>
      </c>
      <c r="T573" s="82"/>
      <c r="U573" s="81">
        <v>266414945</v>
      </c>
      <c r="V573" s="81">
        <v>26949</v>
      </c>
      <c r="W573" s="81">
        <v>2922</v>
      </c>
      <c r="X573" s="81">
        <v>329449</v>
      </c>
      <c r="Y573" s="81">
        <v>440666</v>
      </c>
      <c r="Z573" s="81">
        <v>553426</v>
      </c>
      <c r="AA573" s="81">
        <v>177836</v>
      </c>
      <c r="AB573" s="81">
        <v>975074</v>
      </c>
      <c r="AC573" s="81">
        <v>18655094.999999989</v>
      </c>
      <c r="AD573" s="81">
        <v>130.14350254263431</v>
      </c>
      <c r="AE573" s="82"/>
      <c r="AF573" s="81">
        <v>2425945995.3557582</v>
      </c>
      <c r="AG573" s="81">
        <v>41342647.696443692</v>
      </c>
      <c r="AH573" s="81">
        <v>43539364.321300551</v>
      </c>
      <c r="AI573" s="81">
        <v>2016239951.9468279</v>
      </c>
      <c r="AJ573" s="81">
        <v>2465998270.699194</v>
      </c>
      <c r="AK573" s="81"/>
      <c r="AL573" s="81"/>
      <c r="AM573" s="81">
        <v>133942875.27032439</v>
      </c>
      <c r="AN573" s="81"/>
      <c r="AO573" s="81"/>
      <c r="AP573" s="82"/>
      <c r="AQ573" s="81">
        <v>23986</v>
      </c>
      <c r="AR573" s="81">
        <v>6804</v>
      </c>
      <c r="AS573" s="81">
        <v>11</v>
      </c>
      <c r="AT573" s="81">
        <v>4</v>
      </c>
      <c r="AU573" s="81">
        <v>0</v>
      </c>
      <c r="AV573" s="81">
        <v>2</v>
      </c>
      <c r="AW573" s="81" t="s">
        <v>564</v>
      </c>
      <c r="AX573" s="82"/>
      <c r="AY573" s="81">
        <v>101813.6</v>
      </c>
      <c r="AZ573" s="81">
        <v>404001.3</v>
      </c>
      <c r="BA573" s="81">
        <v>94679</v>
      </c>
      <c r="BB573" s="81">
        <v>637.70000000000005</v>
      </c>
      <c r="BC573" s="81">
        <v>0</v>
      </c>
      <c r="BD573" s="81">
        <v>2690</v>
      </c>
      <c r="BE573" s="81" t="s">
        <v>564</v>
      </c>
      <c r="BF573" s="82"/>
      <c r="BG573" s="81">
        <v>4.0869999999999997</v>
      </c>
      <c r="BH573" s="81">
        <v>0</v>
      </c>
      <c r="BI573" s="81">
        <v>9913.7199999999993</v>
      </c>
      <c r="BJ573" s="81">
        <v>1424.1569999999999</v>
      </c>
      <c r="BK573" s="81">
        <v>212.25300000000001</v>
      </c>
      <c r="BL573" s="81">
        <v>0</v>
      </c>
      <c r="BM573" s="82"/>
      <c r="BN573" s="81">
        <v>1</v>
      </c>
      <c r="BO573" s="81">
        <v>0</v>
      </c>
      <c r="BP573" s="81">
        <v>57</v>
      </c>
      <c r="BQ573" s="81">
        <v>6</v>
      </c>
      <c r="BR573" s="81">
        <v>26</v>
      </c>
      <c r="BS573" s="81">
        <v>0</v>
      </c>
      <c r="BT573"/>
      <c r="BU573" s="80">
        <v>10866.436</v>
      </c>
      <c r="BV573" s="80">
        <v>604.52599999999995</v>
      </c>
      <c r="BW573" s="80">
        <v>55.442</v>
      </c>
      <c r="BX573" s="80">
        <v>14.43</v>
      </c>
      <c r="BY573" s="80">
        <v>8.5169999999999995</v>
      </c>
      <c r="BZ573" s="80">
        <v>4.8659999999999997</v>
      </c>
      <c r="CA573" s="80">
        <v>0</v>
      </c>
      <c r="CB573" s="80">
        <v>0</v>
      </c>
      <c r="CC573" s="80">
        <v>0</v>
      </c>
    </row>
    <row r="574" spans="1:81">
      <c r="A574" s="80" t="s">
        <v>2395</v>
      </c>
      <c r="B574" s="80">
        <v>525</v>
      </c>
      <c r="C574" s="80">
        <v>15</v>
      </c>
      <c r="D574" s="80">
        <v>31</v>
      </c>
      <c r="E574" s="80">
        <v>2018</v>
      </c>
      <c r="F574" s="80" t="s">
        <v>93</v>
      </c>
      <c r="G574" s="80" t="s">
        <v>2380</v>
      </c>
      <c r="H574" s="80" t="s">
        <v>2381</v>
      </c>
      <c r="I574" s="177"/>
      <c r="J574" s="81">
        <v>10166.848743425477</v>
      </c>
      <c r="K574" s="81">
        <v>48.182613489802726</v>
      </c>
      <c r="L574" s="81">
        <v>192.63353092327557</v>
      </c>
      <c r="M574" s="81">
        <v>1036.2666070705006</v>
      </c>
      <c r="N574" s="81">
        <v>1066.3948878594842</v>
      </c>
      <c r="O574" s="81">
        <v>912.9914578405826</v>
      </c>
      <c r="P574" s="81">
        <v>847.01955126672635</v>
      </c>
      <c r="Q574" s="81">
        <v>61.135801229180807</v>
      </c>
      <c r="R574" s="81">
        <v>106.72396410581294</v>
      </c>
      <c r="S574" s="81">
        <v>136.27284859252958</v>
      </c>
      <c r="T574" s="82"/>
      <c r="U574" s="81">
        <v>272730506</v>
      </c>
      <c r="V574" s="81">
        <v>26949</v>
      </c>
      <c r="W574" s="81">
        <v>2922</v>
      </c>
      <c r="X574" s="81">
        <v>329449</v>
      </c>
      <c r="Y574" s="81">
        <v>440792</v>
      </c>
      <c r="Z574" s="81">
        <v>556321</v>
      </c>
      <c r="AA574" s="81">
        <v>177205</v>
      </c>
      <c r="AB574" s="81">
        <v>964598</v>
      </c>
      <c r="AC574" s="81">
        <v>18516219</v>
      </c>
      <c r="AD574" s="81">
        <v>136.27284859252961</v>
      </c>
      <c r="AE574" s="82"/>
      <c r="AF574" s="81">
        <v>2414160846.7897682</v>
      </c>
      <c r="AG574" s="81">
        <v>36798093.124239638</v>
      </c>
      <c r="AH574" s="81">
        <v>40404783.21457278</v>
      </c>
      <c r="AI574" s="81">
        <v>1969087102.156904</v>
      </c>
      <c r="AJ574" s="81">
        <v>2278886360.766603</v>
      </c>
      <c r="AK574" s="81"/>
      <c r="AL574" s="81"/>
      <c r="AM574" s="81">
        <v>132777986.09023499</v>
      </c>
      <c r="AN574" s="81"/>
      <c r="AO574" s="81"/>
      <c r="AP574" s="82"/>
      <c r="AQ574" s="81">
        <v>25543</v>
      </c>
      <c r="AR574" s="81">
        <v>7544</v>
      </c>
      <c r="AS574" s="81">
        <v>14</v>
      </c>
      <c r="AT574" s="81">
        <v>4</v>
      </c>
      <c r="AU574" s="81">
        <v>0</v>
      </c>
      <c r="AV574" s="81">
        <v>3</v>
      </c>
      <c r="AW574" s="81" t="s">
        <v>564</v>
      </c>
      <c r="AX574" s="82"/>
      <c r="AY574" s="81">
        <v>109615</v>
      </c>
      <c r="AZ574" s="81">
        <v>488020.2</v>
      </c>
      <c r="BA574" s="81">
        <v>120719</v>
      </c>
      <c r="BB574" s="81">
        <v>638</v>
      </c>
      <c r="BC574" s="81">
        <v>0</v>
      </c>
      <c r="BD574" s="81">
        <v>2700</v>
      </c>
      <c r="BE574" s="81" t="s">
        <v>564</v>
      </c>
      <c r="BF574" s="82"/>
      <c r="BG574" s="81">
        <v>0</v>
      </c>
      <c r="BH574" s="81">
        <v>0</v>
      </c>
      <c r="BI574" s="81">
        <v>9731.0959999999995</v>
      </c>
      <c r="BJ574" s="81">
        <v>1405.7460000000001</v>
      </c>
      <c r="BK574" s="81">
        <v>215.13800000000001</v>
      </c>
      <c r="BL574" s="81">
        <v>0</v>
      </c>
      <c r="BM574" s="82"/>
      <c r="BN574" s="81">
        <v>0</v>
      </c>
      <c r="BO574" s="81">
        <v>0</v>
      </c>
      <c r="BP574" s="81">
        <v>57</v>
      </c>
      <c r="BQ574" s="81">
        <v>5</v>
      </c>
      <c r="BR574" s="81">
        <v>29</v>
      </c>
      <c r="BS574" s="81">
        <v>0</v>
      </c>
      <c r="BT574"/>
      <c r="BU574" s="80">
        <v>10668.501</v>
      </c>
      <c r="BV574" s="80">
        <v>596.25400000000002</v>
      </c>
      <c r="BW574" s="80">
        <v>62.348999999999997</v>
      </c>
      <c r="BX574" s="80">
        <v>16.812999999999999</v>
      </c>
      <c r="BY574" s="80">
        <v>8.0109999999999992</v>
      </c>
      <c r="BZ574" s="80">
        <v>5.1999999999999998E-2</v>
      </c>
      <c r="CA574" s="80">
        <v>0</v>
      </c>
      <c r="CB574" s="80">
        <v>0</v>
      </c>
      <c r="CC574" s="80">
        <v>0</v>
      </c>
    </row>
    <row r="575" spans="1:81">
      <c r="A575" s="80" t="s">
        <v>2396</v>
      </c>
      <c r="B575" s="80">
        <v>526</v>
      </c>
      <c r="C575" s="80">
        <v>16</v>
      </c>
      <c r="D575" s="80">
        <v>31</v>
      </c>
      <c r="E575" s="80">
        <v>2019</v>
      </c>
      <c r="F575" s="80" t="s">
        <v>73</v>
      </c>
      <c r="G575" s="80" t="s">
        <v>2380</v>
      </c>
      <c r="H575" s="80" t="s">
        <v>2381</v>
      </c>
      <c r="I575" s="177"/>
      <c r="J575" s="81">
        <v>10901.180005028575</v>
      </c>
      <c r="K575" s="81">
        <v>44.146895334865434</v>
      </c>
      <c r="L575" s="81">
        <v>194.42979078668455</v>
      </c>
      <c r="M575" s="81">
        <v>1000.1848146940356</v>
      </c>
      <c r="N575" s="81">
        <v>1060.5486407640774</v>
      </c>
      <c r="O575" s="81">
        <v>889.80675480277569</v>
      </c>
      <c r="P575" s="81">
        <v>838.24146787739255</v>
      </c>
      <c r="Q575" s="81">
        <v>58.886106452234792</v>
      </c>
      <c r="R575" s="81">
        <v>113.0676126547482</v>
      </c>
      <c r="S575" s="81">
        <v>133.33324903881453</v>
      </c>
      <c r="T575" s="82"/>
      <c r="U575" s="81">
        <v>264687707</v>
      </c>
      <c r="V575" s="81">
        <v>26949</v>
      </c>
      <c r="W575" s="81">
        <v>2922</v>
      </c>
      <c r="X575" s="81">
        <v>329449</v>
      </c>
      <c r="Y575" s="81">
        <v>441385</v>
      </c>
      <c r="Z575" s="81">
        <v>557080</v>
      </c>
      <c r="AA575" s="81">
        <v>174056</v>
      </c>
      <c r="AB575" s="81">
        <v>954258</v>
      </c>
      <c r="AC575" s="81">
        <v>19938119</v>
      </c>
      <c r="AD575" s="81">
        <v>133.3332490388145</v>
      </c>
      <c r="AE575" s="82"/>
      <c r="AF575" s="81">
        <v>2432395665.8416667</v>
      </c>
      <c r="AG575" s="81">
        <v>35703620.659295514</v>
      </c>
      <c r="AH575" s="81">
        <v>44484122.042132378</v>
      </c>
      <c r="AI575" s="81">
        <v>1932073583.1235032</v>
      </c>
      <c r="AJ575" s="81">
        <v>2087542254.8575139</v>
      </c>
      <c r="AK575" s="81">
        <v>0</v>
      </c>
      <c r="AL575" s="81">
        <v>0</v>
      </c>
      <c r="AM575" s="81">
        <v>129962755.94962209</v>
      </c>
      <c r="AN575" s="81">
        <v>0</v>
      </c>
      <c r="AO575" s="81">
        <v>0</v>
      </c>
      <c r="AP575" s="82"/>
      <c r="AQ575" s="81">
        <v>26954</v>
      </c>
      <c r="AR575" s="81">
        <v>8263</v>
      </c>
      <c r="AS575" s="81">
        <v>16</v>
      </c>
      <c r="AT575" s="81">
        <v>4</v>
      </c>
      <c r="AU575" s="81">
        <v>0</v>
      </c>
      <c r="AV575" s="81">
        <v>4</v>
      </c>
      <c r="AW575" s="81" t="s">
        <v>564</v>
      </c>
      <c r="AX575" s="82"/>
      <c r="AY575" s="81">
        <v>116638.60000000009</v>
      </c>
      <c r="AZ575" s="81">
        <v>528198.1</v>
      </c>
      <c r="BA575" s="81">
        <v>120740.8</v>
      </c>
      <c r="BB575" s="81">
        <v>637.70000000000005</v>
      </c>
      <c r="BC575" s="81">
        <v>0</v>
      </c>
      <c r="BD575" s="81">
        <v>3060</v>
      </c>
      <c r="BE575" s="81" t="s">
        <v>564</v>
      </c>
      <c r="BF575" s="82"/>
      <c r="BG575" s="81">
        <v>0</v>
      </c>
      <c r="BH575" s="81">
        <v>0</v>
      </c>
      <c r="BI575" s="81">
        <v>10286.632</v>
      </c>
      <c r="BJ575" s="81">
        <v>938.01499999999999</v>
      </c>
      <c r="BK575" s="81">
        <v>193.96899999999999</v>
      </c>
      <c r="BL575" s="81">
        <v>0</v>
      </c>
      <c r="BM575" s="82"/>
      <c r="BN575" s="81">
        <v>0</v>
      </c>
      <c r="BO575" s="81">
        <v>0</v>
      </c>
      <c r="BP575" s="81">
        <v>58</v>
      </c>
      <c r="BQ575" s="81">
        <v>5</v>
      </c>
      <c r="BR575" s="81">
        <v>28</v>
      </c>
      <c r="BS575" s="81">
        <v>0</v>
      </c>
      <c r="BT575"/>
      <c r="BU575" s="80">
        <v>10737.16</v>
      </c>
      <c r="BV575" s="80">
        <v>601.30999999999995</v>
      </c>
      <c r="BW575" s="80">
        <v>34.030999999999999</v>
      </c>
      <c r="BX575" s="80">
        <v>40.932000000000002</v>
      </c>
      <c r="BY575" s="80">
        <v>5.1150000000000002</v>
      </c>
      <c r="BZ575" s="80">
        <v>6.8000000000000005E-2</v>
      </c>
      <c r="CA575" s="80">
        <v>0</v>
      </c>
      <c r="CB575" s="80">
        <v>0</v>
      </c>
      <c r="CC575" s="80">
        <v>0</v>
      </c>
    </row>
    <row r="576" spans="1:81">
      <c r="A576" s="80" t="s">
        <v>2397</v>
      </c>
      <c r="B576" s="80">
        <v>527</v>
      </c>
      <c r="C576" s="80">
        <v>17</v>
      </c>
      <c r="D576" s="80">
        <v>31</v>
      </c>
      <c r="E576" s="80">
        <v>2020</v>
      </c>
      <c r="F576" s="80" t="s">
        <v>218</v>
      </c>
      <c r="G576" s="80" t="s">
        <v>2380</v>
      </c>
      <c r="H576" s="80" t="s">
        <v>2381</v>
      </c>
      <c r="I576" s="177"/>
      <c r="J576" s="81">
        <v>7790.5095151192936</v>
      </c>
      <c r="K576" s="81">
        <v>49.725992173407697</v>
      </c>
      <c r="L576" s="81">
        <v>237.85067045081169</v>
      </c>
      <c r="M576" s="81">
        <v>952.00681757701375</v>
      </c>
      <c r="N576" s="81">
        <v>946.5564875824133</v>
      </c>
      <c r="O576" s="81">
        <v>781.48026421458997</v>
      </c>
      <c r="P576" s="81">
        <v>784.53669872239811</v>
      </c>
      <c r="Q576" s="81">
        <v>55.705455851564096</v>
      </c>
      <c r="R576" s="81">
        <v>110.51697555537066</v>
      </c>
      <c r="S576" s="81">
        <v>124.80573719068219</v>
      </c>
      <c r="T576" s="82"/>
      <c r="U576" s="81">
        <v>238345728</v>
      </c>
      <c r="V576" s="81">
        <v>25055</v>
      </c>
      <c r="W576" s="81">
        <v>3766</v>
      </c>
      <c r="X576" s="81">
        <v>331614</v>
      </c>
      <c r="Y576" s="81">
        <v>442178</v>
      </c>
      <c r="Z576" s="81">
        <v>558426</v>
      </c>
      <c r="AA576" s="81">
        <v>176993</v>
      </c>
      <c r="AB576" s="81">
        <v>944750</v>
      </c>
      <c r="AC576" s="81">
        <v>19590014</v>
      </c>
      <c r="AD576" s="81">
        <v>124.80573719068219</v>
      </c>
      <c r="AE576" s="82"/>
      <c r="AF576" s="81">
        <v>2147164015.7230749</v>
      </c>
      <c r="AG576" s="81">
        <v>36718753.045161799</v>
      </c>
      <c r="AH576" s="81">
        <v>58499388.180320382</v>
      </c>
      <c r="AI576" s="81">
        <v>1791853843.2488239</v>
      </c>
      <c r="AJ576" s="81">
        <v>1740115473.787148</v>
      </c>
      <c r="AK576" s="81">
        <v>0</v>
      </c>
      <c r="AL576" s="81">
        <v>0</v>
      </c>
      <c r="AM576" s="81">
        <v>123300371.39142372</v>
      </c>
      <c r="AN576" s="81">
        <v>0</v>
      </c>
      <c r="AO576" s="81">
        <v>0</v>
      </c>
      <c r="AP576" s="82"/>
      <c r="AQ576" s="81">
        <v>28337</v>
      </c>
      <c r="AR576" s="81">
        <v>8734</v>
      </c>
      <c r="AS576" s="81">
        <v>16</v>
      </c>
      <c r="AT576" s="81">
        <v>4</v>
      </c>
      <c r="AU576" s="81">
        <v>0</v>
      </c>
      <c r="AV576" s="81">
        <v>6</v>
      </c>
      <c r="AW576" s="81">
        <v>16</v>
      </c>
      <c r="AX576" s="82"/>
      <c r="AY576" s="81">
        <v>124387.2000000002</v>
      </c>
      <c r="AZ576" s="81">
        <v>595912.6</v>
      </c>
      <c r="BA576" s="81">
        <v>120740.8</v>
      </c>
      <c r="BB576" s="81">
        <v>637.70000000000005</v>
      </c>
      <c r="BC576" s="81">
        <v>0</v>
      </c>
      <c r="BD576" s="81">
        <v>9900</v>
      </c>
      <c r="BE576" s="81">
        <v>120740.8</v>
      </c>
      <c r="BF576" s="82"/>
      <c r="BG576" s="81">
        <v>0</v>
      </c>
      <c r="BH576" s="81">
        <v>0</v>
      </c>
      <c r="BI576" s="81">
        <v>6930.1289999999999</v>
      </c>
      <c r="BJ576" s="81">
        <v>1288.7059999999999</v>
      </c>
      <c r="BK576" s="81">
        <v>168.93099999999998</v>
      </c>
      <c r="BL576" s="81">
        <v>0</v>
      </c>
      <c r="BM576" s="82"/>
      <c r="BN576" s="81">
        <v>0</v>
      </c>
      <c r="BO576" s="81">
        <v>0</v>
      </c>
      <c r="BP576" s="81">
        <v>57</v>
      </c>
      <c r="BQ576" s="81">
        <v>5</v>
      </c>
      <c r="BR576" s="81">
        <v>27</v>
      </c>
      <c r="BS576" s="81">
        <v>0</v>
      </c>
      <c r="BT576"/>
      <c r="BU576" s="80">
        <v>7894.18</v>
      </c>
      <c r="BV576" s="80">
        <v>406.31099999999998</v>
      </c>
      <c r="BW576" s="80">
        <v>74.323999999999998</v>
      </c>
      <c r="BX576" s="80">
        <v>12.951000000000001</v>
      </c>
      <c r="BY576" s="80">
        <v>0</v>
      </c>
      <c r="BZ576" s="80">
        <v>0</v>
      </c>
      <c r="CA576" s="80">
        <v>0</v>
      </c>
      <c r="CB576" s="80">
        <v>0</v>
      </c>
      <c r="CC576" s="80">
        <v>0</v>
      </c>
    </row>
    <row r="577" spans="1:81">
      <c r="A577" s="80" t="s">
        <v>2398</v>
      </c>
      <c r="B577" s="80">
        <v>527</v>
      </c>
      <c r="C577" s="80">
        <v>18</v>
      </c>
      <c r="D577" s="80">
        <v>31</v>
      </c>
      <c r="E577" s="80">
        <v>2021</v>
      </c>
      <c r="F577" s="80" t="s">
        <v>75</v>
      </c>
      <c r="G577" s="174" t="s">
        <v>2380</v>
      </c>
      <c r="H577" s="80" t="s">
        <v>2381</v>
      </c>
      <c r="I577" s="177"/>
      <c r="J577" s="81">
        <v>7245.168186513928</v>
      </c>
      <c r="K577" s="81">
        <v>51.047038895260577</v>
      </c>
      <c r="L577" s="81">
        <v>191.0997278105078</v>
      </c>
      <c r="M577" s="81">
        <v>922.55962046763943</v>
      </c>
      <c r="N577" s="81">
        <v>893.98315030229742</v>
      </c>
      <c r="O577" s="81">
        <v>757.95573742585543</v>
      </c>
      <c r="P577" s="81">
        <v>804.18940736752063</v>
      </c>
      <c r="Q577" s="81">
        <v>55.797188763521333</v>
      </c>
      <c r="R577" s="81">
        <v>115.44876817730976</v>
      </c>
      <c r="S577" s="81">
        <v>138.84264519458782</v>
      </c>
      <c r="T577" s="82"/>
      <c r="U577" s="81">
        <v>240206425</v>
      </c>
      <c r="V577" s="81">
        <v>25055</v>
      </c>
      <c r="W577" s="81">
        <v>3766</v>
      </c>
      <c r="X577" s="81">
        <v>331614</v>
      </c>
      <c r="Y577" s="81">
        <v>442544</v>
      </c>
      <c r="Z577" s="81">
        <v>557694</v>
      </c>
      <c r="AA577" s="81">
        <v>176928</v>
      </c>
      <c r="AB577" s="81">
        <v>935084</v>
      </c>
      <c r="AC577" s="81">
        <v>19835220.999999996</v>
      </c>
      <c r="AD577" s="81">
        <v>138.84264519458782</v>
      </c>
      <c r="AE577" s="82"/>
      <c r="AF577" s="81">
        <v>1903561297.1787789</v>
      </c>
      <c r="AG577" s="81">
        <v>39244534.819786906</v>
      </c>
      <c r="AH577" s="81">
        <v>45442367.377059959</v>
      </c>
      <c r="AI577" s="81">
        <v>2015920770.795356</v>
      </c>
      <c r="AJ577" s="81">
        <v>2002741812.5736051</v>
      </c>
      <c r="AK577" s="81">
        <v>0</v>
      </c>
      <c r="AL577" s="81">
        <v>0</v>
      </c>
      <c r="AM577" s="81">
        <v>122742761.26687157</v>
      </c>
      <c r="AN577" s="81">
        <v>0</v>
      </c>
      <c r="AO577" s="81">
        <v>0</v>
      </c>
      <c r="AP577" s="82"/>
      <c r="AQ577" s="81">
        <v>29749</v>
      </c>
      <c r="AR577" s="81">
        <v>8975</v>
      </c>
      <c r="AS577" s="81">
        <v>17</v>
      </c>
      <c r="AT577" s="81">
        <v>6</v>
      </c>
      <c r="AU577" s="81">
        <v>0</v>
      </c>
      <c r="AV577" s="81">
        <v>8</v>
      </c>
      <c r="AW577" s="81"/>
      <c r="AX577" s="82"/>
      <c r="AY577" s="81">
        <v>132960.2999999997</v>
      </c>
      <c r="AZ577" s="81">
        <v>610677.60000000149</v>
      </c>
      <c r="BA577" s="81">
        <v>169040.8</v>
      </c>
      <c r="BB577" s="81">
        <v>707.4</v>
      </c>
      <c r="BC577" s="81">
        <v>0</v>
      </c>
      <c r="BD577" s="81">
        <v>29664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2399</v>
      </c>
      <c r="B578" s="80">
        <v>527</v>
      </c>
      <c r="C578" s="80">
        <v>19</v>
      </c>
      <c r="D578" s="80">
        <v>31</v>
      </c>
      <c r="E578" s="80">
        <v>2022</v>
      </c>
      <c r="F578" s="80" t="s">
        <v>568</v>
      </c>
      <c r="G578" s="174" t="s">
        <v>2380</v>
      </c>
      <c r="H578" s="80" t="s">
        <v>2381</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31516</v>
      </c>
      <c r="AR578" s="81">
        <v>9101</v>
      </c>
      <c r="AS578" s="81">
        <v>17</v>
      </c>
      <c r="AT578" s="81">
        <v>6</v>
      </c>
      <c r="AU578" s="81">
        <v>0</v>
      </c>
      <c r="AV578" s="81">
        <v>9</v>
      </c>
      <c r="AW578" s="81"/>
      <c r="AX578" s="82"/>
      <c r="AY578" s="81">
        <v>143542.19999999728</v>
      </c>
      <c r="AZ578" s="81">
        <v>709620.4999999993</v>
      </c>
      <c r="BA578" s="81">
        <v>169040.8</v>
      </c>
      <c r="BB578" s="81">
        <v>707.4</v>
      </c>
      <c r="BC578" s="81">
        <v>0</v>
      </c>
      <c r="BD578" s="81">
        <v>30864</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2316</v>
      </c>
      <c r="B9" s="80">
        <v>1</v>
      </c>
      <c r="C9" s="80">
        <v>1</v>
      </c>
      <c r="D9" s="80">
        <v>1</v>
      </c>
      <c r="E9" s="80">
        <v>1990</v>
      </c>
      <c r="F9" s="80" t="s">
        <v>562</v>
      </c>
      <c r="G9" s="182" t="s">
        <v>2317</v>
      </c>
      <c r="H9" s="80" t="s">
        <v>2318</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2319</v>
      </c>
      <c r="B10" s="80">
        <v>2</v>
      </c>
      <c r="C10" s="80">
        <v>2</v>
      </c>
      <c r="D10" s="80">
        <v>1</v>
      </c>
      <c r="E10" s="80">
        <v>2005</v>
      </c>
      <c r="F10" s="80" t="s">
        <v>565</v>
      </c>
      <c r="G10" s="182" t="s">
        <v>2317</v>
      </c>
      <c r="H10" s="80" t="s">
        <v>2318</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2320</v>
      </c>
      <c r="B11" s="80">
        <v>3</v>
      </c>
      <c r="C11" s="80">
        <v>3</v>
      </c>
      <c r="D11" s="80">
        <v>1</v>
      </c>
      <c r="E11" s="80">
        <v>2006</v>
      </c>
      <c r="F11" s="80" t="s">
        <v>566</v>
      </c>
      <c r="G11" s="182" t="s">
        <v>2317</v>
      </c>
      <c r="H11" s="80" t="s">
        <v>2318</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2321</v>
      </c>
      <c r="B12" s="80">
        <v>4</v>
      </c>
      <c r="C12" s="80">
        <v>4</v>
      </c>
      <c r="D12" s="80">
        <v>1</v>
      </c>
      <c r="E12" s="80">
        <v>2007</v>
      </c>
      <c r="F12" s="80" t="s">
        <v>567</v>
      </c>
      <c r="G12" s="182" t="s">
        <v>2317</v>
      </c>
      <c r="H12" s="80" t="s">
        <v>2318</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2322</v>
      </c>
      <c r="B13" s="80">
        <v>5</v>
      </c>
      <c r="C13" s="80">
        <v>5</v>
      </c>
      <c r="D13" s="80">
        <v>1</v>
      </c>
      <c r="E13" s="80">
        <v>2008</v>
      </c>
      <c r="F13" s="80" t="s">
        <v>84</v>
      </c>
      <c r="G13" s="182" t="s">
        <v>2317</v>
      </c>
      <c r="H13" s="80" t="s">
        <v>2318</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2323</v>
      </c>
      <c r="B14" s="80">
        <v>6</v>
      </c>
      <c r="C14" s="80">
        <v>6</v>
      </c>
      <c r="D14" s="80">
        <v>1</v>
      </c>
      <c r="E14" s="80">
        <v>2009</v>
      </c>
      <c r="F14" s="80" t="s">
        <v>85</v>
      </c>
      <c r="G14" s="182" t="s">
        <v>2317</v>
      </c>
      <c r="H14" s="80" t="s">
        <v>2318</v>
      </c>
      <c r="I14" s="173"/>
      <c r="J14" s="83">
        <v>0</v>
      </c>
      <c r="K14" s="83">
        <v>0</v>
      </c>
      <c r="L14" s="83">
        <v>0</v>
      </c>
      <c r="M14" s="83">
        <v>0</v>
      </c>
      <c r="N14" s="83">
        <v>0</v>
      </c>
      <c r="O14" s="83">
        <v>0</v>
      </c>
      <c r="P14" s="83">
        <v>0</v>
      </c>
      <c r="Q14" s="83">
        <v>0</v>
      </c>
      <c r="R14" s="83">
        <v>0</v>
      </c>
      <c r="S14" s="83">
        <v>18.940000000000001</v>
      </c>
      <c r="T14" s="83">
        <v>0</v>
      </c>
      <c r="U14" s="83">
        <v>0</v>
      </c>
      <c r="V14" s="83">
        <v>0</v>
      </c>
      <c r="W14" s="83">
        <v>0</v>
      </c>
      <c r="X14" s="83">
        <v>0</v>
      </c>
      <c r="Y14" s="83">
        <v>18.853000000000002</v>
      </c>
      <c r="Z14" s="83">
        <v>185</v>
      </c>
      <c r="AA14" s="83">
        <v>0</v>
      </c>
      <c r="AB14" s="83">
        <v>0</v>
      </c>
      <c r="AC14" s="83">
        <v>0</v>
      </c>
      <c r="AD14" s="83">
        <v>0</v>
      </c>
      <c r="AE14" s="83">
        <v>188</v>
      </c>
      <c r="AF14" s="83">
        <v>0</v>
      </c>
      <c r="AG14" s="83">
        <v>11.1</v>
      </c>
      <c r="AH14" s="83">
        <v>0</v>
      </c>
      <c r="AI14" s="83">
        <v>0</v>
      </c>
      <c r="AJ14" s="83">
        <v>0</v>
      </c>
      <c r="AK14" s="83">
        <v>0</v>
      </c>
      <c r="AL14" s="83">
        <v>0</v>
      </c>
      <c r="AM14" s="83">
        <v>0</v>
      </c>
      <c r="AN14" s="83">
        <v>0</v>
      </c>
      <c r="AO14" s="83">
        <v>0</v>
      </c>
      <c r="AP14" s="83">
        <v>78.400000000000006</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185</v>
      </c>
      <c r="DF14" s="83">
        <v>0</v>
      </c>
      <c r="DG14" s="83">
        <v>78.400000000000006</v>
      </c>
      <c r="DH14" s="83">
        <v>0</v>
      </c>
      <c r="DI14" s="83">
        <v>0</v>
      </c>
      <c r="DJ14" s="83">
        <v>0</v>
      </c>
      <c r="DK14" s="83">
        <v>0</v>
      </c>
      <c r="DL14" s="83">
        <v>0</v>
      </c>
      <c r="DM14" s="83">
        <v>0</v>
      </c>
      <c r="DN14" s="83">
        <v>0</v>
      </c>
      <c r="DO14" s="83">
        <v>0</v>
      </c>
      <c r="DP14" s="83">
        <v>0</v>
      </c>
      <c r="DQ14" s="83">
        <v>0</v>
      </c>
      <c r="DR14" s="83">
        <v>0</v>
      </c>
      <c r="DS14" s="83">
        <v>0</v>
      </c>
      <c r="DT14" s="83">
        <v>18.940000000000001</v>
      </c>
      <c r="DU14" s="83">
        <v>0</v>
      </c>
      <c r="DV14" s="83">
        <v>0</v>
      </c>
      <c r="DW14" s="83">
        <v>0</v>
      </c>
      <c r="DX14" s="83">
        <v>0</v>
      </c>
      <c r="DY14" s="83">
        <v>0</v>
      </c>
      <c r="DZ14" s="83">
        <v>18.853000000000002</v>
      </c>
      <c r="EA14" s="83">
        <v>0</v>
      </c>
      <c r="EB14" s="83">
        <v>0</v>
      </c>
      <c r="EC14" s="83">
        <v>0</v>
      </c>
      <c r="ED14" s="83">
        <v>0</v>
      </c>
      <c r="EE14" s="83">
        <v>0</v>
      </c>
      <c r="EF14" s="83">
        <v>188</v>
      </c>
      <c r="EG14" s="83">
        <v>0</v>
      </c>
      <c r="EH14" s="83">
        <v>11.1</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263.39999999999998</v>
      </c>
      <c r="HG14" s="83">
        <v>0</v>
      </c>
      <c r="HH14" s="83">
        <v>0</v>
      </c>
      <c r="HI14" s="83">
        <v>0</v>
      </c>
      <c r="HJ14" s="83">
        <v>0</v>
      </c>
      <c r="HK14" s="83">
        <v>236.893</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263.39999999999998</v>
      </c>
      <c r="IB14" s="83">
        <v>0</v>
      </c>
      <c r="IC14" s="83">
        <v>0</v>
      </c>
      <c r="ID14" s="83">
        <v>0</v>
      </c>
      <c r="IE14" s="83">
        <v>0</v>
      </c>
      <c r="IF14" s="83">
        <v>421.89300000000003</v>
      </c>
      <c r="IG14" s="83">
        <v>78.400000000000006</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2</v>
      </c>
      <c r="JG14" s="81">
        <v>0</v>
      </c>
      <c r="JH14" s="81">
        <v>0</v>
      </c>
      <c r="JI14" s="81">
        <v>0</v>
      </c>
      <c r="JJ14" s="81">
        <v>0</v>
      </c>
      <c r="JK14" s="81">
        <v>0</v>
      </c>
      <c r="JL14" s="81">
        <v>1</v>
      </c>
      <c r="JM14" s="81">
        <v>1</v>
      </c>
      <c r="JN14" s="81">
        <v>0</v>
      </c>
      <c r="JO14" s="81">
        <v>0</v>
      </c>
      <c r="JP14" s="81">
        <v>0</v>
      </c>
      <c r="JQ14" s="81">
        <v>0</v>
      </c>
      <c r="JR14" s="81">
        <v>1</v>
      </c>
      <c r="JS14" s="81">
        <v>0</v>
      </c>
      <c r="JT14" s="81">
        <v>1</v>
      </c>
      <c r="JU14" s="81">
        <v>0</v>
      </c>
      <c r="JV14" s="81">
        <v>0</v>
      </c>
      <c r="JW14" s="81">
        <v>0</v>
      </c>
      <c r="JX14" s="81">
        <v>0</v>
      </c>
      <c r="JY14" s="81">
        <v>0</v>
      </c>
      <c r="JZ14" s="81">
        <v>0</v>
      </c>
      <c r="KA14" s="81">
        <v>0</v>
      </c>
      <c r="KB14" s="81">
        <v>0</v>
      </c>
      <c r="KC14" s="81">
        <v>1</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1</v>
      </c>
      <c r="MS14" s="81">
        <v>0</v>
      </c>
      <c r="MT14" s="81">
        <v>1</v>
      </c>
      <c r="MU14" s="81">
        <v>0</v>
      </c>
      <c r="MV14" s="81">
        <v>0</v>
      </c>
      <c r="MW14" s="81">
        <v>0</v>
      </c>
      <c r="MX14" s="81">
        <v>0</v>
      </c>
      <c r="MY14" s="81">
        <v>0</v>
      </c>
      <c r="MZ14" s="81">
        <v>0</v>
      </c>
      <c r="NA14" s="81">
        <v>0</v>
      </c>
      <c r="NB14" s="81">
        <v>0</v>
      </c>
      <c r="NC14" s="81">
        <v>0</v>
      </c>
      <c r="ND14" s="81">
        <v>0</v>
      </c>
      <c r="NE14" s="81">
        <v>0</v>
      </c>
      <c r="NF14" s="81">
        <v>0</v>
      </c>
      <c r="NG14" s="81">
        <v>2</v>
      </c>
      <c r="NH14" s="81">
        <v>0</v>
      </c>
      <c r="NI14" s="81">
        <v>0</v>
      </c>
      <c r="NJ14" s="81">
        <v>0</v>
      </c>
      <c r="NK14" s="81">
        <v>0</v>
      </c>
      <c r="NL14" s="81">
        <v>0</v>
      </c>
      <c r="NM14" s="81">
        <v>1</v>
      </c>
      <c r="NN14" s="81">
        <v>0</v>
      </c>
      <c r="NO14" s="81">
        <v>0</v>
      </c>
      <c r="NP14" s="81">
        <v>0</v>
      </c>
      <c r="NQ14" s="81">
        <v>0</v>
      </c>
      <c r="NR14" s="81">
        <v>0</v>
      </c>
      <c r="NS14" s="81">
        <v>1</v>
      </c>
      <c r="NT14" s="81">
        <v>0</v>
      </c>
      <c r="NU14" s="81">
        <v>1</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2</v>
      </c>
      <c r="QT14" s="81">
        <v>0</v>
      </c>
      <c r="QU14" s="81">
        <v>0</v>
      </c>
      <c r="QV14" s="81">
        <v>0</v>
      </c>
      <c r="QW14" s="81">
        <v>0</v>
      </c>
      <c r="QX14" s="81">
        <v>5</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2</v>
      </c>
      <c r="RO14" s="81">
        <v>0</v>
      </c>
      <c r="RP14" s="81">
        <v>0</v>
      </c>
      <c r="RQ14" s="81">
        <v>0</v>
      </c>
      <c r="RR14" s="81">
        <v>0</v>
      </c>
      <c r="RS14" s="81">
        <v>6</v>
      </c>
      <c r="RT14" s="81">
        <v>1</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2324</v>
      </c>
      <c r="B15" s="80">
        <v>7</v>
      </c>
      <c r="C15" s="80">
        <v>7</v>
      </c>
      <c r="D15" s="80">
        <v>1</v>
      </c>
      <c r="E15" s="80">
        <v>2010</v>
      </c>
      <c r="F15" s="80" t="s">
        <v>86</v>
      </c>
      <c r="G15" s="182" t="s">
        <v>2317</v>
      </c>
      <c r="H15" s="80" t="s">
        <v>2318</v>
      </c>
      <c r="I15" s="173"/>
      <c r="J15" s="83">
        <v>0</v>
      </c>
      <c r="K15" s="83">
        <v>0</v>
      </c>
      <c r="L15" s="83">
        <v>0</v>
      </c>
      <c r="M15" s="83">
        <v>0</v>
      </c>
      <c r="N15" s="83">
        <v>0</v>
      </c>
      <c r="O15" s="83">
        <v>0</v>
      </c>
      <c r="P15" s="83">
        <v>0</v>
      </c>
      <c r="Q15" s="83">
        <v>0</v>
      </c>
      <c r="R15" s="83">
        <v>0</v>
      </c>
      <c r="S15" s="83">
        <v>19.241</v>
      </c>
      <c r="T15" s="83">
        <v>0</v>
      </c>
      <c r="U15" s="83">
        <v>0</v>
      </c>
      <c r="V15" s="83">
        <v>0</v>
      </c>
      <c r="W15" s="83">
        <v>0</v>
      </c>
      <c r="X15" s="83">
        <v>0</v>
      </c>
      <c r="Y15" s="83">
        <v>22.939</v>
      </c>
      <c r="Z15" s="83">
        <v>226</v>
      </c>
      <c r="AA15" s="83">
        <v>0</v>
      </c>
      <c r="AB15" s="83">
        <v>0</v>
      </c>
      <c r="AC15" s="83">
        <v>0</v>
      </c>
      <c r="AD15" s="83">
        <v>0</v>
      </c>
      <c r="AE15" s="83">
        <v>212.86</v>
      </c>
      <c r="AF15" s="83">
        <v>0</v>
      </c>
      <c r="AG15" s="83">
        <v>14.074</v>
      </c>
      <c r="AH15" s="83">
        <v>0</v>
      </c>
      <c r="AI15" s="83">
        <v>0</v>
      </c>
      <c r="AJ15" s="83">
        <v>0</v>
      </c>
      <c r="AK15" s="83">
        <v>0</v>
      </c>
      <c r="AL15" s="83">
        <v>0</v>
      </c>
      <c r="AM15" s="83">
        <v>0</v>
      </c>
      <c r="AN15" s="83">
        <v>0</v>
      </c>
      <c r="AO15" s="83">
        <v>0</v>
      </c>
      <c r="AP15" s="83">
        <v>81.400000000000006</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226</v>
      </c>
      <c r="DF15" s="83">
        <v>0</v>
      </c>
      <c r="DG15" s="83">
        <v>81.400000000000006</v>
      </c>
      <c r="DH15" s="83">
        <v>0</v>
      </c>
      <c r="DI15" s="83">
        <v>0</v>
      </c>
      <c r="DJ15" s="83">
        <v>0</v>
      </c>
      <c r="DK15" s="83">
        <v>0</v>
      </c>
      <c r="DL15" s="83">
        <v>0</v>
      </c>
      <c r="DM15" s="83">
        <v>0</v>
      </c>
      <c r="DN15" s="83">
        <v>0</v>
      </c>
      <c r="DO15" s="83">
        <v>0</v>
      </c>
      <c r="DP15" s="83">
        <v>0</v>
      </c>
      <c r="DQ15" s="83">
        <v>0</v>
      </c>
      <c r="DR15" s="83">
        <v>0</v>
      </c>
      <c r="DS15" s="83">
        <v>0</v>
      </c>
      <c r="DT15" s="83">
        <v>19.241</v>
      </c>
      <c r="DU15" s="83">
        <v>0</v>
      </c>
      <c r="DV15" s="83">
        <v>0</v>
      </c>
      <c r="DW15" s="83">
        <v>0</v>
      </c>
      <c r="DX15" s="83">
        <v>0</v>
      </c>
      <c r="DY15" s="83">
        <v>0</v>
      </c>
      <c r="DZ15" s="83">
        <v>22.939</v>
      </c>
      <c r="EA15" s="83">
        <v>0</v>
      </c>
      <c r="EB15" s="83">
        <v>0</v>
      </c>
      <c r="EC15" s="83">
        <v>0</v>
      </c>
      <c r="ED15" s="83">
        <v>0</v>
      </c>
      <c r="EE15" s="83">
        <v>0</v>
      </c>
      <c r="EF15" s="83">
        <v>212.86</v>
      </c>
      <c r="EG15" s="83">
        <v>0</v>
      </c>
      <c r="EH15" s="83">
        <v>14.074</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307.39999999999998</v>
      </c>
      <c r="HG15" s="83">
        <v>0</v>
      </c>
      <c r="HH15" s="83">
        <v>0</v>
      </c>
      <c r="HI15" s="83">
        <v>0</v>
      </c>
      <c r="HJ15" s="83">
        <v>0</v>
      </c>
      <c r="HK15" s="83">
        <v>269.11399999999998</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307.39999999999998</v>
      </c>
      <c r="IB15" s="83">
        <v>0</v>
      </c>
      <c r="IC15" s="83">
        <v>0</v>
      </c>
      <c r="ID15" s="83">
        <v>0</v>
      </c>
      <c r="IE15" s="83">
        <v>0</v>
      </c>
      <c r="IF15" s="83">
        <v>495.11399999999998</v>
      </c>
      <c r="IG15" s="83">
        <v>81.400000000000006</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2</v>
      </c>
      <c r="JG15" s="81">
        <v>0</v>
      </c>
      <c r="JH15" s="81">
        <v>0</v>
      </c>
      <c r="JI15" s="81">
        <v>0</v>
      </c>
      <c r="JJ15" s="81">
        <v>0</v>
      </c>
      <c r="JK15" s="81">
        <v>0</v>
      </c>
      <c r="JL15" s="81">
        <v>1</v>
      </c>
      <c r="JM15" s="81">
        <v>1</v>
      </c>
      <c r="JN15" s="81">
        <v>0</v>
      </c>
      <c r="JO15" s="81">
        <v>0</v>
      </c>
      <c r="JP15" s="81">
        <v>0</v>
      </c>
      <c r="JQ15" s="81">
        <v>0</v>
      </c>
      <c r="JR15" s="81">
        <v>1</v>
      </c>
      <c r="JS15" s="81">
        <v>0</v>
      </c>
      <c r="JT15" s="81">
        <v>1</v>
      </c>
      <c r="JU15" s="81">
        <v>0</v>
      </c>
      <c r="JV15" s="81">
        <v>0</v>
      </c>
      <c r="JW15" s="81">
        <v>0</v>
      </c>
      <c r="JX15" s="81">
        <v>0</v>
      </c>
      <c r="JY15" s="81">
        <v>0</v>
      </c>
      <c r="JZ15" s="81">
        <v>0</v>
      </c>
      <c r="KA15" s="81">
        <v>0</v>
      </c>
      <c r="KB15" s="81">
        <v>0</v>
      </c>
      <c r="KC15" s="81">
        <v>1</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1</v>
      </c>
      <c r="MS15" s="81">
        <v>0</v>
      </c>
      <c r="MT15" s="81">
        <v>1</v>
      </c>
      <c r="MU15" s="81">
        <v>0</v>
      </c>
      <c r="MV15" s="81">
        <v>0</v>
      </c>
      <c r="MW15" s="81">
        <v>0</v>
      </c>
      <c r="MX15" s="81">
        <v>0</v>
      </c>
      <c r="MY15" s="81">
        <v>0</v>
      </c>
      <c r="MZ15" s="81">
        <v>0</v>
      </c>
      <c r="NA15" s="81">
        <v>0</v>
      </c>
      <c r="NB15" s="81">
        <v>0</v>
      </c>
      <c r="NC15" s="81">
        <v>0</v>
      </c>
      <c r="ND15" s="81">
        <v>0</v>
      </c>
      <c r="NE15" s="81">
        <v>0</v>
      </c>
      <c r="NF15" s="81">
        <v>0</v>
      </c>
      <c r="NG15" s="81">
        <v>2</v>
      </c>
      <c r="NH15" s="81">
        <v>0</v>
      </c>
      <c r="NI15" s="81">
        <v>0</v>
      </c>
      <c r="NJ15" s="81">
        <v>0</v>
      </c>
      <c r="NK15" s="81">
        <v>0</v>
      </c>
      <c r="NL15" s="81">
        <v>0</v>
      </c>
      <c r="NM15" s="81">
        <v>1</v>
      </c>
      <c r="NN15" s="81">
        <v>0</v>
      </c>
      <c r="NO15" s="81">
        <v>0</v>
      </c>
      <c r="NP15" s="81">
        <v>0</v>
      </c>
      <c r="NQ15" s="81">
        <v>0</v>
      </c>
      <c r="NR15" s="81">
        <v>0</v>
      </c>
      <c r="NS15" s="81">
        <v>1</v>
      </c>
      <c r="NT15" s="81">
        <v>0</v>
      </c>
      <c r="NU15" s="81">
        <v>1</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2</v>
      </c>
      <c r="QT15" s="81">
        <v>0</v>
      </c>
      <c r="QU15" s="81">
        <v>0</v>
      </c>
      <c r="QV15" s="81">
        <v>0</v>
      </c>
      <c r="QW15" s="81">
        <v>0</v>
      </c>
      <c r="QX15" s="81">
        <v>5</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2</v>
      </c>
      <c r="RO15" s="81">
        <v>0</v>
      </c>
      <c r="RP15" s="81">
        <v>0</v>
      </c>
      <c r="RQ15" s="81">
        <v>0</v>
      </c>
      <c r="RR15" s="81">
        <v>0</v>
      </c>
      <c r="RS15" s="81">
        <v>6</v>
      </c>
      <c r="RT15" s="81">
        <v>1</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2325</v>
      </c>
      <c r="B16" s="80">
        <v>8</v>
      </c>
      <c r="C16" s="80">
        <v>8</v>
      </c>
      <c r="D16" s="80">
        <v>1</v>
      </c>
      <c r="E16" s="80">
        <v>2011</v>
      </c>
      <c r="F16" s="80" t="s">
        <v>87</v>
      </c>
      <c r="G16" s="182" t="s">
        <v>2317</v>
      </c>
      <c r="H16" s="80" t="s">
        <v>2318</v>
      </c>
      <c r="I16" s="173"/>
      <c r="J16" s="83">
        <v>0</v>
      </c>
      <c r="K16" s="83">
        <v>0</v>
      </c>
      <c r="L16" s="83">
        <v>0</v>
      </c>
      <c r="M16" s="83">
        <v>0</v>
      </c>
      <c r="N16" s="83">
        <v>0</v>
      </c>
      <c r="O16" s="83">
        <v>0</v>
      </c>
      <c r="P16" s="83">
        <v>0</v>
      </c>
      <c r="Q16" s="83">
        <v>0</v>
      </c>
      <c r="R16" s="83">
        <v>0</v>
      </c>
      <c r="S16" s="83">
        <v>17.853999999999999</v>
      </c>
      <c r="T16" s="83">
        <v>0</v>
      </c>
      <c r="U16" s="83">
        <v>0</v>
      </c>
      <c r="V16" s="83">
        <v>0</v>
      </c>
      <c r="W16" s="83">
        <v>0</v>
      </c>
      <c r="X16" s="83">
        <v>0</v>
      </c>
      <c r="Y16" s="83">
        <v>20.901</v>
      </c>
      <c r="Z16" s="83">
        <v>213</v>
      </c>
      <c r="AA16" s="83">
        <v>0</v>
      </c>
      <c r="AB16" s="83">
        <v>0</v>
      </c>
      <c r="AC16" s="83">
        <v>0</v>
      </c>
      <c r="AD16" s="83">
        <v>0</v>
      </c>
      <c r="AE16" s="83">
        <v>226.994</v>
      </c>
      <c r="AF16" s="83">
        <v>0</v>
      </c>
      <c r="AG16" s="83">
        <v>0</v>
      </c>
      <c r="AH16" s="83">
        <v>0</v>
      </c>
      <c r="AI16" s="83">
        <v>0</v>
      </c>
      <c r="AJ16" s="83">
        <v>0</v>
      </c>
      <c r="AK16" s="83">
        <v>0</v>
      </c>
      <c r="AL16" s="83">
        <v>0</v>
      </c>
      <c r="AM16" s="83">
        <v>0</v>
      </c>
      <c r="AN16" s="83">
        <v>0</v>
      </c>
      <c r="AO16" s="83">
        <v>0</v>
      </c>
      <c r="AP16" s="83">
        <v>174</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213</v>
      </c>
      <c r="DF16" s="83">
        <v>0</v>
      </c>
      <c r="DG16" s="83">
        <v>174</v>
      </c>
      <c r="DH16" s="83">
        <v>0</v>
      </c>
      <c r="DI16" s="83">
        <v>0</v>
      </c>
      <c r="DJ16" s="83">
        <v>0</v>
      </c>
      <c r="DK16" s="83">
        <v>0</v>
      </c>
      <c r="DL16" s="83">
        <v>0</v>
      </c>
      <c r="DM16" s="83">
        <v>0</v>
      </c>
      <c r="DN16" s="83">
        <v>0</v>
      </c>
      <c r="DO16" s="83">
        <v>0</v>
      </c>
      <c r="DP16" s="83">
        <v>0</v>
      </c>
      <c r="DQ16" s="83">
        <v>0</v>
      </c>
      <c r="DR16" s="83">
        <v>0</v>
      </c>
      <c r="DS16" s="83">
        <v>0</v>
      </c>
      <c r="DT16" s="83">
        <v>17.853999999999999</v>
      </c>
      <c r="DU16" s="83">
        <v>0</v>
      </c>
      <c r="DV16" s="83">
        <v>0</v>
      </c>
      <c r="DW16" s="83">
        <v>0</v>
      </c>
      <c r="DX16" s="83">
        <v>0</v>
      </c>
      <c r="DY16" s="83">
        <v>0</v>
      </c>
      <c r="DZ16" s="83">
        <v>20.901</v>
      </c>
      <c r="EA16" s="83">
        <v>0</v>
      </c>
      <c r="EB16" s="83">
        <v>0</v>
      </c>
      <c r="EC16" s="83">
        <v>0</v>
      </c>
      <c r="ED16" s="83">
        <v>0</v>
      </c>
      <c r="EE16" s="83">
        <v>0</v>
      </c>
      <c r="EF16" s="83">
        <v>226.994</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387</v>
      </c>
      <c r="HG16" s="83">
        <v>0</v>
      </c>
      <c r="HH16" s="83">
        <v>0</v>
      </c>
      <c r="HI16" s="83">
        <v>0</v>
      </c>
      <c r="HJ16" s="83">
        <v>0</v>
      </c>
      <c r="HK16" s="83">
        <v>265.74900000000002</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387</v>
      </c>
      <c r="IB16" s="83">
        <v>0</v>
      </c>
      <c r="IC16" s="83">
        <v>0</v>
      </c>
      <c r="ID16" s="83">
        <v>0</v>
      </c>
      <c r="IE16" s="83">
        <v>0</v>
      </c>
      <c r="IF16" s="83">
        <v>478.74900000000002</v>
      </c>
      <c r="IG16" s="83">
        <v>174</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1</v>
      </c>
      <c r="JG16" s="81">
        <v>0</v>
      </c>
      <c r="JH16" s="81">
        <v>0</v>
      </c>
      <c r="JI16" s="81">
        <v>0</v>
      </c>
      <c r="JJ16" s="81">
        <v>0</v>
      </c>
      <c r="JK16" s="81">
        <v>0</v>
      </c>
      <c r="JL16" s="81">
        <v>1</v>
      </c>
      <c r="JM16" s="81">
        <v>1</v>
      </c>
      <c r="JN16" s="81">
        <v>0</v>
      </c>
      <c r="JO16" s="81">
        <v>0</v>
      </c>
      <c r="JP16" s="81">
        <v>0</v>
      </c>
      <c r="JQ16" s="81">
        <v>0</v>
      </c>
      <c r="JR16" s="81">
        <v>1</v>
      </c>
      <c r="JS16" s="81">
        <v>0</v>
      </c>
      <c r="JT16" s="81">
        <v>0</v>
      </c>
      <c r="JU16" s="81">
        <v>0</v>
      </c>
      <c r="JV16" s="81">
        <v>0</v>
      </c>
      <c r="JW16" s="81">
        <v>0</v>
      </c>
      <c r="JX16" s="81">
        <v>0</v>
      </c>
      <c r="JY16" s="81">
        <v>0</v>
      </c>
      <c r="JZ16" s="81">
        <v>0</v>
      </c>
      <c r="KA16" s="81">
        <v>0</v>
      </c>
      <c r="KB16" s="81">
        <v>0</v>
      </c>
      <c r="KC16" s="81">
        <v>1</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1</v>
      </c>
      <c r="MS16" s="81">
        <v>0</v>
      </c>
      <c r="MT16" s="81">
        <v>1</v>
      </c>
      <c r="MU16" s="81">
        <v>0</v>
      </c>
      <c r="MV16" s="81">
        <v>0</v>
      </c>
      <c r="MW16" s="81">
        <v>0</v>
      </c>
      <c r="MX16" s="81">
        <v>0</v>
      </c>
      <c r="MY16" s="81">
        <v>0</v>
      </c>
      <c r="MZ16" s="81">
        <v>0</v>
      </c>
      <c r="NA16" s="81">
        <v>0</v>
      </c>
      <c r="NB16" s="81">
        <v>0</v>
      </c>
      <c r="NC16" s="81">
        <v>0</v>
      </c>
      <c r="ND16" s="81">
        <v>0</v>
      </c>
      <c r="NE16" s="81">
        <v>0</v>
      </c>
      <c r="NF16" s="81">
        <v>0</v>
      </c>
      <c r="NG16" s="81">
        <v>1</v>
      </c>
      <c r="NH16" s="81">
        <v>0</v>
      </c>
      <c r="NI16" s="81">
        <v>0</v>
      </c>
      <c r="NJ16" s="81">
        <v>0</v>
      </c>
      <c r="NK16" s="81">
        <v>0</v>
      </c>
      <c r="NL16" s="81">
        <v>0</v>
      </c>
      <c r="NM16" s="81">
        <v>1</v>
      </c>
      <c r="NN16" s="81">
        <v>0</v>
      </c>
      <c r="NO16" s="81">
        <v>0</v>
      </c>
      <c r="NP16" s="81">
        <v>0</v>
      </c>
      <c r="NQ16" s="81">
        <v>0</v>
      </c>
      <c r="NR16" s="81">
        <v>0</v>
      </c>
      <c r="NS16" s="81">
        <v>1</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2</v>
      </c>
      <c r="QT16" s="81">
        <v>0</v>
      </c>
      <c r="QU16" s="81">
        <v>0</v>
      </c>
      <c r="QV16" s="81">
        <v>0</v>
      </c>
      <c r="QW16" s="81">
        <v>0</v>
      </c>
      <c r="QX16" s="81">
        <v>3</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2</v>
      </c>
      <c r="RO16" s="81">
        <v>0</v>
      </c>
      <c r="RP16" s="81">
        <v>0</v>
      </c>
      <c r="RQ16" s="81">
        <v>0</v>
      </c>
      <c r="RR16" s="81">
        <v>0</v>
      </c>
      <c r="RS16" s="81">
        <v>4</v>
      </c>
      <c r="RT16" s="81">
        <v>1</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2326</v>
      </c>
      <c r="B17" s="80">
        <v>9</v>
      </c>
      <c r="C17" s="80">
        <v>9</v>
      </c>
      <c r="D17" s="80">
        <v>1</v>
      </c>
      <c r="E17" s="80">
        <v>2012</v>
      </c>
      <c r="F17" s="80" t="s">
        <v>88</v>
      </c>
      <c r="G17" s="182" t="s">
        <v>2317</v>
      </c>
      <c r="H17" s="80" t="s">
        <v>2318</v>
      </c>
      <c r="I17" s="173"/>
      <c r="J17" s="83">
        <v>0</v>
      </c>
      <c r="K17" s="83">
        <v>0</v>
      </c>
      <c r="L17" s="83">
        <v>0</v>
      </c>
      <c r="M17" s="83">
        <v>0</v>
      </c>
      <c r="N17" s="83">
        <v>0</v>
      </c>
      <c r="O17" s="83">
        <v>0</v>
      </c>
      <c r="P17" s="83">
        <v>0</v>
      </c>
      <c r="Q17" s="83">
        <v>0</v>
      </c>
      <c r="R17" s="83">
        <v>0</v>
      </c>
      <c r="S17" s="83">
        <v>24.385000000000002</v>
      </c>
      <c r="T17" s="83">
        <v>0</v>
      </c>
      <c r="U17" s="83">
        <v>0</v>
      </c>
      <c r="V17" s="83">
        <v>0</v>
      </c>
      <c r="W17" s="83">
        <v>0</v>
      </c>
      <c r="X17" s="83">
        <v>0</v>
      </c>
      <c r="Y17" s="83">
        <v>21.992000000000001</v>
      </c>
      <c r="Z17" s="83">
        <v>236</v>
      </c>
      <c r="AA17" s="83">
        <v>0</v>
      </c>
      <c r="AB17" s="83">
        <v>0</v>
      </c>
      <c r="AC17" s="83">
        <v>0</v>
      </c>
      <c r="AD17" s="83">
        <v>0</v>
      </c>
      <c r="AE17" s="83">
        <v>120.074</v>
      </c>
      <c r="AF17" s="83">
        <v>0</v>
      </c>
      <c r="AG17" s="83">
        <v>0</v>
      </c>
      <c r="AH17" s="83">
        <v>0</v>
      </c>
      <c r="AI17" s="83">
        <v>0</v>
      </c>
      <c r="AJ17" s="83">
        <v>0</v>
      </c>
      <c r="AK17" s="83">
        <v>0</v>
      </c>
      <c r="AL17" s="83">
        <v>0</v>
      </c>
      <c r="AM17" s="83">
        <v>0</v>
      </c>
      <c r="AN17" s="83">
        <v>0</v>
      </c>
      <c r="AO17" s="83">
        <v>0</v>
      </c>
      <c r="AP17" s="83">
        <v>216</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236</v>
      </c>
      <c r="DF17" s="83">
        <v>0</v>
      </c>
      <c r="DG17" s="83">
        <v>216</v>
      </c>
      <c r="DH17" s="83">
        <v>0</v>
      </c>
      <c r="DI17" s="83">
        <v>0</v>
      </c>
      <c r="DJ17" s="83">
        <v>0</v>
      </c>
      <c r="DK17" s="83">
        <v>0</v>
      </c>
      <c r="DL17" s="83">
        <v>0</v>
      </c>
      <c r="DM17" s="83">
        <v>0</v>
      </c>
      <c r="DN17" s="83">
        <v>0</v>
      </c>
      <c r="DO17" s="83">
        <v>0</v>
      </c>
      <c r="DP17" s="83">
        <v>0</v>
      </c>
      <c r="DQ17" s="83">
        <v>0</v>
      </c>
      <c r="DR17" s="83">
        <v>0</v>
      </c>
      <c r="DS17" s="83">
        <v>0</v>
      </c>
      <c r="DT17" s="83">
        <v>24.385000000000002</v>
      </c>
      <c r="DU17" s="83">
        <v>0</v>
      </c>
      <c r="DV17" s="83">
        <v>0</v>
      </c>
      <c r="DW17" s="83">
        <v>0</v>
      </c>
      <c r="DX17" s="83">
        <v>0</v>
      </c>
      <c r="DY17" s="83">
        <v>0</v>
      </c>
      <c r="DZ17" s="83">
        <v>21.992000000000001</v>
      </c>
      <c r="EA17" s="83">
        <v>0</v>
      </c>
      <c r="EB17" s="83">
        <v>0</v>
      </c>
      <c r="EC17" s="83">
        <v>0</v>
      </c>
      <c r="ED17" s="83">
        <v>0</v>
      </c>
      <c r="EE17" s="83">
        <v>0</v>
      </c>
      <c r="EF17" s="83">
        <v>120.074</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452</v>
      </c>
      <c r="HG17" s="83">
        <v>0</v>
      </c>
      <c r="HH17" s="83">
        <v>0</v>
      </c>
      <c r="HI17" s="83">
        <v>0</v>
      </c>
      <c r="HJ17" s="83">
        <v>0</v>
      </c>
      <c r="HK17" s="83">
        <v>166.45099999999999</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452</v>
      </c>
      <c r="IB17" s="83">
        <v>0</v>
      </c>
      <c r="IC17" s="83">
        <v>0</v>
      </c>
      <c r="ID17" s="83">
        <v>0</v>
      </c>
      <c r="IE17" s="83">
        <v>0</v>
      </c>
      <c r="IF17" s="83">
        <v>402.45100000000002</v>
      </c>
      <c r="IG17" s="83">
        <v>216</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2</v>
      </c>
      <c r="JG17" s="81">
        <v>0</v>
      </c>
      <c r="JH17" s="81">
        <v>0</v>
      </c>
      <c r="JI17" s="81">
        <v>0</v>
      </c>
      <c r="JJ17" s="81">
        <v>0</v>
      </c>
      <c r="JK17" s="81">
        <v>0</v>
      </c>
      <c r="JL17" s="81">
        <v>1</v>
      </c>
      <c r="JM17" s="81">
        <v>1</v>
      </c>
      <c r="JN17" s="81">
        <v>0</v>
      </c>
      <c r="JO17" s="81">
        <v>0</v>
      </c>
      <c r="JP17" s="81">
        <v>0</v>
      </c>
      <c r="JQ17" s="81">
        <v>0</v>
      </c>
      <c r="JR17" s="81">
        <v>1</v>
      </c>
      <c r="JS17" s="81">
        <v>0</v>
      </c>
      <c r="JT17" s="81">
        <v>0</v>
      </c>
      <c r="JU17" s="81">
        <v>0</v>
      </c>
      <c r="JV17" s="81">
        <v>0</v>
      </c>
      <c r="JW17" s="81">
        <v>0</v>
      </c>
      <c r="JX17" s="81">
        <v>0</v>
      </c>
      <c r="JY17" s="81">
        <v>0</v>
      </c>
      <c r="JZ17" s="81">
        <v>0</v>
      </c>
      <c r="KA17" s="81">
        <v>0</v>
      </c>
      <c r="KB17" s="81">
        <v>0</v>
      </c>
      <c r="KC17" s="81">
        <v>1</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1</v>
      </c>
      <c r="MS17" s="81">
        <v>0</v>
      </c>
      <c r="MT17" s="81">
        <v>1</v>
      </c>
      <c r="MU17" s="81">
        <v>0</v>
      </c>
      <c r="MV17" s="81">
        <v>0</v>
      </c>
      <c r="MW17" s="81">
        <v>0</v>
      </c>
      <c r="MX17" s="81">
        <v>0</v>
      </c>
      <c r="MY17" s="81">
        <v>0</v>
      </c>
      <c r="MZ17" s="81">
        <v>0</v>
      </c>
      <c r="NA17" s="81">
        <v>0</v>
      </c>
      <c r="NB17" s="81">
        <v>0</v>
      </c>
      <c r="NC17" s="81">
        <v>0</v>
      </c>
      <c r="ND17" s="81">
        <v>0</v>
      </c>
      <c r="NE17" s="81">
        <v>0</v>
      </c>
      <c r="NF17" s="81">
        <v>0</v>
      </c>
      <c r="NG17" s="81">
        <v>2</v>
      </c>
      <c r="NH17" s="81">
        <v>0</v>
      </c>
      <c r="NI17" s="81">
        <v>0</v>
      </c>
      <c r="NJ17" s="81">
        <v>0</v>
      </c>
      <c r="NK17" s="81">
        <v>0</v>
      </c>
      <c r="NL17" s="81">
        <v>0</v>
      </c>
      <c r="NM17" s="81">
        <v>1</v>
      </c>
      <c r="NN17" s="81">
        <v>0</v>
      </c>
      <c r="NO17" s="81">
        <v>0</v>
      </c>
      <c r="NP17" s="81">
        <v>0</v>
      </c>
      <c r="NQ17" s="81">
        <v>0</v>
      </c>
      <c r="NR17" s="81">
        <v>0</v>
      </c>
      <c r="NS17" s="81">
        <v>1</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2</v>
      </c>
      <c r="QT17" s="81">
        <v>0</v>
      </c>
      <c r="QU17" s="81">
        <v>0</v>
      </c>
      <c r="QV17" s="81">
        <v>0</v>
      </c>
      <c r="QW17" s="81">
        <v>0</v>
      </c>
      <c r="QX17" s="81">
        <v>4</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2</v>
      </c>
      <c r="RO17" s="81">
        <v>0</v>
      </c>
      <c r="RP17" s="81">
        <v>0</v>
      </c>
      <c r="RQ17" s="81">
        <v>0</v>
      </c>
      <c r="RR17" s="81">
        <v>0</v>
      </c>
      <c r="RS17" s="81">
        <v>5</v>
      </c>
      <c r="RT17" s="81">
        <v>1</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2327</v>
      </c>
      <c r="B18" s="80">
        <v>10</v>
      </c>
      <c r="C18" s="80">
        <v>10</v>
      </c>
      <c r="D18" s="80">
        <v>1</v>
      </c>
      <c r="E18" s="80">
        <v>2013</v>
      </c>
      <c r="F18" s="80" t="s">
        <v>89</v>
      </c>
      <c r="G18" s="182" t="s">
        <v>2317</v>
      </c>
      <c r="H18" s="80" t="s">
        <v>2318</v>
      </c>
      <c r="I18" s="173"/>
      <c r="J18" s="83">
        <v>0</v>
      </c>
      <c r="K18" s="83">
        <v>0</v>
      </c>
      <c r="L18" s="83">
        <v>0</v>
      </c>
      <c r="M18" s="83">
        <v>0</v>
      </c>
      <c r="N18" s="83">
        <v>0</v>
      </c>
      <c r="O18" s="83">
        <v>0</v>
      </c>
      <c r="P18" s="83">
        <v>0</v>
      </c>
      <c r="Q18" s="83">
        <v>0</v>
      </c>
      <c r="R18" s="83">
        <v>0</v>
      </c>
      <c r="S18" s="83">
        <v>28.975000000000001</v>
      </c>
      <c r="T18" s="83">
        <v>0</v>
      </c>
      <c r="U18" s="83">
        <v>0</v>
      </c>
      <c r="V18" s="83">
        <v>0</v>
      </c>
      <c r="W18" s="83">
        <v>0</v>
      </c>
      <c r="X18" s="83">
        <v>0</v>
      </c>
      <c r="Y18" s="83">
        <v>25.695</v>
      </c>
      <c r="Z18" s="83">
        <v>230.7</v>
      </c>
      <c r="AA18" s="83">
        <v>0</v>
      </c>
      <c r="AB18" s="83">
        <v>0</v>
      </c>
      <c r="AC18" s="83">
        <v>0</v>
      </c>
      <c r="AD18" s="83">
        <v>0</v>
      </c>
      <c r="AE18" s="83">
        <v>261.40300000000002</v>
      </c>
      <c r="AF18" s="83">
        <v>0</v>
      </c>
      <c r="AG18" s="83">
        <v>0</v>
      </c>
      <c r="AH18" s="83">
        <v>0</v>
      </c>
      <c r="AI18" s="83">
        <v>0</v>
      </c>
      <c r="AJ18" s="83">
        <v>0</v>
      </c>
      <c r="AK18" s="83">
        <v>0</v>
      </c>
      <c r="AL18" s="83">
        <v>0</v>
      </c>
      <c r="AM18" s="83">
        <v>0</v>
      </c>
      <c r="AN18" s="83">
        <v>0</v>
      </c>
      <c r="AO18" s="83">
        <v>0</v>
      </c>
      <c r="AP18" s="83">
        <v>268</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230.7</v>
      </c>
      <c r="DF18" s="83">
        <v>0</v>
      </c>
      <c r="DG18" s="83">
        <v>268</v>
      </c>
      <c r="DH18" s="83">
        <v>0</v>
      </c>
      <c r="DI18" s="83">
        <v>0</v>
      </c>
      <c r="DJ18" s="83">
        <v>0</v>
      </c>
      <c r="DK18" s="83">
        <v>0</v>
      </c>
      <c r="DL18" s="83">
        <v>0</v>
      </c>
      <c r="DM18" s="83">
        <v>0</v>
      </c>
      <c r="DN18" s="83">
        <v>0</v>
      </c>
      <c r="DO18" s="83">
        <v>0</v>
      </c>
      <c r="DP18" s="83">
        <v>0</v>
      </c>
      <c r="DQ18" s="83">
        <v>0</v>
      </c>
      <c r="DR18" s="83">
        <v>0</v>
      </c>
      <c r="DS18" s="83">
        <v>0</v>
      </c>
      <c r="DT18" s="83">
        <v>28.975000000000001</v>
      </c>
      <c r="DU18" s="83">
        <v>0</v>
      </c>
      <c r="DV18" s="83">
        <v>0</v>
      </c>
      <c r="DW18" s="83">
        <v>0</v>
      </c>
      <c r="DX18" s="83">
        <v>0</v>
      </c>
      <c r="DY18" s="83">
        <v>0</v>
      </c>
      <c r="DZ18" s="83">
        <v>25.695</v>
      </c>
      <c r="EA18" s="83">
        <v>0</v>
      </c>
      <c r="EB18" s="83">
        <v>0</v>
      </c>
      <c r="EC18" s="83">
        <v>0</v>
      </c>
      <c r="ED18" s="83">
        <v>0</v>
      </c>
      <c r="EE18" s="83">
        <v>0</v>
      </c>
      <c r="EF18" s="83">
        <v>261.40300000000002</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498.7</v>
      </c>
      <c r="HG18" s="83">
        <v>0</v>
      </c>
      <c r="HH18" s="83">
        <v>0</v>
      </c>
      <c r="HI18" s="83">
        <v>0</v>
      </c>
      <c r="HJ18" s="83">
        <v>0</v>
      </c>
      <c r="HK18" s="83">
        <v>316.07299999999998</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498.7</v>
      </c>
      <c r="IB18" s="83">
        <v>0</v>
      </c>
      <c r="IC18" s="83">
        <v>0</v>
      </c>
      <c r="ID18" s="83">
        <v>0</v>
      </c>
      <c r="IE18" s="83">
        <v>0</v>
      </c>
      <c r="IF18" s="83">
        <v>546.77300000000002</v>
      </c>
      <c r="IG18" s="83">
        <v>268</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2</v>
      </c>
      <c r="JG18" s="81">
        <v>0</v>
      </c>
      <c r="JH18" s="81">
        <v>0</v>
      </c>
      <c r="JI18" s="81">
        <v>0</v>
      </c>
      <c r="JJ18" s="81">
        <v>0</v>
      </c>
      <c r="JK18" s="81">
        <v>0</v>
      </c>
      <c r="JL18" s="81">
        <v>1</v>
      </c>
      <c r="JM18" s="81">
        <v>1</v>
      </c>
      <c r="JN18" s="81">
        <v>0</v>
      </c>
      <c r="JO18" s="81">
        <v>0</v>
      </c>
      <c r="JP18" s="81">
        <v>0</v>
      </c>
      <c r="JQ18" s="81">
        <v>0</v>
      </c>
      <c r="JR18" s="81">
        <v>1</v>
      </c>
      <c r="JS18" s="81">
        <v>0</v>
      </c>
      <c r="JT18" s="81">
        <v>0</v>
      </c>
      <c r="JU18" s="81">
        <v>0</v>
      </c>
      <c r="JV18" s="81">
        <v>0</v>
      </c>
      <c r="JW18" s="81">
        <v>0</v>
      </c>
      <c r="JX18" s="81">
        <v>0</v>
      </c>
      <c r="JY18" s="81">
        <v>0</v>
      </c>
      <c r="JZ18" s="81">
        <v>0</v>
      </c>
      <c r="KA18" s="81">
        <v>0</v>
      </c>
      <c r="KB18" s="81">
        <v>0</v>
      </c>
      <c r="KC18" s="81">
        <v>1</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1</v>
      </c>
      <c r="MS18" s="81">
        <v>0</v>
      </c>
      <c r="MT18" s="81">
        <v>1</v>
      </c>
      <c r="MU18" s="81">
        <v>0</v>
      </c>
      <c r="MV18" s="81">
        <v>0</v>
      </c>
      <c r="MW18" s="81">
        <v>0</v>
      </c>
      <c r="MX18" s="81">
        <v>0</v>
      </c>
      <c r="MY18" s="81">
        <v>0</v>
      </c>
      <c r="MZ18" s="81">
        <v>0</v>
      </c>
      <c r="NA18" s="81">
        <v>0</v>
      </c>
      <c r="NB18" s="81">
        <v>0</v>
      </c>
      <c r="NC18" s="81">
        <v>0</v>
      </c>
      <c r="ND18" s="81">
        <v>0</v>
      </c>
      <c r="NE18" s="81">
        <v>0</v>
      </c>
      <c r="NF18" s="81">
        <v>0</v>
      </c>
      <c r="NG18" s="81">
        <v>2</v>
      </c>
      <c r="NH18" s="81">
        <v>0</v>
      </c>
      <c r="NI18" s="81">
        <v>0</v>
      </c>
      <c r="NJ18" s="81">
        <v>0</v>
      </c>
      <c r="NK18" s="81">
        <v>0</v>
      </c>
      <c r="NL18" s="81">
        <v>0</v>
      </c>
      <c r="NM18" s="81">
        <v>1</v>
      </c>
      <c r="NN18" s="81">
        <v>0</v>
      </c>
      <c r="NO18" s="81">
        <v>0</v>
      </c>
      <c r="NP18" s="81">
        <v>0</v>
      </c>
      <c r="NQ18" s="81">
        <v>0</v>
      </c>
      <c r="NR18" s="81">
        <v>0</v>
      </c>
      <c r="NS18" s="81">
        <v>1</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2</v>
      </c>
      <c r="QT18" s="81">
        <v>0</v>
      </c>
      <c r="QU18" s="81">
        <v>0</v>
      </c>
      <c r="QV18" s="81">
        <v>0</v>
      </c>
      <c r="QW18" s="81">
        <v>0</v>
      </c>
      <c r="QX18" s="81">
        <v>4</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2</v>
      </c>
      <c r="RO18" s="81">
        <v>0</v>
      </c>
      <c r="RP18" s="81">
        <v>0</v>
      </c>
      <c r="RQ18" s="81">
        <v>0</v>
      </c>
      <c r="RR18" s="81">
        <v>0</v>
      </c>
      <c r="RS18" s="81">
        <v>5</v>
      </c>
      <c r="RT18" s="81">
        <v>1</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2328</v>
      </c>
      <c r="B19" s="80">
        <v>11</v>
      </c>
      <c r="C19" s="80">
        <v>11</v>
      </c>
      <c r="D19" s="80">
        <v>1</v>
      </c>
      <c r="E19" s="80">
        <v>2014</v>
      </c>
      <c r="F19" s="80" t="s">
        <v>90</v>
      </c>
      <c r="G19" s="182" t="s">
        <v>2317</v>
      </c>
      <c r="H19" s="80" t="s">
        <v>2318</v>
      </c>
      <c r="I19" s="173"/>
      <c r="J19" s="83">
        <v>0</v>
      </c>
      <c r="K19" s="83">
        <v>0</v>
      </c>
      <c r="L19" s="83">
        <v>0</v>
      </c>
      <c r="M19" s="83">
        <v>0</v>
      </c>
      <c r="N19" s="83">
        <v>0</v>
      </c>
      <c r="O19" s="83">
        <v>0</v>
      </c>
      <c r="P19" s="83">
        <v>0</v>
      </c>
      <c r="Q19" s="83">
        <v>0</v>
      </c>
      <c r="R19" s="83">
        <v>0</v>
      </c>
      <c r="S19" s="83">
        <v>26.420999999999999</v>
      </c>
      <c r="T19" s="83">
        <v>0</v>
      </c>
      <c r="U19" s="83">
        <v>0</v>
      </c>
      <c r="V19" s="83">
        <v>0</v>
      </c>
      <c r="W19" s="83">
        <v>0</v>
      </c>
      <c r="X19" s="83">
        <v>0</v>
      </c>
      <c r="Y19" s="83">
        <v>25.134</v>
      </c>
      <c r="Z19" s="83">
        <v>225.2</v>
      </c>
      <c r="AA19" s="83">
        <v>0</v>
      </c>
      <c r="AB19" s="83">
        <v>0</v>
      </c>
      <c r="AC19" s="83">
        <v>0</v>
      </c>
      <c r="AD19" s="83">
        <v>0</v>
      </c>
      <c r="AE19" s="83">
        <v>261.26400000000001</v>
      </c>
      <c r="AF19" s="83">
        <v>0</v>
      </c>
      <c r="AG19" s="83">
        <v>0</v>
      </c>
      <c r="AH19" s="83">
        <v>0</v>
      </c>
      <c r="AI19" s="83">
        <v>0</v>
      </c>
      <c r="AJ19" s="83">
        <v>0</v>
      </c>
      <c r="AK19" s="83">
        <v>0</v>
      </c>
      <c r="AL19" s="83">
        <v>0</v>
      </c>
      <c r="AM19" s="83">
        <v>0</v>
      </c>
      <c r="AN19" s="83">
        <v>0</v>
      </c>
      <c r="AO19" s="83">
        <v>0</v>
      </c>
      <c r="AP19" s="83">
        <v>186</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225.2</v>
      </c>
      <c r="DF19" s="83">
        <v>0</v>
      </c>
      <c r="DG19" s="83">
        <v>186</v>
      </c>
      <c r="DH19" s="83">
        <v>0</v>
      </c>
      <c r="DI19" s="83">
        <v>0</v>
      </c>
      <c r="DJ19" s="83">
        <v>0</v>
      </c>
      <c r="DK19" s="83">
        <v>0</v>
      </c>
      <c r="DL19" s="83">
        <v>0</v>
      </c>
      <c r="DM19" s="83">
        <v>0</v>
      </c>
      <c r="DN19" s="83">
        <v>0</v>
      </c>
      <c r="DO19" s="83">
        <v>0</v>
      </c>
      <c r="DP19" s="83">
        <v>0</v>
      </c>
      <c r="DQ19" s="83">
        <v>0</v>
      </c>
      <c r="DR19" s="83">
        <v>0</v>
      </c>
      <c r="DS19" s="83">
        <v>0</v>
      </c>
      <c r="DT19" s="83">
        <v>26.420999999999999</v>
      </c>
      <c r="DU19" s="83">
        <v>0</v>
      </c>
      <c r="DV19" s="83">
        <v>0</v>
      </c>
      <c r="DW19" s="83">
        <v>0</v>
      </c>
      <c r="DX19" s="83">
        <v>0</v>
      </c>
      <c r="DY19" s="83">
        <v>0</v>
      </c>
      <c r="DZ19" s="83">
        <v>25.134</v>
      </c>
      <c r="EA19" s="83">
        <v>0</v>
      </c>
      <c r="EB19" s="83">
        <v>0</v>
      </c>
      <c r="EC19" s="83">
        <v>0</v>
      </c>
      <c r="ED19" s="83">
        <v>0</v>
      </c>
      <c r="EE19" s="83">
        <v>0</v>
      </c>
      <c r="EF19" s="83">
        <v>261.26400000000001</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411.2</v>
      </c>
      <c r="HG19" s="83">
        <v>0</v>
      </c>
      <c r="HH19" s="83">
        <v>0</v>
      </c>
      <c r="HI19" s="83">
        <v>0</v>
      </c>
      <c r="HJ19" s="83">
        <v>0</v>
      </c>
      <c r="HK19" s="83">
        <v>312.81900000000002</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411.2</v>
      </c>
      <c r="IB19" s="83">
        <v>0</v>
      </c>
      <c r="IC19" s="83">
        <v>0</v>
      </c>
      <c r="ID19" s="83">
        <v>0</v>
      </c>
      <c r="IE19" s="83">
        <v>0</v>
      </c>
      <c r="IF19" s="83">
        <v>538.01900000000001</v>
      </c>
      <c r="IG19" s="83">
        <v>186</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2</v>
      </c>
      <c r="JG19" s="81">
        <v>0</v>
      </c>
      <c r="JH19" s="81">
        <v>0</v>
      </c>
      <c r="JI19" s="81">
        <v>0</v>
      </c>
      <c r="JJ19" s="81">
        <v>0</v>
      </c>
      <c r="JK19" s="81">
        <v>0</v>
      </c>
      <c r="JL19" s="81">
        <v>1</v>
      </c>
      <c r="JM19" s="81">
        <v>1</v>
      </c>
      <c r="JN19" s="81">
        <v>0</v>
      </c>
      <c r="JO19" s="81">
        <v>0</v>
      </c>
      <c r="JP19" s="81">
        <v>0</v>
      </c>
      <c r="JQ19" s="81">
        <v>0</v>
      </c>
      <c r="JR19" s="81">
        <v>1</v>
      </c>
      <c r="JS19" s="81">
        <v>0</v>
      </c>
      <c r="JT19" s="81">
        <v>0</v>
      </c>
      <c r="JU19" s="81">
        <v>0</v>
      </c>
      <c r="JV19" s="81">
        <v>0</v>
      </c>
      <c r="JW19" s="81">
        <v>0</v>
      </c>
      <c r="JX19" s="81">
        <v>0</v>
      </c>
      <c r="JY19" s="81">
        <v>0</v>
      </c>
      <c r="JZ19" s="81">
        <v>0</v>
      </c>
      <c r="KA19" s="81">
        <v>0</v>
      </c>
      <c r="KB19" s="81">
        <v>0</v>
      </c>
      <c r="KC19" s="81">
        <v>1</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1</v>
      </c>
      <c r="MS19" s="81">
        <v>0</v>
      </c>
      <c r="MT19" s="81">
        <v>1</v>
      </c>
      <c r="MU19" s="81">
        <v>0</v>
      </c>
      <c r="MV19" s="81">
        <v>0</v>
      </c>
      <c r="MW19" s="81">
        <v>0</v>
      </c>
      <c r="MX19" s="81">
        <v>0</v>
      </c>
      <c r="MY19" s="81">
        <v>0</v>
      </c>
      <c r="MZ19" s="81">
        <v>0</v>
      </c>
      <c r="NA19" s="81">
        <v>0</v>
      </c>
      <c r="NB19" s="81">
        <v>0</v>
      </c>
      <c r="NC19" s="81">
        <v>0</v>
      </c>
      <c r="ND19" s="81">
        <v>0</v>
      </c>
      <c r="NE19" s="81">
        <v>0</v>
      </c>
      <c r="NF19" s="81">
        <v>0</v>
      </c>
      <c r="NG19" s="81">
        <v>2</v>
      </c>
      <c r="NH19" s="81">
        <v>0</v>
      </c>
      <c r="NI19" s="81">
        <v>0</v>
      </c>
      <c r="NJ19" s="81">
        <v>0</v>
      </c>
      <c r="NK19" s="81">
        <v>0</v>
      </c>
      <c r="NL19" s="81">
        <v>0</v>
      </c>
      <c r="NM19" s="81">
        <v>1</v>
      </c>
      <c r="NN19" s="81">
        <v>0</v>
      </c>
      <c r="NO19" s="81">
        <v>0</v>
      </c>
      <c r="NP19" s="81">
        <v>0</v>
      </c>
      <c r="NQ19" s="81">
        <v>0</v>
      </c>
      <c r="NR19" s="81">
        <v>0</v>
      </c>
      <c r="NS19" s="81">
        <v>1</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2</v>
      </c>
      <c r="QT19" s="81">
        <v>0</v>
      </c>
      <c r="QU19" s="81">
        <v>0</v>
      </c>
      <c r="QV19" s="81">
        <v>0</v>
      </c>
      <c r="QW19" s="81">
        <v>0</v>
      </c>
      <c r="QX19" s="81">
        <v>4</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2</v>
      </c>
      <c r="RO19" s="81">
        <v>0</v>
      </c>
      <c r="RP19" s="81">
        <v>0</v>
      </c>
      <c r="RQ19" s="81">
        <v>0</v>
      </c>
      <c r="RR19" s="81">
        <v>0</v>
      </c>
      <c r="RS19" s="81">
        <v>5</v>
      </c>
      <c r="RT19" s="81">
        <v>1</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2329</v>
      </c>
      <c r="B20" s="80">
        <v>12</v>
      </c>
      <c r="C20" s="80">
        <v>12</v>
      </c>
      <c r="D20" s="80">
        <v>1</v>
      </c>
      <c r="E20" s="80">
        <v>2015</v>
      </c>
      <c r="F20" s="80" t="s">
        <v>91</v>
      </c>
      <c r="G20" s="182" t="s">
        <v>2317</v>
      </c>
      <c r="H20" s="80" t="s">
        <v>2318</v>
      </c>
      <c r="I20" s="173"/>
      <c r="J20" s="83">
        <v>0</v>
      </c>
      <c r="K20" s="83">
        <v>0</v>
      </c>
      <c r="L20" s="83">
        <v>0</v>
      </c>
      <c r="M20" s="83">
        <v>0</v>
      </c>
      <c r="N20" s="83">
        <v>0</v>
      </c>
      <c r="O20" s="83">
        <v>0</v>
      </c>
      <c r="P20" s="83">
        <v>0</v>
      </c>
      <c r="Q20" s="83">
        <v>0</v>
      </c>
      <c r="R20" s="83">
        <v>0</v>
      </c>
      <c r="S20" s="83">
        <v>27.901</v>
      </c>
      <c r="T20" s="83">
        <v>0</v>
      </c>
      <c r="U20" s="83">
        <v>0</v>
      </c>
      <c r="V20" s="83">
        <v>0</v>
      </c>
      <c r="W20" s="83">
        <v>0</v>
      </c>
      <c r="X20" s="83">
        <v>0</v>
      </c>
      <c r="Y20" s="83">
        <v>26.687999999999999</v>
      </c>
      <c r="Z20" s="83">
        <v>216.47300000000001</v>
      </c>
      <c r="AA20" s="83">
        <v>0</v>
      </c>
      <c r="AB20" s="83">
        <v>0</v>
      </c>
      <c r="AC20" s="83">
        <v>0</v>
      </c>
      <c r="AD20" s="83">
        <v>0</v>
      </c>
      <c r="AE20" s="83">
        <v>219.774</v>
      </c>
      <c r="AF20" s="83">
        <v>0</v>
      </c>
      <c r="AG20" s="83">
        <v>0</v>
      </c>
      <c r="AH20" s="83">
        <v>0</v>
      </c>
      <c r="AI20" s="83">
        <v>0</v>
      </c>
      <c r="AJ20" s="83">
        <v>0</v>
      </c>
      <c r="AK20" s="83">
        <v>0</v>
      </c>
      <c r="AL20" s="83">
        <v>0</v>
      </c>
      <c r="AM20" s="83">
        <v>0</v>
      </c>
      <c r="AN20" s="83">
        <v>0</v>
      </c>
      <c r="AO20" s="83">
        <v>0</v>
      </c>
      <c r="AP20" s="83">
        <v>189</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216.47300000000001</v>
      </c>
      <c r="DF20" s="83">
        <v>0</v>
      </c>
      <c r="DG20" s="83">
        <v>189</v>
      </c>
      <c r="DH20" s="83">
        <v>0</v>
      </c>
      <c r="DI20" s="83">
        <v>0</v>
      </c>
      <c r="DJ20" s="83">
        <v>0</v>
      </c>
      <c r="DK20" s="83">
        <v>0</v>
      </c>
      <c r="DL20" s="83">
        <v>0</v>
      </c>
      <c r="DM20" s="83">
        <v>0</v>
      </c>
      <c r="DN20" s="83">
        <v>0</v>
      </c>
      <c r="DO20" s="83">
        <v>0</v>
      </c>
      <c r="DP20" s="83">
        <v>0</v>
      </c>
      <c r="DQ20" s="83">
        <v>0</v>
      </c>
      <c r="DR20" s="83">
        <v>0</v>
      </c>
      <c r="DS20" s="83">
        <v>0</v>
      </c>
      <c r="DT20" s="83">
        <v>27.901</v>
      </c>
      <c r="DU20" s="83">
        <v>0</v>
      </c>
      <c r="DV20" s="83">
        <v>0</v>
      </c>
      <c r="DW20" s="83">
        <v>0</v>
      </c>
      <c r="DX20" s="83">
        <v>0</v>
      </c>
      <c r="DY20" s="83">
        <v>0</v>
      </c>
      <c r="DZ20" s="83">
        <v>26.687999999999999</v>
      </c>
      <c r="EA20" s="83">
        <v>0</v>
      </c>
      <c r="EB20" s="83">
        <v>0</v>
      </c>
      <c r="EC20" s="83">
        <v>0</v>
      </c>
      <c r="ED20" s="83">
        <v>0</v>
      </c>
      <c r="EE20" s="83">
        <v>0</v>
      </c>
      <c r="EF20" s="83">
        <v>219.774</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405.47300000000001</v>
      </c>
      <c r="HG20" s="83">
        <v>0</v>
      </c>
      <c r="HH20" s="83">
        <v>0</v>
      </c>
      <c r="HI20" s="83">
        <v>0</v>
      </c>
      <c r="HJ20" s="83">
        <v>0</v>
      </c>
      <c r="HK20" s="83">
        <v>274.363</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405.47300000000001</v>
      </c>
      <c r="IB20" s="83">
        <v>0</v>
      </c>
      <c r="IC20" s="83">
        <v>0</v>
      </c>
      <c r="ID20" s="83">
        <v>0</v>
      </c>
      <c r="IE20" s="83">
        <v>0</v>
      </c>
      <c r="IF20" s="83">
        <v>490.83600000000001</v>
      </c>
      <c r="IG20" s="83">
        <v>189</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2</v>
      </c>
      <c r="JG20" s="81">
        <v>0</v>
      </c>
      <c r="JH20" s="81">
        <v>0</v>
      </c>
      <c r="JI20" s="81">
        <v>0</v>
      </c>
      <c r="JJ20" s="81">
        <v>0</v>
      </c>
      <c r="JK20" s="81">
        <v>0</v>
      </c>
      <c r="JL20" s="81">
        <v>1</v>
      </c>
      <c r="JM20" s="81">
        <v>1</v>
      </c>
      <c r="JN20" s="81">
        <v>0</v>
      </c>
      <c r="JO20" s="81">
        <v>0</v>
      </c>
      <c r="JP20" s="81">
        <v>0</v>
      </c>
      <c r="JQ20" s="81">
        <v>0</v>
      </c>
      <c r="JR20" s="81">
        <v>1</v>
      </c>
      <c r="JS20" s="81">
        <v>0</v>
      </c>
      <c r="JT20" s="81">
        <v>0</v>
      </c>
      <c r="JU20" s="81">
        <v>0</v>
      </c>
      <c r="JV20" s="81">
        <v>0</v>
      </c>
      <c r="JW20" s="81">
        <v>0</v>
      </c>
      <c r="JX20" s="81">
        <v>0</v>
      </c>
      <c r="JY20" s="81">
        <v>0</v>
      </c>
      <c r="JZ20" s="81">
        <v>0</v>
      </c>
      <c r="KA20" s="81">
        <v>0</v>
      </c>
      <c r="KB20" s="81">
        <v>0</v>
      </c>
      <c r="KC20" s="81">
        <v>1</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1</v>
      </c>
      <c r="MS20" s="81">
        <v>0</v>
      </c>
      <c r="MT20" s="81">
        <v>1</v>
      </c>
      <c r="MU20" s="81">
        <v>0</v>
      </c>
      <c r="MV20" s="81">
        <v>0</v>
      </c>
      <c r="MW20" s="81">
        <v>0</v>
      </c>
      <c r="MX20" s="81">
        <v>0</v>
      </c>
      <c r="MY20" s="81">
        <v>0</v>
      </c>
      <c r="MZ20" s="81">
        <v>0</v>
      </c>
      <c r="NA20" s="81">
        <v>0</v>
      </c>
      <c r="NB20" s="81">
        <v>0</v>
      </c>
      <c r="NC20" s="81">
        <v>0</v>
      </c>
      <c r="ND20" s="81">
        <v>0</v>
      </c>
      <c r="NE20" s="81">
        <v>0</v>
      </c>
      <c r="NF20" s="81">
        <v>0</v>
      </c>
      <c r="NG20" s="81">
        <v>2</v>
      </c>
      <c r="NH20" s="81">
        <v>0</v>
      </c>
      <c r="NI20" s="81">
        <v>0</v>
      </c>
      <c r="NJ20" s="81">
        <v>0</v>
      </c>
      <c r="NK20" s="81">
        <v>0</v>
      </c>
      <c r="NL20" s="81">
        <v>0</v>
      </c>
      <c r="NM20" s="81">
        <v>1</v>
      </c>
      <c r="NN20" s="81">
        <v>0</v>
      </c>
      <c r="NO20" s="81">
        <v>0</v>
      </c>
      <c r="NP20" s="81">
        <v>0</v>
      </c>
      <c r="NQ20" s="81">
        <v>0</v>
      </c>
      <c r="NR20" s="81">
        <v>0</v>
      </c>
      <c r="NS20" s="81">
        <v>1</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2</v>
      </c>
      <c r="QT20" s="81">
        <v>0</v>
      </c>
      <c r="QU20" s="81">
        <v>0</v>
      </c>
      <c r="QV20" s="81">
        <v>0</v>
      </c>
      <c r="QW20" s="81">
        <v>0</v>
      </c>
      <c r="QX20" s="81">
        <v>4</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2</v>
      </c>
      <c r="RO20" s="81">
        <v>0</v>
      </c>
      <c r="RP20" s="81">
        <v>0</v>
      </c>
      <c r="RQ20" s="81">
        <v>0</v>
      </c>
      <c r="RR20" s="81">
        <v>0</v>
      </c>
      <c r="RS20" s="81">
        <v>5</v>
      </c>
      <c r="RT20" s="81">
        <v>1</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2330</v>
      </c>
      <c r="B21" s="80">
        <v>13</v>
      </c>
      <c r="C21" s="80">
        <v>13</v>
      </c>
      <c r="D21" s="80">
        <v>1</v>
      </c>
      <c r="E21" s="80">
        <v>2016</v>
      </c>
      <c r="F21" s="80" t="s">
        <v>92</v>
      </c>
      <c r="G21" s="182" t="s">
        <v>2317</v>
      </c>
      <c r="H21" s="80" t="s">
        <v>2318</v>
      </c>
      <c r="I21" s="173"/>
      <c r="J21" s="83">
        <v>0</v>
      </c>
      <c r="K21" s="83">
        <v>0</v>
      </c>
      <c r="L21" s="83">
        <v>0</v>
      </c>
      <c r="M21" s="83">
        <v>0</v>
      </c>
      <c r="N21" s="83">
        <v>0</v>
      </c>
      <c r="O21" s="83">
        <v>0</v>
      </c>
      <c r="P21" s="83">
        <v>0</v>
      </c>
      <c r="Q21" s="83">
        <v>0</v>
      </c>
      <c r="R21" s="83">
        <v>0</v>
      </c>
      <c r="S21" s="83">
        <v>30.489000000000001</v>
      </c>
      <c r="T21" s="83">
        <v>0</v>
      </c>
      <c r="U21" s="83">
        <v>0</v>
      </c>
      <c r="V21" s="83">
        <v>0</v>
      </c>
      <c r="W21" s="83">
        <v>0</v>
      </c>
      <c r="X21" s="83">
        <v>0</v>
      </c>
      <c r="Y21" s="83">
        <v>28.021999999999998</v>
      </c>
      <c r="Z21" s="83">
        <v>228.499</v>
      </c>
      <c r="AA21" s="83">
        <v>0</v>
      </c>
      <c r="AB21" s="83">
        <v>0</v>
      </c>
      <c r="AC21" s="83">
        <v>0</v>
      </c>
      <c r="AD21" s="83">
        <v>0</v>
      </c>
      <c r="AE21" s="83">
        <v>218.423</v>
      </c>
      <c r="AF21" s="83">
        <v>0</v>
      </c>
      <c r="AG21" s="83">
        <v>0</v>
      </c>
      <c r="AH21" s="83">
        <v>0</v>
      </c>
      <c r="AI21" s="83">
        <v>0</v>
      </c>
      <c r="AJ21" s="83">
        <v>0</v>
      </c>
      <c r="AK21" s="83">
        <v>0</v>
      </c>
      <c r="AL21" s="83">
        <v>0</v>
      </c>
      <c r="AM21" s="83">
        <v>0</v>
      </c>
      <c r="AN21" s="83">
        <v>0</v>
      </c>
      <c r="AO21" s="83">
        <v>0</v>
      </c>
      <c r="AP21" s="83">
        <v>105</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228.499</v>
      </c>
      <c r="DF21" s="83">
        <v>0</v>
      </c>
      <c r="DG21" s="83">
        <v>105</v>
      </c>
      <c r="DH21" s="83">
        <v>0</v>
      </c>
      <c r="DI21" s="83">
        <v>0</v>
      </c>
      <c r="DJ21" s="83">
        <v>0</v>
      </c>
      <c r="DK21" s="83">
        <v>0</v>
      </c>
      <c r="DL21" s="83">
        <v>0</v>
      </c>
      <c r="DM21" s="83">
        <v>0</v>
      </c>
      <c r="DN21" s="83">
        <v>0</v>
      </c>
      <c r="DO21" s="83">
        <v>0</v>
      </c>
      <c r="DP21" s="83">
        <v>0</v>
      </c>
      <c r="DQ21" s="83">
        <v>0</v>
      </c>
      <c r="DR21" s="83">
        <v>0</v>
      </c>
      <c r="DS21" s="83">
        <v>0</v>
      </c>
      <c r="DT21" s="83">
        <v>30.489000000000001</v>
      </c>
      <c r="DU21" s="83">
        <v>0</v>
      </c>
      <c r="DV21" s="83">
        <v>0</v>
      </c>
      <c r="DW21" s="83">
        <v>0</v>
      </c>
      <c r="DX21" s="83">
        <v>0</v>
      </c>
      <c r="DY21" s="83">
        <v>0</v>
      </c>
      <c r="DZ21" s="83">
        <v>28.021999999999998</v>
      </c>
      <c r="EA21" s="83">
        <v>0</v>
      </c>
      <c r="EB21" s="83">
        <v>0</v>
      </c>
      <c r="EC21" s="83">
        <v>0</v>
      </c>
      <c r="ED21" s="83">
        <v>0</v>
      </c>
      <c r="EE21" s="83">
        <v>0</v>
      </c>
      <c r="EF21" s="83">
        <v>218.423</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333.49900000000002</v>
      </c>
      <c r="HG21" s="83">
        <v>0</v>
      </c>
      <c r="HH21" s="83">
        <v>0</v>
      </c>
      <c r="HI21" s="83">
        <v>0</v>
      </c>
      <c r="HJ21" s="83">
        <v>0</v>
      </c>
      <c r="HK21" s="83">
        <v>276.93400000000003</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333.49900000000002</v>
      </c>
      <c r="IB21" s="83">
        <v>0</v>
      </c>
      <c r="IC21" s="83">
        <v>0</v>
      </c>
      <c r="ID21" s="83">
        <v>0</v>
      </c>
      <c r="IE21" s="83">
        <v>0</v>
      </c>
      <c r="IF21" s="83">
        <v>505.43299999999999</v>
      </c>
      <c r="IG21" s="83">
        <v>105</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2</v>
      </c>
      <c r="JG21" s="81">
        <v>0</v>
      </c>
      <c r="JH21" s="81">
        <v>0</v>
      </c>
      <c r="JI21" s="81">
        <v>0</v>
      </c>
      <c r="JJ21" s="81">
        <v>0</v>
      </c>
      <c r="JK21" s="81">
        <v>0</v>
      </c>
      <c r="JL21" s="81">
        <v>1</v>
      </c>
      <c r="JM21" s="81">
        <v>1</v>
      </c>
      <c r="JN21" s="81">
        <v>0</v>
      </c>
      <c r="JO21" s="81">
        <v>0</v>
      </c>
      <c r="JP21" s="81">
        <v>0</v>
      </c>
      <c r="JQ21" s="81">
        <v>0</v>
      </c>
      <c r="JR21" s="81">
        <v>1</v>
      </c>
      <c r="JS21" s="81">
        <v>0</v>
      </c>
      <c r="JT21" s="81">
        <v>0</v>
      </c>
      <c r="JU21" s="81">
        <v>0</v>
      </c>
      <c r="JV21" s="81">
        <v>0</v>
      </c>
      <c r="JW21" s="81">
        <v>0</v>
      </c>
      <c r="JX21" s="81">
        <v>0</v>
      </c>
      <c r="JY21" s="81">
        <v>0</v>
      </c>
      <c r="JZ21" s="81">
        <v>0</v>
      </c>
      <c r="KA21" s="81">
        <v>0</v>
      </c>
      <c r="KB21" s="81">
        <v>0</v>
      </c>
      <c r="KC21" s="81">
        <v>1</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1</v>
      </c>
      <c r="MS21" s="81">
        <v>0</v>
      </c>
      <c r="MT21" s="81">
        <v>1</v>
      </c>
      <c r="MU21" s="81">
        <v>0</v>
      </c>
      <c r="MV21" s="81">
        <v>0</v>
      </c>
      <c r="MW21" s="81">
        <v>0</v>
      </c>
      <c r="MX21" s="81">
        <v>0</v>
      </c>
      <c r="MY21" s="81">
        <v>0</v>
      </c>
      <c r="MZ21" s="81">
        <v>0</v>
      </c>
      <c r="NA21" s="81">
        <v>0</v>
      </c>
      <c r="NB21" s="81">
        <v>0</v>
      </c>
      <c r="NC21" s="81">
        <v>0</v>
      </c>
      <c r="ND21" s="81">
        <v>0</v>
      </c>
      <c r="NE21" s="81">
        <v>0</v>
      </c>
      <c r="NF21" s="81">
        <v>0</v>
      </c>
      <c r="NG21" s="81">
        <v>2</v>
      </c>
      <c r="NH21" s="81">
        <v>0</v>
      </c>
      <c r="NI21" s="81">
        <v>0</v>
      </c>
      <c r="NJ21" s="81">
        <v>0</v>
      </c>
      <c r="NK21" s="81">
        <v>0</v>
      </c>
      <c r="NL21" s="81">
        <v>0</v>
      </c>
      <c r="NM21" s="81">
        <v>1</v>
      </c>
      <c r="NN21" s="81">
        <v>0</v>
      </c>
      <c r="NO21" s="81">
        <v>0</v>
      </c>
      <c r="NP21" s="81">
        <v>0</v>
      </c>
      <c r="NQ21" s="81">
        <v>0</v>
      </c>
      <c r="NR21" s="81">
        <v>0</v>
      </c>
      <c r="NS21" s="81">
        <v>1</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2</v>
      </c>
      <c r="QT21" s="81">
        <v>0</v>
      </c>
      <c r="QU21" s="81">
        <v>0</v>
      </c>
      <c r="QV21" s="81">
        <v>0</v>
      </c>
      <c r="QW21" s="81">
        <v>0</v>
      </c>
      <c r="QX21" s="81">
        <v>4</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2</v>
      </c>
      <c r="RO21" s="81">
        <v>0</v>
      </c>
      <c r="RP21" s="81">
        <v>0</v>
      </c>
      <c r="RQ21" s="81">
        <v>0</v>
      </c>
      <c r="RR21" s="81">
        <v>0</v>
      </c>
      <c r="RS21" s="81">
        <v>5</v>
      </c>
      <c r="RT21" s="81">
        <v>1</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2331</v>
      </c>
      <c r="B22" s="80">
        <v>14</v>
      </c>
      <c r="C22" s="80">
        <v>14</v>
      </c>
      <c r="D22" s="80">
        <v>1</v>
      </c>
      <c r="E22" s="80">
        <v>2017</v>
      </c>
      <c r="F22" s="80" t="s">
        <v>71</v>
      </c>
      <c r="G22" s="182" t="s">
        <v>2317</v>
      </c>
      <c r="H22" s="80" t="s">
        <v>2318</v>
      </c>
      <c r="I22" s="173"/>
      <c r="J22" s="83">
        <v>0</v>
      </c>
      <c r="K22" s="83">
        <v>0</v>
      </c>
      <c r="L22" s="83">
        <v>0</v>
      </c>
      <c r="M22" s="83">
        <v>0</v>
      </c>
      <c r="N22" s="83">
        <v>0</v>
      </c>
      <c r="O22" s="83">
        <v>0</v>
      </c>
      <c r="P22" s="83">
        <v>0</v>
      </c>
      <c r="Q22" s="83">
        <v>0</v>
      </c>
      <c r="R22" s="83">
        <v>0</v>
      </c>
      <c r="S22" s="83">
        <v>22.172000000000001</v>
      </c>
      <c r="T22" s="83">
        <v>0</v>
      </c>
      <c r="U22" s="83">
        <v>0</v>
      </c>
      <c r="V22" s="83">
        <v>0</v>
      </c>
      <c r="W22" s="83">
        <v>0</v>
      </c>
      <c r="X22" s="83">
        <v>0</v>
      </c>
      <c r="Y22" s="83">
        <v>29.2</v>
      </c>
      <c r="Z22" s="83">
        <v>218.61099999999999</v>
      </c>
      <c r="AA22" s="83">
        <v>0</v>
      </c>
      <c r="AB22" s="83">
        <v>0</v>
      </c>
      <c r="AC22" s="83">
        <v>0</v>
      </c>
      <c r="AD22" s="83">
        <v>0</v>
      </c>
      <c r="AE22" s="83">
        <v>228.816</v>
      </c>
      <c r="AF22" s="83">
        <v>0</v>
      </c>
      <c r="AG22" s="83">
        <v>0</v>
      </c>
      <c r="AH22" s="83">
        <v>0</v>
      </c>
      <c r="AI22" s="83">
        <v>0</v>
      </c>
      <c r="AJ22" s="83">
        <v>0</v>
      </c>
      <c r="AK22" s="83">
        <v>0</v>
      </c>
      <c r="AL22" s="83">
        <v>0</v>
      </c>
      <c r="AM22" s="83">
        <v>0</v>
      </c>
      <c r="AN22" s="83">
        <v>0</v>
      </c>
      <c r="AO22" s="83">
        <v>0</v>
      </c>
      <c r="AP22" s="83">
        <v>40.200000000000003</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218.61099999999999</v>
      </c>
      <c r="DF22" s="83">
        <v>0</v>
      </c>
      <c r="DG22" s="83">
        <v>40.200000000000003</v>
      </c>
      <c r="DH22" s="83">
        <v>0</v>
      </c>
      <c r="DI22" s="83">
        <v>0</v>
      </c>
      <c r="DJ22" s="83">
        <v>0</v>
      </c>
      <c r="DK22" s="83">
        <v>0</v>
      </c>
      <c r="DL22" s="83">
        <v>0</v>
      </c>
      <c r="DM22" s="83">
        <v>0</v>
      </c>
      <c r="DN22" s="83">
        <v>0</v>
      </c>
      <c r="DO22" s="83">
        <v>0</v>
      </c>
      <c r="DP22" s="83">
        <v>0</v>
      </c>
      <c r="DQ22" s="83">
        <v>0</v>
      </c>
      <c r="DR22" s="83">
        <v>0</v>
      </c>
      <c r="DS22" s="83">
        <v>0</v>
      </c>
      <c r="DT22" s="83">
        <v>22.172000000000001</v>
      </c>
      <c r="DU22" s="83">
        <v>0</v>
      </c>
      <c r="DV22" s="83">
        <v>0</v>
      </c>
      <c r="DW22" s="83">
        <v>0</v>
      </c>
      <c r="DX22" s="83">
        <v>0</v>
      </c>
      <c r="DY22" s="83">
        <v>0</v>
      </c>
      <c r="DZ22" s="83">
        <v>29.2</v>
      </c>
      <c r="EA22" s="83">
        <v>0</v>
      </c>
      <c r="EB22" s="83">
        <v>0</v>
      </c>
      <c r="EC22" s="83">
        <v>0</v>
      </c>
      <c r="ED22" s="83">
        <v>0</v>
      </c>
      <c r="EE22" s="83">
        <v>0</v>
      </c>
      <c r="EF22" s="83">
        <v>228.816</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258.81099999999998</v>
      </c>
      <c r="HG22" s="83">
        <v>0</v>
      </c>
      <c r="HH22" s="83">
        <v>0</v>
      </c>
      <c r="HI22" s="83">
        <v>0</v>
      </c>
      <c r="HJ22" s="83">
        <v>0</v>
      </c>
      <c r="HK22" s="83">
        <v>280.18799999999999</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258.81099999999998</v>
      </c>
      <c r="IB22" s="83">
        <v>0</v>
      </c>
      <c r="IC22" s="83">
        <v>0</v>
      </c>
      <c r="ID22" s="83">
        <v>0</v>
      </c>
      <c r="IE22" s="83">
        <v>0</v>
      </c>
      <c r="IF22" s="83">
        <v>498.79899999999998</v>
      </c>
      <c r="IG22" s="83">
        <v>40.200000000000003</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1</v>
      </c>
      <c r="JG22" s="81">
        <v>0</v>
      </c>
      <c r="JH22" s="81">
        <v>0</v>
      </c>
      <c r="JI22" s="81">
        <v>0</v>
      </c>
      <c r="JJ22" s="81">
        <v>0</v>
      </c>
      <c r="JK22" s="81">
        <v>0</v>
      </c>
      <c r="JL22" s="81">
        <v>1</v>
      </c>
      <c r="JM22" s="81">
        <v>1</v>
      </c>
      <c r="JN22" s="81">
        <v>0</v>
      </c>
      <c r="JO22" s="81">
        <v>0</v>
      </c>
      <c r="JP22" s="81">
        <v>0</v>
      </c>
      <c r="JQ22" s="81">
        <v>0</v>
      </c>
      <c r="JR22" s="81">
        <v>1</v>
      </c>
      <c r="JS22" s="81">
        <v>0</v>
      </c>
      <c r="JT22" s="81">
        <v>0</v>
      </c>
      <c r="JU22" s="81">
        <v>0</v>
      </c>
      <c r="JV22" s="81">
        <v>0</v>
      </c>
      <c r="JW22" s="81">
        <v>0</v>
      </c>
      <c r="JX22" s="81">
        <v>0</v>
      </c>
      <c r="JY22" s="81">
        <v>0</v>
      </c>
      <c r="JZ22" s="81">
        <v>0</v>
      </c>
      <c r="KA22" s="81">
        <v>0</v>
      </c>
      <c r="KB22" s="81">
        <v>0</v>
      </c>
      <c r="KC22" s="81">
        <v>1</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1</v>
      </c>
      <c r="MS22" s="81">
        <v>0</v>
      </c>
      <c r="MT22" s="81">
        <v>1</v>
      </c>
      <c r="MU22" s="81">
        <v>0</v>
      </c>
      <c r="MV22" s="81">
        <v>0</v>
      </c>
      <c r="MW22" s="81">
        <v>0</v>
      </c>
      <c r="MX22" s="81">
        <v>0</v>
      </c>
      <c r="MY22" s="81">
        <v>0</v>
      </c>
      <c r="MZ22" s="81">
        <v>0</v>
      </c>
      <c r="NA22" s="81">
        <v>0</v>
      </c>
      <c r="NB22" s="81">
        <v>0</v>
      </c>
      <c r="NC22" s="81">
        <v>0</v>
      </c>
      <c r="ND22" s="81">
        <v>0</v>
      </c>
      <c r="NE22" s="81">
        <v>0</v>
      </c>
      <c r="NF22" s="81">
        <v>0</v>
      </c>
      <c r="NG22" s="81">
        <v>1</v>
      </c>
      <c r="NH22" s="81">
        <v>0</v>
      </c>
      <c r="NI22" s="81">
        <v>0</v>
      </c>
      <c r="NJ22" s="81">
        <v>0</v>
      </c>
      <c r="NK22" s="81">
        <v>0</v>
      </c>
      <c r="NL22" s="81">
        <v>0</v>
      </c>
      <c r="NM22" s="81">
        <v>1</v>
      </c>
      <c r="NN22" s="81">
        <v>0</v>
      </c>
      <c r="NO22" s="81">
        <v>0</v>
      </c>
      <c r="NP22" s="81">
        <v>0</v>
      </c>
      <c r="NQ22" s="81">
        <v>0</v>
      </c>
      <c r="NR22" s="81">
        <v>0</v>
      </c>
      <c r="NS22" s="81">
        <v>1</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2</v>
      </c>
      <c r="QT22" s="81">
        <v>0</v>
      </c>
      <c r="QU22" s="81">
        <v>0</v>
      </c>
      <c r="QV22" s="81">
        <v>0</v>
      </c>
      <c r="QW22" s="81">
        <v>0</v>
      </c>
      <c r="QX22" s="81">
        <v>3</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2</v>
      </c>
      <c r="RO22" s="81">
        <v>0</v>
      </c>
      <c r="RP22" s="81">
        <v>0</v>
      </c>
      <c r="RQ22" s="81">
        <v>0</v>
      </c>
      <c r="RR22" s="81">
        <v>0</v>
      </c>
      <c r="RS22" s="81">
        <v>4</v>
      </c>
      <c r="RT22" s="81">
        <v>1</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2332</v>
      </c>
      <c r="B23" s="80">
        <v>15</v>
      </c>
      <c r="C23" s="80">
        <v>15</v>
      </c>
      <c r="D23" s="80">
        <v>1</v>
      </c>
      <c r="E23" s="80">
        <v>2018</v>
      </c>
      <c r="F23" s="80" t="s">
        <v>93</v>
      </c>
      <c r="G23" s="182" t="s">
        <v>2317</v>
      </c>
      <c r="H23" s="80" t="s">
        <v>2318</v>
      </c>
      <c r="I23" s="173"/>
      <c r="J23" s="83">
        <v>0</v>
      </c>
      <c r="K23" s="83">
        <v>0</v>
      </c>
      <c r="L23" s="83">
        <v>0</v>
      </c>
      <c r="M23" s="83">
        <v>0</v>
      </c>
      <c r="N23" s="83">
        <v>0</v>
      </c>
      <c r="O23" s="83">
        <v>0</v>
      </c>
      <c r="P23" s="83">
        <v>0</v>
      </c>
      <c r="Q23" s="83">
        <v>0</v>
      </c>
      <c r="R23" s="83">
        <v>0</v>
      </c>
      <c r="S23" s="83">
        <v>31.387</v>
      </c>
      <c r="T23" s="83">
        <v>0</v>
      </c>
      <c r="U23" s="83">
        <v>0</v>
      </c>
      <c r="V23" s="83">
        <v>0</v>
      </c>
      <c r="W23" s="83">
        <v>0</v>
      </c>
      <c r="X23" s="83">
        <v>0</v>
      </c>
      <c r="Y23" s="83">
        <v>30.878</v>
      </c>
      <c r="Z23" s="83">
        <v>227.83099999999999</v>
      </c>
      <c r="AA23" s="83">
        <v>0</v>
      </c>
      <c r="AB23" s="83">
        <v>0</v>
      </c>
      <c r="AC23" s="83">
        <v>0</v>
      </c>
      <c r="AD23" s="83">
        <v>0</v>
      </c>
      <c r="AE23" s="83">
        <v>219.964</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227.83099999999999</v>
      </c>
      <c r="DF23" s="83">
        <v>0</v>
      </c>
      <c r="DG23" s="83">
        <v>0</v>
      </c>
      <c r="DH23" s="83">
        <v>0</v>
      </c>
      <c r="DI23" s="83">
        <v>0</v>
      </c>
      <c r="DJ23" s="83">
        <v>0</v>
      </c>
      <c r="DK23" s="83">
        <v>0</v>
      </c>
      <c r="DL23" s="83">
        <v>0</v>
      </c>
      <c r="DM23" s="83">
        <v>0</v>
      </c>
      <c r="DN23" s="83">
        <v>0</v>
      </c>
      <c r="DO23" s="83">
        <v>0</v>
      </c>
      <c r="DP23" s="83">
        <v>0</v>
      </c>
      <c r="DQ23" s="83">
        <v>0</v>
      </c>
      <c r="DR23" s="83">
        <v>0</v>
      </c>
      <c r="DS23" s="83">
        <v>0</v>
      </c>
      <c r="DT23" s="83">
        <v>31.387</v>
      </c>
      <c r="DU23" s="83">
        <v>0</v>
      </c>
      <c r="DV23" s="83">
        <v>0</v>
      </c>
      <c r="DW23" s="83">
        <v>0</v>
      </c>
      <c r="DX23" s="83">
        <v>0</v>
      </c>
      <c r="DY23" s="83">
        <v>0</v>
      </c>
      <c r="DZ23" s="83">
        <v>30.878</v>
      </c>
      <c r="EA23" s="83">
        <v>0</v>
      </c>
      <c r="EB23" s="83">
        <v>0</v>
      </c>
      <c r="EC23" s="83">
        <v>0</v>
      </c>
      <c r="ED23" s="83">
        <v>0</v>
      </c>
      <c r="EE23" s="83">
        <v>0</v>
      </c>
      <c r="EF23" s="83">
        <v>219.964</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227.83099999999999</v>
      </c>
      <c r="HG23" s="83">
        <v>0</v>
      </c>
      <c r="HH23" s="83">
        <v>0</v>
      </c>
      <c r="HI23" s="83">
        <v>0</v>
      </c>
      <c r="HJ23" s="83">
        <v>0</v>
      </c>
      <c r="HK23" s="83">
        <v>282.22899999999998</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227.83099999999999</v>
      </c>
      <c r="IB23" s="83">
        <v>0</v>
      </c>
      <c r="IC23" s="83">
        <v>0</v>
      </c>
      <c r="ID23" s="83">
        <v>0</v>
      </c>
      <c r="IE23" s="83">
        <v>0</v>
      </c>
      <c r="IF23" s="83">
        <v>510.06</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2</v>
      </c>
      <c r="JG23" s="81">
        <v>0</v>
      </c>
      <c r="JH23" s="81">
        <v>0</v>
      </c>
      <c r="JI23" s="81">
        <v>0</v>
      </c>
      <c r="JJ23" s="81">
        <v>0</v>
      </c>
      <c r="JK23" s="81">
        <v>0</v>
      </c>
      <c r="JL23" s="81">
        <v>1</v>
      </c>
      <c r="JM23" s="81">
        <v>1</v>
      </c>
      <c r="JN23" s="81">
        <v>0</v>
      </c>
      <c r="JO23" s="81">
        <v>0</v>
      </c>
      <c r="JP23" s="81">
        <v>0</v>
      </c>
      <c r="JQ23" s="81">
        <v>0</v>
      </c>
      <c r="JR23" s="81">
        <v>1</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1</v>
      </c>
      <c r="MS23" s="81">
        <v>0</v>
      </c>
      <c r="MT23" s="81">
        <v>0</v>
      </c>
      <c r="MU23" s="81">
        <v>0</v>
      </c>
      <c r="MV23" s="81">
        <v>0</v>
      </c>
      <c r="MW23" s="81">
        <v>0</v>
      </c>
      <c r="MX23" s="81">
        <v>0</v>
      </c>
      <c r="MY23" s="81">
        <v>0</v>
      </c>
      <c r="MZ23" s="81">
        <v>0</v>
      </c>
      <c r="NA23" s="81">
        <v>0</v>
      </c>
      <c r="NB23" s="81">
        <v>0</v>
      </c>
      <c r="NC23" s="81">
        <v>0</v>
      </c>
      <c r="ND23" s="81">
        <v>0</v>
      </c>
      <c r="NE23" s="81">
        <v>0</v>
      </c>
      <c r="NF23" s="81">
        <v>0</v>
      </c>
      <c r="NG23" s="81">
        <v>2</v>
      </c>
      <c r="NH23" s="81">
        <v>0</v>
      </c>
      <c r="NI23" s="81">
        <v>0</v>
      </c>
      <c r="NJ23" s="81">
        <v>0</v>
      </c>
      <c r="NK23" s="81">
        <v>0</v>
      </c>
      <c r="NL23" s="81">
        <v>0</v>
      </c>
      <c r="NM23" s="81">
        <v>1</v>
      </c>
      <c r="NN23" s="81">
        <v>0</v>
      </c>
      <c r="NO23" s="81">
        <v>0</v>
      </c>
      <c r="NP23" s="81">
        <v>0</v>
      </c>
      <c r="NQ23" s="81">
        <v>0</v>
      </c>
      <c r="NR23" s="81">
        <v>0</v>
      </c>
      <c r="NS23" s="81">
        <v>1</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1</v>
      </c>
      <c r="QT23" s="81">
        <v>0</v>
      </c>
      <c r="QU23" s="81">
        <v>0</v>
      </c>
      <c r="QV23" s="81">
        <v>0</v>
      </c>
      <c r="QW23" s="81">
        <v>0</v>
      </c>
      <c r="QX23" s="81">
        <v>4</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1</v>
      </c>
      <c r="RO23" s="81">
        <v>0</v>
      </c>
      <c r="RP23" s="81">
        <v>0</v>
      </c>
      <c r="RQ23" s="81">
        <v>0</v>
      </c>
      <c r="RR23" s="81">
        <v>0</v>
      </c>
      <c r="RS23" s="81">
        <v>5</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2333</v>
      </c>
      <c r="B24" s="80">
        <v>16</v>
      </c>
      <c r="C24" s="80">
        <v>16</v>
      </c>
      <c r="D24" s="80">
        <v>1</v>
      </c>
      <c r="E24" s="80">
        <v>2019</v>
      </c>
      <c r="F24" s="80" t="s">
        <v>73</v>
      </c>
      <c r="G24" s="182" t="s">
        <v>2317</v>
      </c>
      <c r="H24" s="80" t="s">
        <v>2318</v>
      </c>
      <c r="I24" s="173"/>
      <c r="J24" s="83">
        <v>0</v>
      </c>
      <c r="K24" s="83">
        <v>0</v>
      </c>
      <c r="L24" s="83">
        <v>0</v>
      </c>
      <c r="M24" s="83">
        <v>0</v>
      </c>
      <c r="N24" s="83">
        <v>0</v>
      </c>
      <c r="O24" s="83">
        <v>0</v>
      </c>
      <c r="P24" s="83">
        <v>0</v>
      </c>
      <c r="Q24" s="83">
        <v>0</v>
      </c>
      <c r="R24" s="83">
        <v>0</v>
      </c>
      <c r="S24" s="83">
        <v>27.218</v>
      </c>
      <c r="T24" s="83">
        <v>0</v>
      </c>
      <c r="U24" s="83">
        <v>0</v>
      </c>
      <c r="V24" s="83">
        <v>0</v>
      </c>
      <c r="W24" s="83">
        <v>0</v>
      </c>
      <c r="X24" s="83">
        <v>0</v>
      </c>
      <c r="Y24" s="83">
        <v>28.468</v>
      </c>
      <c r="Z24" s="83">
        <v>219.64699999999999</v>
      </c>
      <c r="AA24" s="83">
        <v>0</v>
      </c>
      <c r="AB24" s="83">
        <v>0</v>
      </c>
      <c r="AC24" s="83">
        <v>0</v>
      </c>
      <c r="AD24" s="83">
        <v>0</v>
      </c>
      <c r="AE24" s="83">
        <v>204.416</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219.64699999999999</v>
      </c>
      <c r="DF24" s="83">
        <v>0</v>
      </c>
      <c r="DG24" s="83">
        <v>0</v>
      </c>
      <c r="DH24" s="83">
        <v>0</v>
      </c>
      <c r="DI24" s="83">
        <v>0</v>
      </c>
      <c r="DJ24" s="83">
        <v>0</v>
      </c>
      <c r="DK24" s="83">
        <v>0</v>
      </c>
      <c r="DL24" s="83">
        <v>0</v>
      </c>
      <c r="DM24" s="83">
        <v>0</v>
      </c>
      <c r="DN24" s="83">
        <v>0</v>
      </c>
      <c r="DO24" s="83">
        <v>0</v>
      </c>
      <c r="DP24" s="83">
        <v>0</v>
      </c>
      <c r="DQ24" s="83">
        <v>0</v>
      </c>
      <c r="DR24" s="83">
        <v>0</v>
      </c>
      <c r="DS24" s="83">
        <v>0</v>
      </c>
      <c r="DT24" s="83">
        <v>27.218</v>
      </c>
      <c r="DU24" s="83">
        <v>0</v>
      </c>
      <c r="DV24" s="83">
        <v>0</v>
      </c>
      <c r="DW24" s="83">
        <v>0</v>
      </c>
      <c r="DX24" s="83">
        <v>0</v>
      </c>
      <c r="DY24" s="83">
        <v>0</v>
      </c>
      <c r="DZ24" s="83">
        <v>28.468</v>
      </c>
      <c r="EA24" s="83">
        <v>0</v>
      </c>
      <c r="EB24" s="83">
        <v>0</v>
      </c>
      <c r="EC24" s="83">
        <v>0</v>
      </c>
      <c r="ED24" s="83">
        <v>0</v>
      </c>
      <c r="EE24" s="83">
        <v>0</v>
      </c>
      <c r="EF24" s="83">
        <v>204.416</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219.64699999999999</v>
      </c>
      <c r="HG24" s="83">
        <v>0</v>
      </c>
      <c r="HH24" s="83">
        <v>0</v>
      </c>
      <c r="HI24" s="83">
        <v>0</v>
      </c>
      <c r="HJ24" s="83">
        <v>0</v>
      </c>
      <c r="HK24" s="83">
        <v>260.10199999999998</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219.64699999999999</v>
      </c>
      <c r="IB24" s="83">
        <v>0</v>
      </c>
      <c r="IC24" s="83">
        <v>0</v>
      </c>
      <c r="ID24" s="83">
        <v>0</v>
      </c>
      <c r="IE24" s="83">
        <v>0</v>
      </c>
      <c r="IF24" s="83">
        <v>479.74900000000002</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2</v>
      </c>
      <c r="JG24" s="81">
        <v>0</v>
      </c>
      <c r="JH24" s="81">
        <v>0</v>
      </c>
      <c r="JI24" s="81">
        <v>0</v>
      </c>
      <c r="JJ24" s="81">
        <v>0</v>
      </c>
      <c r="JK24" s="81">
        <v>0</v>
      </c>
      <c r="JL24" s="81">
        <v>1</v>
      </c>
      <c r="JM24" s="81">
        <v>1</v>
      </c>
      <c r="JN24" s="81">
        <v>0</v>
      </c>
      <c r="JO24" s="81">
        <v>0</v>
      </c>
      <c r="JP24" s="81">
        <v>0</v>
      </c>
      <c r="JQ24" s="81">
        <v>0</v>
      </c>
      <c r="JR24" s="81">
        <v>1</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1</v>
      </c>
      <c r="MS24" s="81">
        <v>0</v>
      </c>
      <c r="MT24" s="81">
        <v>0</v>
      </c>
      <c r="MU24" s="81">
        <v>0</v>
      </c>
      <c r="MV24" s="81">
        <v>0</v>
      </c>
      <c r="MW24" s="81">
        <v>0</v>
      </c>
      <c r="MX24" s="81">
        <v>0</v>
      </c>
      <c r="MY24" s="81">
        <v>0</v>
      </c>
      <c r="MZ24" s="81">
        <v>0</v>
      </c>
      <c r="NA24" s="81">
        <v>0</v>
      </c>
      <c r="NB24" s="81">
        <v>0</v>
      </c>
      <c r="NC24" s="81">
        <v>0</v>
      </c>
      <c r="ND24" s="81">
        <v>0</v>
      </c>
      <c r="NE24" s="81">
        <v>0</v>
      </c>
      <c r="NF24" s="81">
        <v>0</v>
      </c>
      <c r="NG24" s="81">
        <v>2</v>
      </c>
      <c r="NH24" s="81">
        <v>0</v>
      </c>
      <c r="NI24" s="81">
        <v>0</v>
      </c>
      <c r="NJ24" s="81">
        <v>0</v>
      </c>
      <c r="NK24" s="81">
        <v>0</v>
      </c>
      <c r="NL24" s="81">
        <v>0</v>
      </c>
      <c r="NM24" s="81">
        <v>1</v>
      </c>
      <c r="NN24" s="81">
        <v>0</v>
      </c>
      <c r="NO24" s="81">
        <v>0</v>
      </c>
      <c r="NP24" s="81">
        <v>0</v>
      </c>
      <c r="NQ24" s="81">
        <v>0</v>
      </c>
      <c r="NR24" s="81">
        <v>0</v>
      </c>
      <c r="NS24" s="81">
        <v>1</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1</v>
      </c>
      <c r="QT24" s="81">
        <v>0</v>
      </c>
      <c r="QU24" s="81">
        <v>0</v>
      </c>
      <c r="QV24" s="81">
        <v>0</v>
      </c>
      <c r="QW24" s="81">
        <v>0</v>
      </c>
      <c r="QX24" s="81">
        <v>4</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1</v>
      </c>
      <c r="RO24" s="81">
        <v>0</v>
      </c>
      <c r="RP24" s="81">
        <v>0</v>
      </c>
      <c r="RQ24" s="81">
        <v>0</v>
      </c>
      <c r="RR24" s="81">
        <v>0</v>
      </c>
      <c r="RS24" s="81">
        <v>5</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2334</v>
      </c>
      <c r="B25" s="80">
        <v>17</v>
      </c>
      <c r="C25" s="80">
        <v>17</v>
      </c>
      <c r="D25" s="80">
        <v>1</v>
      </c>
      <c r="E25" s="80">
        <v>2020</v>
      </c>
      <c r="F25" s="80" t="s">
        <v>218</v>
      </c>
      <c r="G25" s="182" t="s">
        <v>2317</v>
      </c>
      <c r="H25" s="80" t="s">
        <v>2318</v>
      </c>
      <c r="I25" s="173"/>
      <c r="J25" s="83">
        <v>0</v>
      </c>
      <c r="K25" s="83">
        <v>0</v>
      </c>
      <c r="L25" s="83">
        <v>0</v>
      </c>
      <c r="M25" s="83">
        <v>0</v>
      </c>
      <c r="N25" s="83">
        <v>0</v>
      </c>
      <c r="O25" s="83">
        <v>0</v>
      </c>
      <c r="P25" s="83">
        <v>0</v>
      </c>
      <c r="Q25" s="83">
        <v>0</v>
      </c>
      <c r="R25" s="83">
        <v>0</v>
      </c>
      <c r="S25" s="83">
        <v>29.751000000000001</v>
      </c>
      <c r="T25" s="83">
        <v>0</v>
      </c>
      <c r="U25" s="83">
        <v>0</v>
      </c>
      <c r="V25" s="83">
        <v>0</v>
      </c>
      <c r="W25" s="83">
        <v>0</v>
      </c>
      <c r="X25" s="83">
        <v>0</v>
      </c>
      <c r="Y25" s="83">
        <v>26.469000000000001</v>
      </c>
      <c r="Z25" s="83">
        <v>222.727</v>
      </c>
      <c r="AA25" s="83">
        <v>0</v>
      </c>
      <c r="AB25" s="83">
        <v>0</v>
      </c>
      <c r="AC25" s="83">
        <v>0</v>
      </c>
      <c r="AD25" s="83">
        <v>0</v>
      </c>
      <c r="AE25" s="83">
        <v>157.196</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222.727</v>
      </c>
      <c r="DF25" s="83">
        <v>0</v>
      </c>
      <c r="DG25" s="83">
        <v>0</v>
      </c>
      <c r="DH25" s="83">
        <v>0</v>
      </c>
      <c r="DI25" s="83">
        <v>0</v>
      </c>
      <c r="DJ25" s="83">
        <v>0</v>
      </c>
      <c r="DK25" s="83">
        <v>0</v>
      </c>
      <c r="DL25" s="83">
        <v>0</v>
      </c>
      <c r="DM25" s="83">
        <v>0</v>
      </c>
      <c r="DN25" s="83">
        <v>0</v>
      </c>
      <c r="DO25" s="83">
        <v>0</v>
      </c>
      <c r="DP25" s="83">
        <v>0</v>
      </c>
      <c r="DQ25" s="83">
        <v>0</v>
      </c>
      <c r="DR25" s="83">
        <v>0</v>
      </c>
      <c r="DS25" s="83">
        <v>0</v>
      </c>
      <c r="DT25" s="83">
        <v>29.751000000000001</v>
      </c>
      <c r="DU25" s="83">
        <v>0</v>
      </c>
      <c r="DV25" s="83">
        <v>0</v>
      </c>
      <c r="DW25" s="83">
        <v>0</v>
      </c>
      <c r="DX25" s="83">
        <v>0</v>
      </c>
      <c r="DY25" s="83">
        <v>0</v>
      </c>
      <c r="DZ25" s="83">
        <v>26.469000000000001</v>
      </c>
      <c r="EA25" s="83">
        <v>0</v>
      </c>
      <c r="EB25" s="83">
        <v>0</v>
      </c>
      <c r="EC25" s="83">
        <v>0</v>
      </c>
      <c r="ED25" s="83">
        <v>0</v>
      </c>
      <c r="EE25" s="83">
        <v>0</v>
      </c>
      <c r="EF25" s="83">
        <v>157.196</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222.727</v>
      </c>
      <c r="HG25" s="83">
        <v>0</v>
      </c>
      <c r="HH25" s="83">
        <v>0</v>
      </c>
      <c r="HI25" s="83">
        <v>0</v>
      </c>
      <c r="HJ25" s="83">
        <v>0</v>
      </c>
      <c r="HK25" s="83">
        <v>213.416</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222.727</v>
      </c>
      <c r="IB25" s="83">
        <v>0</v>
      </c>
      <c r="IC25" s="83">
        <v>0</v>
      </c>
      <c r="ID25" s="83">
        <v>0</v>
      </c>
      <c r="IE25" s="83">
        <v>0</v>
      </c>
      <c r="IF25" s="83">
        <v>436.14299999999997</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2</v>
      </c>
      <c r="JG25" s="81">
        <v>0</v>
      </c>
      <c r="JH25" s="81">
        <v>0</v>
      </c>
      <c r="JI25" s="81">
        <v>0</v>
      </c>
      <c r="JJ25" s="81">
        <v>0</v>
      </c>
      <c r="JK25" s="81">
        <v>0</v>
      </c>
      <c r="JL25" s="81">
        <v>1</v>
      </c>
      <c r="JM25" s="81">
        <v>1</v>
      </c>
      <c r="JN25" s="81">
        <v>0</v>
      </c>
      <c r="JO25" s="81">
        <v>0</v>
      </c>
      <c r="JP25" s="81">
        <v>0</v>
      </c>
      <c r="JQ25" s="81">
        <v>0</v>
      </c>
      <c r="JR25" s="81">
        <v>1</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1</v>
      </c>
      <c r="MS25" s="81">
        <v>0</v>
      </c>
      <c r="MT25" s="81">
        <v>0</v>
      </c>
      <c r="MU25" s="81">
        <v>0</v>
      </c>
      <c r="MV25" s="81">
        <v>0</v>
      </c>
      <c r="MW25" s="81">
        <v>0</v>
      </c>
      <c r="MX25" s="81">
        <v>0</v>
      </c>
      <c r="MY25" s="81">
        <v>0</v>
      </c>
      <c r="MZ25" s="81">
        <v>0</v>
      </c>
      <c r="NA25" s="81">
        <v>0</v>
      </c>
      <c r="NB25" s="81">
        <v>0</v>
      </c>
      <c r="NC25" s="81">
        <v>0</v>
      </c>
      <c r="ND25" s="81">
        <v>0</v>
      </c>
      <c r="NE25" s="81">
        <v>0</v>
      </c>
      <c r="NF25" s="81">
        <v>0</v>
      </c>
      <c r="NG25" s="81">
        <v>2</v>
      </c>
      <c r="NH25" s="81">
        <v>0</v>
      </c>
      <c r="NI25" s="81">
        <v>0</v>
      </c>
      <c r="NJ25" s="81">
        <v>0</v>
      </c>
      <c r="NK25" s="81">
        <v>0</v>
      </c>
      <c r="NL25" s="81">
        <v>0</v>
      </c>
      <c r="NM25" s="81">
        <v>1</v>
      </c>
      <c r="NN25" s="81">
        <v>0</v>
      </c>
      <c r="NO25" s="81">
        <v>0</v>
      </c>
      <c r="NP25" s="81">
        <v>0</v>
      </c>
      <c r="NQ25" s="81">
        <v>0</v>
      </c>
      <c r="NR25" s="81">
        <v>0</v>
      </c>
      <c r="NS25" s="81">
        <v>1</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1</v>
      </c>
      <c r="QT25" s="81">
        <v>0</v>
      </c>
      <c r="QU25" s="81">
        <v>0</v>
      </c>
      <c r="QV25" s="81">
        <v>0</v>
      </c>
      <c r="QW25" s="81">
        <v>0</v>
      </c>
      <c r="QX25" s="81">
        <v>4</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1</v>
      </c>
      <c r="RO25" s="81">
        <v>0</v>
      </c>
      <c r="RP25" s="81">
        <v>0</v>
      </c>
      <c r="RQ25" s="81">
        <v>0</v>
      </c>
      <c r="RR25" s="81">
        <v>0</v>
      </c>
      <c r="RS25" s="81">
        <v>5</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1686</v>
      </c>
      <c r="B10" s="80">
        <v>2</v>
      </c>
      <c r="C10" s="80">
        <v>18</v>
      </c>
      <c r="D10" s="80">
        <v>2</v>
      </c>
      <c r="E10" s="80">
        <v>2022</v>
      </c>
      <c r="F10" s="80" t="s">
        <v>568</v>
      </c>
      <c r="G10" s="182" t="s">
        <v>1683</v>
      </c>
      <c r="H10" s="80" t="s">
        <v>1684</v>
      </c>
      <c r="I10" s="173"/>
      <c r="J10" s="83">
        <v>183679</v>
      </c>
      <c r="K10" s="81">
        <v>248117407.99999997</v>
      </c>
      <c r="L10" s="81">
        <v>682959</v>
      </c>
      <c r="M10" s="81">
        <v>920795905.00000012</v>
      </c>
      <c r="N10" s="81">
        <v>184400</v>
      </c>
      <c r="O10" s="81">
        <v>447836600</v>
      </c>
      <c r="P10" s="81">
        <v>1653</v>
      </c>
      <c r="Q10" s="81">
        <v>9565398</v>
      </c>
      <c r="R10" s="81">
        <v>0</v>
      </c>
      <c r="S10" s="81">
        <v>0</v>
      </c>
      <c r="T10" s="81">
        <v>0</v>
      </c>
      <c r="U10" s="81">
        <v>0</v>
      </c>
      <c r="V10" s="81">
        <v>0</v>
      </c>
      <c r="W10" s="81">
        <v>0</v>
      </c>
      <c r="X10" s="81">
        <v>0</v>
      </c>
      <c r="Y10" s="81">
        <v>0</v>
      </c>
      <c r="Z10" s="81">
        <v>1626315311</v>
      </c>
      <c r="AA10" s="81">
        <v>530208619</v>
      </c>
      <c r="AB10" s="81">
        <v>1847056765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1682</v>
      </c>
      <c r="B11" s="80">
        <v>3</v>
      </c>
      <c r="C11" s="80">
        <v>18</v>
      </c>
      <c r="D11" s="80">
        <v>3</v>
      </c>
      <c r="E11" s="80">
        <v>2022</v>
      </c>
      <c r="F11" s="80" t="s">
        <v>568</v>
      </c>
      <c r="G11" s="182" t="s">
        <v>1679</v>
      </c>
      <c r="H11" s="80" t="s">
        <v>1680</v>
      </c>
      <c r="I11" s="173"/>
      <c r="J11" s="83">
        <v>135050</v>
      </c>
      <c r="K11" s="81">
        <v>186815950.00000003</v>
      </c>
      <c r="L11" s="81">
        <v>186428</v>
      </c>
      <c r="M11" s="81">
        <v>257257314</v>
      </c>
      <c r="N11" s="81">
        <v>7400</v>
      </c>
      <c r="O11" s="81">
        <v>17063389</v>
      </c>
      <c r="P11" s="81">
        <v>0</v>
      </c>
      <c r="Q11" s="81">
        <v>0</v>
      </c>
      <c r="R11" s="81">
        <v>0</v>
      </c>
      <c r="S11" s="81">
        <v>0</v>
      </c>
      <c r="T11" s="81">
        <v>0</v>
      </c>
      <c r="U11" s="81">
        <v>0</v>
      </c>
      <c r="V11" s="81">
        <v>0</v>
      </c>
      <c r="W11" s="81">
        <v>0</v>
      </c>
      <c r="X11" s="81">
        <v>0</v>
      </c>
      <c r="Y11" s="81">
        <v>0</v>
      </c>
      <c r="Z11" s="81">
        <v>461136653.00000006</v>
      </c>
      <c r="AA11" s="81">
        <v>426589964</v>
      </c>
      <c r="AB11" s="81">
        <v>1335587437</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1697</v>
      </c>
      <c r="B12" s="80">
        <v>4</v>
      </c>
      <c r="C12" s="80">
        <v>18</v>
      </c>
      <c r="D12" s="80">
        <v>4</v>
      </c>
      <c r="E12" s="80">
        <v>2022</v>
      </c>
      <c r="F12" s="80" t="s">
        <v>568</v>
      </c>
      <c r="G12" s="182" t="s">
        <v>1694</v>
      </c>
      <c r="H12" s="80" t="s">
        <v>1695</v>
      </c>
      <c r="I12" s="173"/>
      <c r="J12" s="83">
        <v>63750</v>
      </c>
      <c r="K12" s="81">
        <v>89546290</v>
      </c>
      <c r="L12" s="81">
        <v>190418</v>
      </c>
      <c r="M12" s="81">
        <v>266452948</v>
      </c>
      <c r="N12" s="81">
        <v>71900</v>
      </c>
      <c r="O12" s="81">
        <v>168499184</v>
      </c>
      <c r="P12" s="81">
        <v>122</v>
      </c>
      <c r="Q12" s="81">
        <v>701409</v>
      </c>
      <c r="R12" s="81">
        <v>0</v>
      </c>
      <c r="S12" s="81">
        <v>0</v>
      </c>
      <c r="T12" s="81">
        <v>0</v>
      </c>
      <c r="U12" s="81">
        <v>0</v>
      </c>
      <c r="V12" s="81">
        <v>0</v>
      </c>
      <c r="W12" s="81">
        <v>0</v>
      </c>
      <c r="X12" s="81">
        <v>0</v>
      </c>
      <c r="Y12" s="81">
        <v>0</v>
      </c>
      <c r="Z12" s="81">
        <v>525199831</v>
      </c>
      <c r="AA12" s="81">
        <v>66958867</v>
      </c>
      <c r="AB12" s="81">
        <v>398514693</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1757</v>
      </c>
      <c r="B13" s="80">
        <v>5</v>
      </c>
      <c r="C13" s="80">
        <v>18</v>
      </c>
      <c r="D13" s="80">
        <v>5</v>
      </c>
      <c r="E13" s="80">
        <v>2022</v>
      </c>
      <c r="F13" s="80" t="s">
        <v>568</v>
      </c>
      <c r="G13" s="182" t="s">
        <v>1754</v>
      </c>
      <c r="H13" s="80" t="s">
        <v>1755</v>
      </c>
      <c r="I13" s="173"/>
      <c r="J13" s="83">
        <v>162380</v>
      </c>
      <c r="K13" s="81">
        <v>220607823</v>
      </c>
      <c r="L13" s="81">
        <v>110042</v>
      </c>
      <c r="M13" s="81">
        <v>149274698</v>
      </c>
      <c r="N13" s="81">
        <v>19400</v>
      </c>
      <c r="O13" s="81">
        <v>34977059.000000007</v>
      </c>
      <c r="P13" s="81">
        <v>0</v>
      </c>
      <c r="Q13" s="81">
        <v>0</v>
      </c>
      <c r="R13" s="81">
        <v>0</v>
      </c>
      <c r="S13" s="81">
        <v>0</v>
      </c>
      <c r="T13" s="81">
        <v>0</v>
      </c>
      <c r="U13" s="81">
        <v>0</v>
      </c>
      <c r="V13" s="81">
        <v>0</v>
      </c>
      <c r="W13" s="81">
        <v>0</v>
      </c>
      <c r="X13" s="81">
        <v>0</v>
      </c>
      <c r="Y13" s="81">
        <v>0</v>
      </c>
      <c r="Z13" s="81">
        <v>404859580</v>
      </c>
      <c r="AA13" s="81">
        <v>428217266.99999994</v>
      </c>
      <c r="AB13" s="81">
        <v>1626604953</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2336</v>
      </c>
      <c r="B14" s="80">
        <v>6</v>
      </c>
      <c r="C14" s="80">
        <v>18</v>
      </c>
      <c r="D14" s="80">
        <v>6</v>
      </c>
      <c r="E14" s="80">
        <v>2022</v>
      </c>
      <c r="F14" s="80" t="s">
        <v>568</v>
      </c>
      <c r="G14" s="182" t="s">
        <v>2317</v>
      </c>
      <c r="H14" s="80" t="s">
        <v>2318</v>
      </c>
      <c r="I14" s="173"/>
      <c r="J14" s="83">
        <v>283385</v>
      </c>
      <c r="K14" s="81">
        <v>384555209</v>
      </c>
      <c r="L14" s="81">
        <v>375621</v>
      </c>
      <c r="M14" s="81">
        <v>508936457</v>
      </c>
      <c r="N14" s="81">
        <v>20200</v>
      </c>
      <c r="O14" s="81">
        <v>45531341.999999993</v>
      </c>
      <c r="P14" s="81">
        <v>0</v>
      </c>
      <c r="Q14" s="81">
        <v>0</v>
      </c>
      <c r="R14" s="81">
        <v>143.69338999999999</v>
      </c>
      <c r="S14" s="81">
        <v>789723.47747000004</v>
      </c>
      <c r="T14" s="81">
        <v>0</v>
      </c>
      <c r="U14" s="81">
        <v>0</v>
      </c>
      <c r="V14" s="81">
        <v>0</v>
      </c>
      <c r="W14" s="81">
        <v>0</v>
      </c>
      <c r="X14" s="81">
        <v>0</v>
      </c>
      <c r="Y14" s="81">
        <v>0</v>
      </c>
      <c r="Z14" s="81">
        <v>939812731.47747004</v>
      </c>
      <c r="AA14" s="81">
        <v>800387944</v>
      </c>
      <c r="AB14" s="81">
        <v>3142054159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1769</v>
      </c>
      <c r="B15" s="80">
        <v>7</v>
      </c>
      <c r="C15" s="80">
        <v>18</v>
      </c>
      <c r="D15" s="80">
        <v>7</v>
      </c>
      <c r="E15" s="80">
        <v>2022</v>
      </c>
      <c r="F15" s="80" t="s">
        <v>568</v>
      </c>
      <c r="G15" s="182" t="s">
        <v>1766</v>
      </c>
      <c r="H15" s="80" t="s">
        <v>1767</v>
      </c>
      <c r="I15" s="173"/>
      <c r="J15" s="83">
        <v>124149</v>
      </c>
      <c r="K15" s="81">
        <v>162083520</v>
      </c>
      <c r="L15" s="81">
        <v>281628</v>
      </c>
      <c r="M15" s="81">
        <v>367490284</v>
      </c>
      <c r="N15" s="81">
        <v>71400</v>
      </c>
      <c r="O15" s="81">
        <v>157019939.00000003</v>
      </c>
      <c r="P15" s="81">
        <v>1478</v>
      </c>
      <c r="Q15" s="81">
        <v>7947026</v>
      </c>
      <c r="R15" s="81">
        <v>0</v>
      </c>
      <c r="S15" s="81">
        <v>0</v>
      </c>
      <c r="T15" s="81">
        <v>0</v>
      </c>
      <c r="U15" s="81">
        <v>0</v>
      </c>
      <c r="V15" s="81">
        <v>0</v>
      </c>
      <c r="W15" s="81">
        <v>0</v>
      </c>
      <c r="X15" s="81">
        <v>0</v>
      </c>
      <c r="Y15" s="81">
        <v>0</v>
      </c>
      <c r="Z15" s="81">
        <v>694540769.00000012</v>
      </c>
      <c r="AA15" s="81">
        <v>419730467</v>
      </c>
      <c r="AB15" s="81">
        <v>1600381914</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1701</v>
      </c>
      <c r="B16" s="80">
        <v>8</v>
      </c>
      <c r="C16" s="80">
        <v>18</v>
      </c>
      <c r="D16" s="80">
        <v>8</v>
      </c>
      <c r="E16" s="80">
        <v>2022</v>
      </c>
      <c r="F16" s="80" t="s">
        <v>568</v>
      </c>
      <c r="G16" s="182" t="s">
        <v>1698</v>
      </c>
      <c r="H16" s="80" t="s">
        <v>1699</v>
      </c>
      <c r="I16" s="173"/>
      <c r="J16" s="83">
        <v>68994</v>
      </c>
      <c r="K16" s="81">
        <v>96873523</v>
      </c>
      <c r="L16" s="81">
        <v>168345</v>
      </c>
      <c r="M16" s="81">
        <v>235366238</v>
      </c>
      <c r="N16" s="81">
        <v>7800</v>
      </c>
      <c r="O16" s="81">
        <v>15652657</v>
      </c>
      <c r="P16" s="81">
        <v>0</v>
      </c>
      <c r="Q16" s="81">
        <v>0</v>
      </c>
      <c r="R16" s="81">
        <v>0</v>
      </c>
      <c r="S16" s="81">
        <v>0</v>
      </c>
      <c r="T16" s="81">
        <v>0</v>
      </c>
      <c r="U16" s="81">
        <v>0</v>
      </c>
      <c r="V16" s="81">
        <v>0</v>
      </c>
      <c r="W16" s="81">
        <v>0</v>
      </c>
      <c r="X16" s="81">
        <v>0</v>
      </c>
      <c r="Y16" s="81">
        <v>0</v>
      </c>
      <c r="Z16" s="81">
        <v>347892418</v>
      </c>
      <c r="AA16" s="81">
        <v>131019716.99999999</v>
      </c>
      <c r="AB16" s="81">
        <v>695215779</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1741</v>
      </c>
      <c r="B17" s="80">
        <v>9</v>
      </c>
      <c r="C17" s="80">
        <v>18</v>
      </c>
      <c r="D17" s="80">
        <v>9</v>
      </c>
      <c r="E17" s="80">
        <v>2022</v>
      </c>
      <c r="F17" s="80" t="s">
        <v>568</v>
      </c>
      <c r="G17" s="182" t="s">
        <v>1738</v>
      </c>
      <c r="H17" s="80" t="s">
        <v>1739</v>
      </c>
      <c r="I17" s="173"/>
      <c r="J17" s="83">
        <v>5172</v>
      </c>
      <c r="K17" s="81">
        <v>7019363.9999999991</v>
      </c>
      <c r="L17" s="81">
        <v>2763</v>
      </c>
      <c r="M17" s="81">
        <v>3730317</v>
      </c>
      <c r="N17" s="81">
        <v>11700</v>
      </c>
      <c r="O17" s="81">
        <v>25127226</v>
      </c>
      <c r="P17" s="81">
        <v>86</v>
      </c>
      <c r="Q17" s="81">
        <v>503685.00000000006</v>
      </c>
      <c r="R17" s="81">
        <v>0</v>
      </c>
      <c r="S17" s="81">
        <v>0</v>
      </c>
      <c r="T17" s="81">
        <v>0</v>
      </c>
      <c r="U17" s="81">
        <v>0</v>
      </c>
      <c r="V17" s="81">
        <v>0</v>
      </c>
      <c r="W17" s="81">
        <v>0</v>
      </c>
      <c r="X17" s="81">
        <v>0</v>
      </c>
      <c r="Y17" s="81">
        <v>0</v>
      </c>
      <c r="Z17" s="81">
        <v>36380592</v>
      </c>
      <c r="AA17" s="81">
        <v>8929006</v>
      </c>
      <c r="AB17" s="81">
        <v>58087338</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1765</v>
      </c>
      <c r="B18" s="80">
        <v>10</v>
      </c>
      <c r="C18" s="80">
        <v>18</v>
      </c>
      <c r="D18" s="80">
        <v>10</v>
      </c>
      <c r="E18" s="80">
        <v>2022</v>
      </c>
      <c r="F18" s="80" t="s">
        <v>568</v>
      </c>
      <c r="G18" s="182" t="s">
        <v>1762</v>
      </c>
      <c r="H18" s="80" t="s">
        <v>1763</v>
      </c>
      <c r="I18" s="173"/>
      <c r="J18" s="83">
        <v>360236</v>
      </c>
      <c r="K18" s="81">
        <v>483549242.00000006</v>
      </c>
      <c r="L18" s="81">
        <v>825676</v>
      </c>
      <c r="M18" s="81">
        <v>1107343443</v>
      </c>
      <c r="N18" s="81">
        <v>132800</v>
      </c>
      <c r="O18" s="81">
        <v>279436793</v>
      </c>
      <c r="P18" s="81">
        <v>1297</v>
      </c>
      <c r="Q18" s="81">
        <v>6399177</v>
      </c>
      <c r="R18" s="81">
        <v>380.20595000000003</v>
      </c>
      <c r="S18" s="81">
        <v>2089571.1860600007</v>
      </c>
      <c r="T18" s="81">
        <v>0</v>
      </c>
      <c r="U18" s="81">
        <v>0</v>
      </c>
      <c r="V18" s="81">
        <v>0</v>
      </c>
      <c r="W18" s="81">
        <v>0</v>
      </c>
      <c r="X18" s="81">
        <v>0</v>
      </c>
      <c r="Y18" s="81">
        <v>0</v>
      </c>
      <c r="Z18" s="81">
        <v>1878818226.1860602</v>
      </c>
      <c r="AA18" s="81">
        <v>1093231098</v>
      </c>
      <c r="AB18" s="81">
        <v>3885935235</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1690</v>
      </c>
      <c r="B19" s="80">
        <v>11</v>
      </c>
      <c r="C19" s="80">
        <v>18</v>
      </c>
      <c r="D19" s="80">
        <v>11</v>
      </c>
      <c r="E19" s="80">
        <v>2022</v>
      </c>
      <c r="F19" s="80" t="s">
        <v>568</v>
      </c>
      <c r="G19" s="182" t="s">
        <v>1687</v>
      </c>
      <c r="H19" s="80" t="s">
        <v>1688</v>
      </c>
      <c r="I19" s="173"/>
      <c r="J19" s="83">
        <v>83454</v>
      </c>
      <c r="K19" s="81">
        <v>112572209</v>
      </c>
      <c r="L19" s="81">
        <v>123756</v>
      </c>
      <c r="M19" s="81">
        <v>166750141</v>
      </c>
      <c r="N19" s="81">
        <v>32200.000000000004</v>
      </c>
      <c r="O19" s="81">
        <v>68641697</v>
      </c>
      <c r="P19" s="81">
        <v>1541</v>
      </c>
      <c r="Q19" s="81">
        <v>7604957.0000000009</v>
      </c>
      <c r="R19" s="81">
        <v>0</v>
      </c>
      <c r="S19" s="81">
        <v>0</v>
      </c>
      <c r="T19" s="81">
        <v>0</v>
      </c>
      <c r="U19" s="81">
        <v>0</v>
      </c>
      <c r="V19" s="81">
        <v>0</v>
      </c>
      <c r="W19" s="81">
        <v>0</v>
      </c>
      <c r="X19" s="81">
        <v>0</v>
      </c>
      <c r="Y19" s="81">
        <v>0</v>
      </c>
      <c r="Z19" s="81">
        <v>355569004.00000006</v>
      </c>
      <c r="AA19" s="81">
        <v>102332534</v>
      </c>
      <c r="AB19" s="81">
        <v>696181307</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1749</v>
      </c>
      <c r="B20" s="80">
        <v>12</v>
      </c>
      <c r="C20" s="80">
        <v>18</v>
      </c>
      <c r="D20" s="80">
        <v>12</v>
      </c>
      <c r="E20" s="80">
        <v>2022</v>
      </c>
      <c r="F20" s="80" t="s">
        <v>568</v>
      </c>
      <c r="G20" s="182" t="s">
        <v>1746</v>
      </c>
      <c r="H20" s="80" t="s">
        <v>1747</v>
      </c>
      <c r="I20" s="173"/>
      <c r="J20" s="83">
        <v>108360</v>
      </c>
      <c r="K20" s="81">
        <v>155169282</v>
      </c>
      <c r="L20" s="81">
        <v>41580</v>
      </c>
      <c r="M20" s="81">
        <v>59166828</v>
      </c>
      <c r="N20" s="81">
        <v>186200</v>
      </c>
      <c r="O20" s="81">
        <v>435965043</v>
      </c>
      <c r="P20" s="81">
        <v>0</v>
      </c>
      <c r="Q20" s="81">
        <v>0</v>
      </c>
      <c r="R20" s="81">
        <v>0</v>
      </c>
      <c r="S20" s="81">
        <v>0</v>
      </c>
      <c r="T20" s="81">
        <v>0</v>
      </c>
      <c r="U20" s="81">
        <v>0</v>
      </c>
      <c r="V20" s="81">
        <v>0</v>
      </c>
      <c r="W20" s="81">
        <v>0</v>
      </c>
      <c r="X20" s="81">
        <v>0</v>
      </c>
      <c r="Y20" s="81">
        <v>0</v>
      </c>
      <c r="Z20" s="81">
        <v>650301153</v>
      </c>
      <c r="AA20" s="81">
        <v>209847423.99999997</v>
      </c>
      <c r="AB20" s="81">
        <v>866286797.00000012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1713</v>
      </c>
      <c r="B21" s="80">
        <v>13</v>
      </c>
      <c r="C21" s="80">
        <v>18</v>
      </c>
      <c r="D21" s="80">
        <v>13</v>
      </c>
      <c r="E21" s="80">
        <v>2022</v>
      </c>
      <c r="F21" s="80" t="s">
        <v>568</v>
      </c>
      <c r="G21" s="182" t="s">
        <v>1710</v>
      </c>
      <c r="H21" s="80" t="s">
        <v>1711</v>
      </c>
      <c r="I21" s="173"/>
      <c r="J21" s="83">
        <v>26237</v>
      </c>
      <c r="K21" s="81">
        <v>33761902</v>
      </c>
      <c r="L21" s="81">
        <v>88811</v>
      </c>
      <c r="M21" s="81">
        <v>114234020</v>
      </c>
      <c r="N21" s="81">
        <v>13000</v>
      </c>
      <c r="O21" s="81">
        <v>28339619</v>
      </c>
      <c r="P21" s="81">
        <v>763</v>
      </c>
      <c r="Q21" s="81">
        <v>3762742.0000000005</v>
      </c>
      <c r="R21" s="81">
        <v>0</v>
      </c>
      <c r="S21" s="81">
        <v>0</v>
      </c>
      <c r="T21" s="81">
        <v>0</v>
      </c>
      <c r="U21" s="81">
        <v>0</v>
      </c>
      <c r="V21" s="81">
        <v>0</v>
      </c>
      <c r="W21" s="81">
        <v>0</v>
      </c>
      <c r="X21" s="81">
        <v>0</v>
      </c>
      <c r="Y21" s="81">
        <v>0</v>
      </c>
      <c r="Z21" s="81">
        <v>180098283</v>
      </c>
      <c r="AA21" s="81">
        <v>54540668</v>
      </c>
      <c r="AB21" s="81">
        <v>331000438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1729</v>
      </c>
      <c r="B22" s="80">
        <v>14</v>
      </c>
      <c r="C22" s="80">
        <v>18</v>
      </c>
      <c r="D22" s="80">
        <v>14</v>
      </c>
      <c r="E22" s="80">
        <v>2022</v>
      </c>
      <c r="F22" s="80" t="s">
        <v>568</v>
      </c>
      <c r="G22" s="182" t="s">
        <v>1726</v>
      </c>
      <c r="H22" s="80" t="s">
        <v>1727</v>
      </c>
      <c r="I22" s="173"/>
      <c r="J22" s="83">
        <v>35685</v>
      </c>
      <c r="K22" s="81">
        <v>43527542.000000007</v>
      </c>
      <c r="L22" s="81">
        <v>11839</v>
      </c>
      <c r="M22" s="81">
        <v>14447702.999999998</v>
      </c>
      <c r="N22" s="81">
        <v>175600</v>
      </c>
      <c r="O22" s="81">
        <v>408015718</v>
      </c>
      <c r="P22" s="81">
        <v>962</v>
      </c>
      <c r="Q22" s="81">
        <v>5307793.9999999991</v>
      </c>
      <c r="R22" s="81">
        <v>0</v>
      </c>
      <c r="S22" s="81">
        <v>0</v>
      </c>
      <c r="T22" s="81">
        <v>0</v>
      </c>
      <c r="U22" s="81">
        <v>0</v>
      </c>
      <c r="V22" s="81">
        <v>0</v>
      </c>
      <c r="W22" s="81">
        <v>0</v>
      </c>
      <c r="X22" s="81">
        <v>0</v>
      </c>
      <c r="Y22" s="81">
        <v>0</v>
      </c>
      <c r="Z22" s="81">
        <v>471298757</v>
      </c>
      <c r="AA22" s="81">
        <v>70838063</v>
      </c>
      <c r="AB22" s="81">
        <v>291578087</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1733</v>
      </c>
      <c r="B23" s="80">
        <v>15</v>
      </c>
      <c r="C23" s="80">
        <v>18</v>
      </c>
      <c r="D23" s="80">
        <v>15</v>
      </c>
      <c r="E23" s="80">
        <v>2022</v>
      </c>
      <c r="F23" s="80" t="s">
        <v>568</v>
      </c>
      <c r="G23" s="182" t="s">
        <v>1730</v>
      </c>
      <c r="H23" s="80" t="s">
        <v>1731</v>
      </c>
      <c r="I23" s="173"/>
      <c r="J23" s="83">
        <v>29523</v>
      </c>
      <c r="K23" s="81">
        <v>42909091.999999993</v>
      </c>
      <c r="L23" s="81">
        <v>18597</v>
      </c>
      <c r="M23" s="81">
        <v>26819240</v>
      </c>
      <c r="N23" s="81">
        <v>319700</v>
      </c>
      <c r="O23" s="81">
        <v>793019888</v>
      </c>
      <c r="P23" s="81">
        <v>3478</v>
      </c>
      <c r="Q23" s="81">
        <v>20137093</v>
      </c>
      <c r="R23" s="81">
        <v>0</v>
      </c>
      <c r="S23" s="81">
        <v>0</v>
      </c>
      <c r="T23" s="81">
        <v>0</v>
      </c>
      <c r="U23" s="81">
        <v>0</v>
      </c>
      <c r="V23" s="81">
        <v>0</v>
      </c>
      <c r="W23" s="81">
        <v>0</v>
      </c>
      <c r="X23" s="81">
        <v>0</v>
      </c>
      <c r="Y23" s="81">
        <v>0</v>
      </c>
      <c r="Z23" s="81">
        <v>882885313.00000012</v>
      </c>
      <c r="AA23" s="81">
        <v>15119065.000000002</v>
      </c>
      <c r="AB23" s="81">
        <v>118198100</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1753</v>
      </c>
      <c r="B24" s="80">
        <v>16</v>
      </c>
      <c r="C24" s="80">
        <v>18</v>
      </c>
      <c r="D24" s="80">
        <v>16</v>
      </c>
      <c r="E24" s="80">
        <v>2022</v>
      </c>
      <c r="F24" s="80" t="s">
        <v>568</v>
      </c>
      <c r="G24" s="182" t="s">
        <v>1750</v>
      </c>
      <c r="H24" s="80" t="s">
        <v>1751</v>
      </c>
      <c r="I24" s="173"/>
      <c r="J24" s="83">
        <v>131273</v>
      </c>
      <c r="K24" s="81">
        <v>181871600</v>
      </c>
      <c r="L24" s="81">
        <v>194046</v>
      </c>
      <c r="M24" s="81">
        <v>268088362.00000003</v>
      </c>
      <c r="N24" s="81">
        <v>37500</v>
      </c>
      <c r="O24" s="81">
        <v>99977614</v>
      </c>
      <c r="P24" s="81">
        <v>0</v>
      </c>
      <c r="Q24" s="81">
        <v>0</v>
      </c>
      <c r="R24" s="81">
        <v>0</v>
      </c>
      <c r="S24" s="81">
        <v>0</v>
      </c>
      <c r="T24" s="81">
        <v>0</v>
      </c>
      <c r="U24" s="81">
        <v>0</v>
      </c>
      <c r="V24" s="81">
        <v>0</v>
      </c>
      <c r="W24" s="81">
        <v>0</v>
      </c>
      <c r="X24" s="81">
        <v>0</v>
      </c>
      <c r="Y24" s="81">
        <v>0</v>
      </c>
      <c r="Z24" s="81">
        <v>549937576</v>
      </c>
      <c r="AA24" s="81">
        <v>392246863</v>
      </c>
      <c r="AB24" s="81">
        <v>1851315927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1678</v>
      </c>
      <c r="B25" s="80">
        <v>17</v>
      </c>
      <c r="C25" s="80">
        <v>18</v>
      </c>
      <c r="D25" s="80">
        <v>17</v>
      </c>
      <c r="E25" s="80">
        <v>2022</v>
      </c>
      <c r="F25" s="80" t="s">
        <v>568</v>
      </c>
      <c r="G25" s="182" t="s">
        <v>1675</v>
      </c>
      <c r="H25" s="80" t="s">
        <v>1676</v>
      </c>
      <c r="I25" s="173"/>
      <c r="J25" s="83">
        <v>129083</v>
      </c>
      <c r="K25" s="81">
        <v>173414325.00000003</v>
      </c>
      <c r="L25" s="81">
        <v>115136</v>
      </c>
      <c r="M25" s="81">
        <v>154046883</v>
      </c>
      <c r="N25" s="81">
        <v>145100</v>
      </c>
      <c r="O25" s="81">
        <v>342194821</v>
      </c>
      <c r="P25" s="81">
        <v>319</v>
      </c>
      <c r="Q25" s="81">
        <v>1848993</v>
      </c>
      <c r="R25" s="81">
        <v>0</v>
      </c>
      <c r="S25" s="81">
        <v>0</v>
      </c>
      <c r="T25" s="81">
        <v>0</v>
      </c>
      <c r="U25" s="81">
        <v>0</v>
      </c>
      <c r="V25" s="81">
        <v>34</v>
      </c>
      <c r="W25" s="81">
        <v>0</v>
      </c>
      <c r="X25" s="81">
        <v>0</v>
      </c>
      <c r="Y25" s="81">
        <v>208733</v>
      </c>
      <c r="Z25" s="81">
        <v>671713755</v>
      </c>
      <c r="AA25" s="81">
        <v>401119985.99999994</v>
      </c>
      <c r="AB25" s="81">
        <v>1264312606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1721</v>
      </c>
      <c r="B26" s="80">
        <v>18</v>
      </c>
      <c r="C26" s="80">
        <v>18</v>
      </c>
      <c r="D26" s="80">
        <v>18</v>
      </c>
      <c r="E26" s="80">
        <v>2022</v>
      </c>
      <c r="F26" s="80" t="s">
        <v>568</v>
      </c>
      <c r="G26" s="182" t="s">
        <v>1718</v>
      </c>
      <c r="H26" s="80" t="s">
        <v>1719</v>
      </c>
      <c r="I26" s="173"/>
      <c r="J26" s="83">
        <v>129221</v>
      </c>
      <c r="K26" s="81">
        <v>174254999</v>
      </c>
      <c r="L26" s="81">
        <v>29832</v>
      </c>
      <c r="M26" s="81">
        <v>39954133</v>
      </c>
      <c r="N26" s="81">
        <v>199500</v>
      </c>
      <c r="O26" s="81">
        <v>492555016</v>
      </c>
      <c r="P26" s="81">
        <v>4190</v>
      </c>
      <c r="Q26" s="81">
        <v>24438363.000000004</v>
      </c>
      <c r="R26" s="81">
        <v>0</v>
      </c>
      <c r="S26" s="81">
        <v>0</v>
      </c>
      <c r="T26" s="81">
        <v>0</v>
      </c>
      <c r="U26" s="81">
        <v>0</v>
      </c>
      <c r="V26" s="81">
        <v>1</v>
      </c>
      <c r="W26" s="81">
        <v>0</v>
      </c>
      <c r="X26" s="81">
        <v>0</v>
      </c>
      <c r="Y26" s="81">
        <v>3679</v>
      </c>
      <c r="Z26" s="81">
        <v>731206190</v>
      </c>
      <c r="AA26" s="81">
        <v>297593931</v>
      </c>
      <c r="AB26" s="81">
        <v>1150052647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1717</v>
      </c>
      <c r="B27" s="80">
        <v>19</v>
      </c>
      <c r="C27" s="80">
        <v>18</v>
      </c>
      <c r="D27" s="80">
        <v>19</v>
      </c>
      <c r="E27" s="80">
        <v>2022</v>
      </c>
      <c r="F27" s="80" t="s">
        <v>568</v>
      </c>
      <c r="G27" s="182" t="s">
        <v>1714</v>
      </c>
      <c r="H27" s="80" t="s">
        <v>1715</v>
      </c>
      <c r="I27" s="173"/>
      <c r="J27" s="83">
        <v>35786</v>
      </c>
      <c r="K27" s="81">
        <v>51118364</v>
      </c>
      <c r="L27" s="81">
        <v>28353</v>
      </c>
      <c r="M27" s="81">
        <v>40281892</v>
      </c>
      <c r="N27" s="81">
        <v>244200</v>
      </c>
      <c r="O27" s="81">
        <v>663852671</v>
      </c>
      <c r="P27" s="81">
        <v>981</v>
      </c>
      <c r="Q27" s="81">
        <v>5677161</v>
      </c>
      <c r="R27" s="81">
        <v>0</v>
      </c>
      <c r="S27" s="81">
        <v>0</v>
      </c>
      <c r="T27" s="81">
        <v>0</v>
      </c>
      <c r="U27" s="81">
        <v>0</v>
      </c>
      <c r="V27" s="81">
        <v>5</v>
      </c>
      <c r="W27" s="81">
        <v>0</v>
      </c>
      <c r="X27" s="81">
        <v>0</v>
      </c>
      <c r="Y27" s="81">
        <v>29678.999999999996</v>
      </c>
      <c r="Z27" s="81">
        <v>760959767</v>
      </c>
      <c r="AA27" s="81">
        <v>20937936</v>
      </c>
      <c r="AB27" s="81">
        <v>201559245.00000003</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1705</v>
      </c>
      <c r="B28" s="80">
        <v>20</v>
      </c>
      <c r="C28" s="80">
        <v>18</v>
      </c>
      <c r="D28" s="80">
        <v>20</v>
      </c>
      <c r="E28" s="80">
        <v>2022</v>
      </c>
      <c r="F28" s="80" t="s">
        <v>568</v>
      </c>
      <c r="G28" s="182" t="s">
        <v>1702</v>
      </c>
      <c r="H28" s="80" t="s">
        <v>1703</v>
      </c>
      <c r="I28" s="173"/>
      <c r="J28" s="83">
        <v>15467</v>
      </c>
      <c r="K28" s="81">
        <v>21346425</v>
      </c>
      <c r="L28" s="81">
        <v>2215</v>
      </c>
      <c r="M28" s="81">
        <v>3038241</v>
      </c>
      <c r="N28" s="81">
        <v>0</v>
      </c>
      <c r="O28" s="81">
        <v>0</v>
      </c>
      <c r="P28" s="81">
        <v>0</v>
      </c>
      <c r="Q28" s="81">
        <v>0</v>
      </c>
      <c r="R28" s="81">
        <v>0</v>
      </c>
      <c r="S28" s="81">
        <v>0</v>
      </c>
      <c r="T28" s="81">
        <v>0</v>
      </c>
      <c r="U28" s="81">
        <v>0</v>
      </c>
      <c r="V28" s="81">
        <v>1</v>
      </c>
      <c r="W28" s="81">
        <v>0</v>
      </c>
      <c r="X28" s="81">
        <v>0</v>
      </c>
      <c r="Y28" s="81">
        <v>4906</v>
      </c>
      <c r="Z28" s="81">
        <v>24389571.999999996</v>
      </c>
      <c r="AA28" s="81">
        <v>37805578</v>
      </c>
      <c r="AB28" s="81">
        <v>145889222</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1709</v>
      </c>
      <c r="B29" s="80">
        <v>21</v>
      </c>
      <c r="C29" s="80">
        <v>18</v>
      </c>
      <c r="D29" s="80">
        <v>21</v>
      </c>
      <c r="E29" s="80">
        <v>2022</v>
      </c>
      <c r="F29" s="80" t="s">
        <v>568</v>
      </c>
      <c r="G29" s="182" t="s">
        <v>1706</v>
      </c>
      <c r="H29" s="80" t="s">
        <v>1707</v>
      </c>
      <c r="I29" s="173"/>
      <c r="J29" s="83">
        <v>388456</v>
      </c>
      <c r="K29" s="81">
        <v>534358077.00000012</v>
      </c>
      <c r="L29" s="81">
        <v>649814</v>
      </c>
      <c r="M29" s="81">
        <v>890164149</v>
      </c>
      <c r="N29" s="81">
        <v>619500</v>
      </c>
      <c r="O29" s="81">
        <v>1550481301</v>
      </c>
      <c r="P29" s="81">
        <v>15061</v>
      </c>
      <c r="Q29" s="81">
        <v>86865814</v>
      </c>
      <c r="R29" s="81">
        <v>0</v>
      </c>
      <c r="S29" s="81">
        <v>0</v>
      </c>
      <c r="T29" s="81">
        <v>0</v>
      </c>
      <c r="U29" s="81">
        <v>4</v>
      </c>
      <c r="V29" s="81">
        <v>24</v>
      </c>
      <c r="W29" s="81">
        <v>0</v>
      </c>
      <c r="X29" s="81">
        <v>26981</v>
      </c>
      <c r="Y29" s="81">
        <v>148640</v>
      </c>
      <c r="Z29" s="81">
        <v>3062044961.9999995</v>
      </c>
      <c r="AA29" s="81">
        <v>865618609.99999988</v>
      </c>
      <c r="AB29" s="81">
        <v>3417699897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1725</v>
      </c>
      <c r="B30" s="80">
        <v>22</v>
      </c>
      <c r="C30" s="80">
        <v>18</v>
      </c>
      <c r="D30" s="80">
        <v>22</v>
      </c>
      <c r="E30" s="80">
        <v>2022</v>
      </c>
      <c r="F30" s="80" t="s">
        <v>568</v>
      </c>
      <c r="G30" s="182" t="s">
        <v>1722</v>
      </c>
      <c r="H30" s="80" t="s">
        <v>1723</v>
      </c>
      <c r="I30" s="173"/>
      <c r="J30" s="83">
        <v>95452</v>
      </c>
      <c r="K30" s="81">
        <v>129127205</v>
      </c>
      <c r="L30" s="81">
        <v>34243</v>
      </c>
      <c r="M30" s="81">
        <v>46052765</v>
      </c>
      <c r="N30" s="81">
        <v>221100</v>
      </c>
      <c r="O30" s="81">
        <v>558401027</v>
      </c>
      <c r="P30" s="81">
        <v>373</v>
      </c>
      <c r="Q30" s="81">
        <v>2166778</v>
      </c>
      <c r="R30" s="81">
        <v>0</v>
      </c>
      <c r="S30" s="81">
        <v>0</v>
      </c>
      <c r="T30" s="81">
        <v>0</v>
      </c>
      <c r="U30" s="81">
        <v>0</v>
      </c>
      <c r="V30" s="81">
        <v>1</v>
      </c>
      <c r="W30" s="81">
        <v>0</v>
      </c>
      <c r="X30" s="81">
        <v>0</v>
      </c>
      <c r="Y30" s="81">
        <v>7113</v>
      </c>
      <c r="Z30" s="81">
        <v>735754888</v>
      </c>
      <c r="AA30" s="81">
        <v>249420531.99999997</v>
      </c>
      <c r="AB30" s="81">
        <v>851968610</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1761</v>
      </c>
      <c r="B31" s="80">
        <v>23</v>
      </c>
      <c r="C31" s="80">
        <v>18</v>
      </c>
      <c r="D31" s="80">
        <v>23</v>
      </c>
      <c r="E31" s="80">
        <v>2022</v>
      </c>
      <c r="F31" s="80" t="s">
        <v>568</v>
      </c>
      <c r="G31" s="182" t="s">
        <v>1758</v>
      </c>
      <c r="H31" s="80" t="s">
        <v>1759</v>
      </c>
      <c r="I31" s="173"/>
      <c r="J31" s="83">
        <v>277092</v>
      </c>
      <c r="K31" s="81">
        <v>356825593.99999994</v>
      </c>
      <c r="L31" s="81">
        <v>274329</v>
      </c>
      <c r="M31" s="81">
        <v>353222879.00000006</v>
      </c>
      <c r="N31" s="81">
        <v>33900</v>
      </c>
      <c r="O31" s="81">
        <v>71760507</v>
      </c>
      <c r="P31" s="81">
        <v>779</v>
      </c>
      <c r="Q31" s="81">
        <v>3843824</v>
      </c>
      <c r="R31" s="81">
        <v>0</v>
      </c>
      <c r="S31" s="81">
        <v>0</v>
      </c>
      <c r="T31" s="81">
        <v>0</v>
      </c>
      <c r="U31" s="81">
        <v>0</v>
      </c>
      <c r="V31" s="81">
        <v>0</v>
      </c>
      <c r="W31" s="81">
        <v>0</v>
      </c>
      <c r="X31" s="81">
        <v>0</v>
      </c>
      <c r="Y31" s="81">
        <v>0</v>
      </c>
      <c r="Z31" s="81">
        <v>785652804</v>
      </c>
      <c r="AA31" s="81">
        <v>763862257</v>
      </c>
      <c r="AB31" s="81">
        <v>2928660490</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1674</v>
      </c>
      <c r="B32" s="80">
        <v>24</v>
      </c>
      <c r="C32" s="80">
        <v>18</v>
      </c>
      <c r="D32" s="80">
        <v>24</v>
      </c>
      <c r="E32" s="80">
        <v>2022</v>
      </c>
      <c r="F32" s="80" t="s">
        <v>568</v>
      </c>
      <c r="G32" s="182" t="s">
        <v>1671</v>
      </c>
      <c r="H32" s="80" t="s">
        <v>1672</v>
      </c>
      <c r="I32" s="173"/>
      <c r="J32" s="83">
        <v>82485</v>
      </c>
      <c r="K32" s="81">
        <v>115345523</v>
      </c>
      <c r="L32" s="81">
        <v>207442</v>
      </c>
      <c r="M32" s="81">
        <v>289119004</v>
      </c>
      <c r="N32" s="81">
        <v>217600</v>
      </c>
      <c r="O32" s="81">
        <v>561858797</v>
      </c>
      <c r="P32" s="81">
        <v>4210</v>
      </c>
      <c r="Q32" s="81">
        <v>24130838</v>
      </c>
      <c r="R32" s="81">
        <v>274.08909999999997</v>
      </c>
      <c r="S32" s="81">
        <v>2282614.0685900003</v>
      </c>
      <c r="T32" s="81">
        <v>0</v>
      </c>
      <c r="U32" s="81">
        <v>0</v>
      </c>
      <c r="V32" s="81">
        <v>0</v>
      </c>
      <c r="W32" s="81">
        <v>0</v>
      </c>
      <c r="X32" s="81">
        <v>0</v>
      </c>
      <c r="Y32" s="81">
        <v>0</v>
      </c>
      <c r="Z32" s="81">
        <v>992736776.06859004</v>
      </c>
      <c r="AA32" s="81">
        <v>72406292</v>
      </c>
      <c r="AB32" s="81">
        <v>492206623.00000006</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1693</v>
      </c>
      <c r="B33" s="80">
        <v>25</v>
      </c>
      <c r="C33" s="80">
        <v>18</v>
      </c>
      <c r="D33" s="80">
        <v>25</v>
      </c>
      <c r="E33" s="80">
        <v>2022</v>
      </c>
      <c r="F33" s="80" t="s">
        <v>568</v>
      </c>
      <c r="G33" s="182" t="s">
        <v>1691</v>
      </c>
      <c r="H33" s="80" t="s">
        <v>1654</v>
      </c>
      <c r="I33" s="173"/>
      <c r="J33" s="83">
        <v>45653</v>
      </c>
      <c r="K33" s="81">
        <v>57874207.999999993</v>
      </c>
      <c r="L33" s="81">
        <v>94935</v>
      </c>
      <c r="M33" s="81">
        <v>119295974</v>
      </c>
      <c r="N33" s="81">
        <v>28700</v>
      </c>
      <c r="O33" s="81">
        <v>88456141</v>
      </c>
      <c r="P33" s="81">
        <v>0</v>
      </c>
      <c r="Q33" s="81">
        <v>0</v>
      </c>
      <c r="R33" s="81">
        <v>11.956060000000001</v>
      </c>
      <c r="S33" s="81">
        <v>99570.035640000002</v>
      </c>
      <c r="T33" s="81">
        <v>0</v>
      </c>
      <c r="U33" s="81">
        <v>0</v>
      </c>
      <c r="V33" s="81">
        <v>0</v>
      </c>
      <c r="W33" s="81">
        <v>0</v>
      </c>
      <c r="X33" s="81">
        <v>0</v>
      </c>
      <c r="Y33" s="81">
        <v>0</v>
      </c>
      <c r="Z33" s="81">
        <v>265725893.03564</v>
      </c>
      <c r="AA33" s="81">
        <v>70277966</v>
      </c>
      <c r="AB33" s="81">
        <v>373419518</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1662</v>
      </c>
      <c r="B34" s="80">
        <v>26</v>
      </c>
      <c r="C34" s="80">
        <v>18</v>
      </c>
      <c r="D34" s="80">
        <v>26</v>
      </c>
      <c r="E34" s="80">
        <v>2022</v>
      </c>
      <c r="F34" s="80" t="s">
        <v>568</v>
      </c>
      <c r="G34" s="182" t="s">
        <v>1659</v>
      </c>
      <c r="H34" s="80" t="s">
        <v>1660</v>
      </c>
      <c r="I34" s="173"/>
      <c r="J34" s="83">
        <v>46641</v>
      </c>
      <c r="K34" s="81">
        <v>63488633</v>
      </c>
      <c r="L34" s="81">
        <v>149560</v>
      </c>
      <c r="M34" s="81">
        <v>203171873</v>
      </c>
      <c r="N34" s="81">
        <v>65099.999999999993</v>
      </c>
      <c r="O34" s="81">
        <v>177916360</v>
      </c>
      <c r="P34" s="81">
        <v>0</v>
      </c>
      <c r="Q34" s="81">
        <v>0</v>
      </c>
      <c r="R34" s="81">
        <v>0</v>
      </c>
      <c r="S34" s="81">
        <v>0</v>
      </c>
      <c r="T34" s="81">
        <v>0</v>
      </c>
      <c r="U34" s="81">
        <v>0</v>
      </c>
      <c r="V34" s="81">
        <v>0</v>
      </c>
      <c r="W34" s="81">
        <v>0</v>
      </c>
      <c r="X34" s="81">
        <v>0</v>
      </c>
      <c r="Y34" s="81">
        <v>0</v>
      </c>
      <c r="Z34" s="81">
        <v>444576866</v>
      </c>
      <c r="AA34" s="81">
        <v>69669232</v>
      </c>
      <c r="AB34" s="81">
        <v>374967676</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1670</v>
      </c>
      <c r="B35" s="80">
        <v>27</v>
      </c>
      <c r="C35" s="80">
        <v>18</v>
      </c>
      <c r="D35" s="80">
        <v>27</v>
      </c>
      <c r="E35" s="80">
        <v>2022</v>
      </c>
      <c r="F35" s="80" t="s">
        <v>568</v>
      </c>
      <c r="G35" s="182" t="s">
        <v>1667</v>
      </c>
      <c r="H35" s="80" t="s">
        <v>1668</v>
      </c>
      <c r="I35" s="173"/>
      <c r="J35" s="83">
        <v>87201</v>
      </c>
      <c r="K35" s="81">
        <v>120708621</v>
      </c>
      <c r="L35" s="81">
        <v>487076</v>
      </c>
      <c r="M35" s="81">
        <v>671964152</v>
      </c>
      <c r="N35" s="81">
        <v>66400</v>
      </c>
      <c r="O35" s="81">
        <v>141394860</v>
      </c>
      <c r="P35" s="81">
        <v>375</v>
      </c>
      <c r="Q35" s="81">
        <v>2147172.9999999995</v>
      </c>
      <c r="R35" s="81">
        <v>0</v>
      </c>
      <c r="S35" s="81">
        <v>0</v>
      </c>
      <c r="T35" s="81">
        <v>0</v>
      </c>
      <c r="U35" s="81">
        <v>0</v>
      </c>
      <c r="V35" s="81">
        <v>1</v>
      </c>
      <c r="W35" s="81">
        <v>0</v>
      </c>
      <c r="X35" s="81">
        <v>0</v>
      </c>
      <c r="Y35" s="81">
        <v>5887</v>
      </c>
      <c r="Z35" s="81">
        <v>936220693</v>
      </c>
      <c r="AA35" s="81">
        <v>180145521</v>
      </c>
      <c r="AB35" s="81">
        <v>742668228</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1666</v>
      </c>
      <c r="B36" s="80">
        <v>28</v>
      </c>
      <c r="C36" s="80">
        <v>18</v>
      </c>
      <c r="D36" s="80">
        <v>28</v>
      </c>
      <c r="E36" s="80">
        <v>2022</v>
      </c>
      <c r="F36" s="80" t="s">
        <v>568</v>
      </c>
      <c r="G36" s="182" t="s">
        <v>1663</v>
      </c>
      <c r="H36" s="80" t="s">
        <v>1664</v>
      </c>
      <c r="I36" s="173"/>
      <c r="J36" s="83">
        <v>36799</v>
      </c>
      <c r="K36" s="81">
        <v>43511648</v>
      </c>
      <c r="L36" s="81">
        <v>48808</v>
      </c>
      <c r="M36" s="81">
        <v>57826200</v>
      </c>
      <c r="N36" s="81">
        <v>2700</v>
      </c>
      <c r="O36" s="81">
        <v>9066433.0000000019</v>
      </c>
      <c r="P36" s="81">
        <v>0</v>
      </c>
      <c r="Q36" s="81">
        <v>0</v>
      </c>
      <c r="R36" s="81">
        <v>0</v>
      </c>
      <c r="S36" s="81">
        <v>0</v>
      </c>
      <c r="T36" s="81">
        <v>0</v>
      </c>
      <c r="U36" s="81">
        <v>0</v>
      </c>
      <c r="V36" s="81">
        <v>0</v>
      </c>
      <c r="W36" s="81">
        <v>0</v>
      </c>
      <c r="X36" s="81">
        <v>0</v>
      </c>
      <c r="Y36" s="81">
        <v>0</v>
      </c>
      <c r="Z36" s="81">
        <v>110404281.00000001</v>
      </c>
      <c r="AA36" s="81">
        <v>95527919</v>
      </c>
      <c r="AB36" s="81">
        <v>556238312</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1745</v>
      </c>
      <c r="B37" s="80">
        <v>29</v>
      </c>
      <c r="C37" s="80">
        <v>18</v>
      </c>
      <c r="D37" s="80">
        <v>29</v>
      </c>
      <c r="E37" s="80">
        <v>2022</v>
      </c>
      <c r="F37" s="80" t="s">
        <v>568</v>
      </c>
      <c r="G37" s="182" t="s">
        <v>1742</v>
      </c>
      <c r="H37" s="80" t="s">
        <v>1743</v>
      </c>
      <c r="I37" s="173"/>
      <c r="J37" s="83">
        <v>57209</v>
      </c>
      <c r="K37" s="81">
        <v>78393326</v>
      </c>
      <c r="L37" s="81">
        <v>146143</v>
      </c>
      <c r="M37" s="81">
        <v>199775665</v>
      </c>
      <c r="N37" s="81">
        <v>7300</v>
      </c>
      <c r="O37" s="81">
        <v>16652403.999999996</v>
      </c>
      <c r="P37" s="81">
        <v>0</v>
      </c>
      <c r="Q37" s="81">
        <v>0</v>
      </c>
      <c r="R37" s="81">
        <v>0</v>
      </c>
      <c r="S37" s="81">
        <v>0</v>
      </c>
      <c r="T37" s="81">
        <v>0</v>
      </c>
      <c r="U37" s="81">
        <v>0</v>
      </c>
      <c r="V37" s="81">
        <v>0</v>
      </c>
      <c r="W37" s="81">
        <v>0</v>
      </c>
      <c r="X37" s="81">
        <v>0</v>
      </c>
      <c r="Y37" s="81">
        <v>0</v>
      </c>
      <c r="Z37" s="81">
        <v>294821395</v>
      </c>
      <c r="AA37" s="81">
        <v>162115479</v>
      </c>
      <c r="AB37" s="81">
        <v>777175695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1737</v>
      </c>
      <c r="B38" s="80">
        <v>30</v>
      </c>
      <c r="C38" s="80">
        <v>18</v>
      </c>
      <c r="D38" s="80">
        <v>30</v>
      </c>
      <c r="E38" s="80">
        <v>2022</v>
      </c>
      <c r="F38" s="80" t="s">
        <v>568</v>
      </c>
      <c r="G38" s="182" t="s">
        <v>1734</v>
      </c>
      <c r="H38" s="80" t="s">
        <v>1735</v>
      </c>
      <c r="I38" s="173"/>
      <c r="J38" s="83">
        <v>33626</v>
      </c>
      <c r="K38" s="81">
        <v>47078442</v>
      </c>
      <c r="L38" s="81">
        <v>58198</v>
      </c>
      <c r="M38" s="81">
        <v>81243405</v>
      </c>
      <c r="N38" s="81">
        <v>9800</v>
      </c>
      <c r="O38" s="81">
        <v>24997076</v>
      </c>
      <c r="P38" s="81">
        <v>0</v>
      </c>
      <c r="Q38" s="81">
        <v>0</v>
      </c>
      <c r="R38" s="81">
        <v>0</v>
      </c>
      <c r="S38" s="81">
        <v>0</v>
      </c>
      <c r="T38" s="81">
        <v>0</v>
      </c>
      <c r="U38" s="81">
        <v>0</v>
      </c>
      <c r="V38" s="81">
        <v>0</v>
      </c>
      <c r="W38" s="81">
        <v>0</v>
      </c>
      <c r="X38" s="81">
        <v>0</v>
      </c>
      <c r="Y38" s="81">
        <v>0</v>
      </c>
      <c r="Z38" s="81">
        <v>153318922.99999997</v>
      </c>
      <c r="AA38" s="81">
        <v>41324465</v>
      </c>
      <c r="AB38" s="81">
        <v>287429657</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1658</v>
      </c>
      <c r="B39" s="80">
        <v>31</v>
      </c>
      <c r="C39" s="80">
        <v>18</v>
      </c>
      <c r="D39" s="80">
        <v>31</v>
      </c>
      <c r="E39" s="80">
        <v>2022</v>
      </c>
      <c r="F39" s="80" t="s">
        <v>568</v>
      </c>
      <c r="G39" s="182" t="s">
        <v>1655</v>
      </c>
      <c r="H39" s="80" t="s">
        <v>1656</v>
      </c>
      <c r="I39" s="173"/>
      <c r="J39" s="83">
        <v>1342078</v>
      </c>
      <c r="K39" s="81">
        <v>1853296801</v>
      </c>
      <c r="L39" s="81">
        <v>394502</v>
      </c>
      <c r="M39" s="81">
        <v>543249112</v>
      </c>
      <c r="N39" s="81">
        <v>84500</v>
      </c>
      <c r="O39" s="81">
        <v>194760962.99999997</v>
      </c>
      <c r="P39" s="81">
        <v>0</v>
      </c>
      <c r="Q39" s="81">
        <v>0</v>
      </c>
      <c r="R39" s="81">
        <v>0</v>
      </c>
      <c r="S39" s="81">
        <v>0</v>
      </c>
      <c r="T39" s="81">
        <v>0</v>
      </c>
      <c r="U39" s="81">
        <v>0</v>
      </c>
      <c r="V39" s="81">
        <v>0</v>
      </c>
      <c r="W39" s="81">
        <v>0</v>
      </c>
      <c r="X39" s="81">
        <v>0</v>
      </c>
      <c r="Y39" s="81">
        <v>0</v>
      </c>
      <c r="Z39" s="81">
        <v>2591306876</v>
      </c>
      <c r="AA39" s="81">
        <v>3744846665</v>
      </c>
      <c r="AB39" s="81">
        <v>12636380154</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1685</v>
      </c>
      <c r="B190" s="80">
        <v>182</v>
      </c>
      <c r="C190" s="80">
        <v>16</v>
      </c>
      <c r="D190" s="80">
        <v>2</v>
      </c>
      <c r="E190" s="80">
        <v>2021</v>
      </c>
      <c r="F190" s="80" t="s">
        <v>75</v>
      </c>
      <c r="G190" s="182" t="s">
        <v>1683</v>
      </c>
      <c r="H190" s="80" t="s">
        <v>1684</v>
      </c>
      <c r="I190" s="173"/>
      <c r="J190" s="83"/>
      <c r="K190" s="81"/>
      <c r="L190" s="81"/>
      <c r="M190" s="81"/>
      <c r="N190" s="81"/>
      <c r="O190" s="81"/>
      <c r="P190" s="81"/>
      <c r="Q190" s="81"/>
      <c r="R190" s="81"/>
      <c r="S190" s="81"/>
      <c r="T190" s="81"/>
      <c r="U190" s="81"/>
      <c r="V190" s="81"/>
      <c r="W190" s="81"/>
      <c r="X190" s="81"/>
      <c r="Y190" s="81"/>
      <c r="Z190" s="81"/>
      <c r="AA190" s="81"/>
      <c r="AB190" s="81"/>
      <c r="AC190" s="82"/>
      <c r="AD190" s="81">
        <v>29670869.005995791</v>
      </c>
      <c r="AE190" s="81">
        <v>1726101.6711796115</v>
      </c>
      <c r="AF190" s="81">
        <v>3113152.0932770763</v>
      </c>
      <c r="AG190" s="81">
        <v>45648100.10404364</v>
      </c>
      <c r="AH190" s="81">
        <v>48287300.562566355</v>
      </c>
      <c r="AI190" s="81">
        <v>0</v>
      </c>
      <c r="AJ190" s="81">
        <v>0</v>
      </c>
      <c r="AK190" s="81">
        <v>3400916.0692123659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1681</v>
      </c>
      <c r="B191" s="80">
        <v>183</v>
      </c>
      <c r="C191" s="80">
        <v>16</v>
      </c>
      <c r="D191" s="80">
        <v>3</v>
      </c>
      <c r="E191" s="80">
        <v>2021</v>
      </c>
      <c r="F191" s="80" t="s">
        <v>75</v>
      </c>
      <c r="G191" s="182" t="s">
        <v>1679</v>
      </c>
      <c r="H191" s="80" t="s">
        <v>1680</v>
      </c>
      <c r="I191" s="173"/>
      <c r="J191" s="83"/>
      <c r="K191" s="81"/>
      <c r="L191" s="81"/>
      <c r="M191" s="81"/>
      <c r="N191" s="81"/>
      <c r="O191" s="81"/>
      <c r="P191" s="81"/>
      <c r="Q191" s="81"/>
      <c r="R191" s="81"/>
      <c r="S191" s="81"/>
      <c r="T191" s="81"/>
      <c r="U191" s="81"/>
      <c r="V191" s="81"/>
      <c r="W191" s="81"/>
      <c r="X191" s="81"/>
      <c r="Y191" s="81"/>
      <c r="Z191" s="81"/>
      <c r="AA191" s="81"/>
      <c r="AB191" s="81"/>
      <c r="AC191" s="82"/>
      <c r="AD191" s="81">
        <v>297991182.16036248</v>
      </c>
      <c r="AE191" s="81">
        <v>1636820.5502565284</v>
      </c>
      <c r="AF191" s="81">
        <v>4790392.9497325551</v>
      </c>
      <c r="AG191" s="81">
        <v>45204324.460469909</v>
      </c>
      <c r="AH191" s="81">
        <v>53102454.05821497</v>
      </c>
      <c r="AI191" s="81">
        <v>0</v>
      </c>
      <c r="AJ191" s="81">
        <v>0</v>
      </c>
      <c r="AK191" s="81">
        <v>3506452.2350098393</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1696</v>
      </c>
      <c r="B192" s="80">
        <v>184</v>
      </c>
      <c r="C192" s="80">
        <v>16</v>
      </c>
      <c r="D192" s="80">
        <v>4</v>
      </c>
      <c r="E192" s="80">
        <v>2021</v>
      </c>
      <c r="F192" s="80" t="s">
        <v>75</v>
      </c>
      <c r="G192" s="182" t="s">
        <v>1694</v>
      </c>
      <c r="H192" s="80" t="s">
        <v>1695</v>
      </c>
      <c r="I192" s="173"/>
      <c r="J192" s="83"/>
      <c r="K192" s="81"/>
      <c r="L192" s="81"/>
      <c r="M192" s="81"/>
      <c r="N192" s="81"/>
      <c r="O192" s="81"/>
      <c r="P192" s="81"/>
      <c r="Q192" s="81"/>
      <c r="R192" s="81"/>
      <c r="S192" s="81"/>
      <c r="T192" s="81"/>
      <c r="U192" s="81"/>
      <c r="V192" s="81"/>
      <c r="W192" s="81"/>
      <c r="X192" s="81"/>
      <c r="Y192" s="81"/>
      <c r="Z192" s="81"/>
      <c r="AA192" s="81"/>
      <c r="AB192" s="81"/>
      <c r="AC192" s="82"/>
      <c r="AD192" s="81">
        <v>19905599.23646225</v>
      </c>
      <c r="AE192" s="81">
        <v>458936.28825374431</v>
      </c>
      <c r="AF192" s="81">
        <v>1592775.4895836206</v>
      </c>
      <c r="AG192" s="81">
        <v>9787380.6322426777</v>
      </c>
      <c r="AH192" s="81">
        <v>15051880.194104563</v>
      </c>
      <c r="AI192" s="81">
        <v>0</v>
      </c>
      <c r="AJ192" s="81">
        <v>0</v>
      </c>
      <c r="AK192" s="81">
        <v>1051029.9496770781</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1756</v>
      </c>
      <c r="B193" s="80">
        <v>185</v>
      </c>
      <c r="C193" s="80">
        <v>16</v>
      </c>
      <c r="D193" s="80">
        <v>5</v>
      </c>
      <c r="E193" s="80">
        <v>2021</v>
      </c>
      <c r="F193" s="80" t="s">
        <v>75</v>
      </c>
      <c r="G193" s="182" t="s">
        <v>1754</v>
      </c>
      <c r="H193" s="80" t="s">
        <v>1755</v>
      </c>
      <c r="I193" s="173"/>
      <c r="J193" s="83"/>
      <c r="K193" s="81"/>
      <c r="L193" s="81"/>
      <c r="M193" s="81"/>
      <c r="N193" s="81"/>
      <c r="O193" s="81"/>
      <c r="P193" s="81"/>
      <c r="Q193" s="81"/>
      <c r="R193" s="81"/>
      <c r="S193" s="81"/>
      <c r="T193" s="81"/>
      <c r="U193" s="81"/>
      <c r="V193" s="81"/>
      <c r="W193" s="81"/>
      <c r="X193" s="81"/>
      <c r="Y193" s="81"/>
      <c r="Z193" s="81"/>
      <c r="AA193" s="81"/>
      <c r="AB193" s="81"/>
      <c r="AC193" s="82"/>
      <c r="AD193" s="81">
        <v>24476092.494901054</v>
      </c>
      <c r="AE193" s="81">
        <v>1174751.5910932024</v>
      </c>
      <c r="AF193" s="81">
        <v>482659.2392677638</v>
      </c>
      <c r="AG193" s="81">
        <v>81089360.405891359</v>
      </c>
      <c r="AH193" s="81">
        <v>108313800.53087752</v>
      </c>
      <c r="AI193" s="81">
        <v>0</v>
      </c>
      <c r="AJ193" s="81">
        <v>0</v>
      </c>
      <c r="AK193" s="81">
        <v>7109383.4275584137</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2335</v>
      </c>
      <c r="B194" s="80">
        <v>186</v>
      </c>
      <c r="C194" s="80">
        <v>16</v>
      </c>
      <c r="D194" s="80">
        <v>6</v>
      </c>
      <c r="E194" s="80">
        <v>2021</v>
      </c>
      <c r="F194" s="80" t="s">
        <v>75</v>
      </c>
      <c r="G194" s="182" t="s">
        <v>2317</v>
      </c>
      <c r="H194" s="80" t="s">
        <v>2318</v>
      </c>
      <c r="I194" s="173"/>
      <c r="J194" s="83"/>
      <c r="K194" s="81"/>
      <c r="L194" s="81"/>
      <c r="M194" s="81"/>
      <c r="N194" s="81"/>
      <c r="O194" s="81"/>
      <c r="P194" s="81"/>
      <c r="Q194" s="81"/>
      <c r="R194" s="81"/>
      <c r="S194" s="81"/>
      <c r="T194" s="81"/>
      <c r="U194" s="81"/>
      <c r="V194" s="81"/>
      <c r="W194" s="81"/>
      <c r="X194" s="81"/>
      <c r="Y194" s="81"/>
      <c r="Z194" s="81"/>
      <c r="AA194" s="81"/>
      <c r="AB194" s="81"/>
      <c r="AC194" s="82"/>
      <c r="AD194" s="81">
        <v>171014621.75613958</v>
      </c>
      <c r="AE194" s="81">
        <v>1556937.4420621907</v>
      </c>
      <c r="AF194" s="81">
        <v>663656.45399317506</v>
      </c>
      <c r="AG194" s="81">
        <v>98700566.425523043</v>
      </c>
      <c r="AH194" s="81">
        <v>100059251.68119422</v>
      </c>
      <c r="AI194" s="81">
        <v>0</v>
      </c>
      <c r="AJ194" s="81">
        <v>0</v>
      </c>
      <c r="AK194" s="81">
        <v>6394782.8223327342</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1768</v>
      </c>
      <c r="B195" s="80">
        <v>187</v>
      </c>
      <c r="C195" s="80">
        <v>16</v>
      </c>
      <c r="D195" s="80">
        <v>7</v>
      </c>
      <c r="E195" s="80">
        <v>2021</v>
      </c>
      <c r="F195" s="80" t="s">
        <v>75</v>
      </c>
      <c r="G195" s="182" t="s">
        <v>1766</v>
      </c>
      <c r="H195" s="80" t="s">
        <v>1767</v>
      </c>
      <c r="I195" s="173"/>
      <c r="J195" s="83"/>
      <c r="K195" s="81"/>
      <c r="L195" s="81"/>
      <c r="M195" s="81"/>
      <c r="N195" s="81"/>
      <c r="O195" s="81"/>
      <c r="P195" s="81"/>
      <c r="Q195" s="81"/>
      <c r="R195" s="81"/>
      <c r="S195" s="81"/>
      <c r="T195" s="81"/>
      <c r="U195" s="81"/>
      <c r="V195" s="81"/>
      <c r="W195" s="81"/>
      <c r="X195" s="81"/>
      <c r="Y195" s="81"/>
      <c r="Z195" s="81"/>
      <c r="AA195" s="81"/>
      <c r="AB195" s="81"/>
      <c r="AC195" s="82"/>
      <c r="AD195" s="81">
        <v>44492090.578650586</v>
      </c>
      <c r="AE195" s="81">
        <v>750274.6828448585</v>
      </c>
      <c r="AF195" s="81">
        <v>2654625.8159727002</v>
      </c>
      <c r="AG195" s="81">
        <v>27349953.704633418</v>
      </c>
      <c r="AH195" s="81">
        <v>32285061.125899568</v>
      </c>
      <c r="AI195" s="81">
        <v>0</v>
      </c>
      <c r="AJ195" s="81">
        <v>0</v>
      </c>
      <c r="AK195" s="81">
        <v>2118205.3575545158</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1700</v>
      </c>
      <c r="B196" s="80">
        <v>188</v>
      </c>
      <c r="C196" s="80">
        <v>16</v>
      </c>
      <c r="D196" s="80">
        <v>8</v>
      </c>
      <c r="E196" s="80">
        <v>2021</v>
      </c>
      <c r="F196" s="80" t="s">
        <v>75</v>
      </c>
      <c r="G196" s="182" t="s">
        <v>1698</v>
      </c>
      <c r="H196" s="80" t="s">
        <v>1699</v>
      </c>
      <c r="I196" s="173"/>
      <c r="J196" s="83"/>
      <c r="K196" s="81"/>
      <c r="L196" s="81"/>
      <c r="M196" s="81"/>
      <c r="N196" s="81"/>
      <c r="O196" s="81"/>
      <c r="P196" s="81"/>
      <c r="Q196" s="81"/>
      <c r="R196" s="81"/>
      <c r="S196" s="81"/>
      <c r="T196" s="81"/>
      <c r="U196" s="81"/>
      <c r="V196" s="81"/>
      <c r="W196" s="81"/>
      <c r="X196" s="81"/>
      <c r="Y196" s="81"/>
      <c r="Z196" s="81"/>
      <c r="AA196" s="81"/>
      <c r="AB196" s="81"/>
      <c r="AC196" s="82"/>
      <c r="AD196" s="81">
        <v>19782243.522093307</v>
      </c>
      <c r="AE196" s="81">
        <v>513758.02917142707</v>
      </c>
      <c r="AF196" s="81">
        <v>796387.74479181028</v>
      </c>
      <c r="AG196" s="81">
        <v>27544485.49359725</v>
      </c>
      <c r="AH196" s="81">
        <v>33262573.489677854</v>
      </c>
      <c r="AI196" s="81">
        <v>0</v>
      </c>
      <c r="AJ196" s="81">
        <v>0</v>
      </c>
      <c r="AK196" s="81">
        <v>2058874.0802653888</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1740</v>
      </c>
      <c r="B197" s="80">
        <v>189</v>
      </c>
      <c r="C197" s="80">
        <v>16</v>
      </c>
      <c r="D197" s="80">
        <v>9</v>
      </c>
      <c r="E197" s="80">
        <v>2021</v>
      </c>
      <c r="F197" s="80" t="s">
        <v>75</v>
      </c>
      <c r="G197" s="182" t="s">
        <v>1738</v>
      </c>
      <c r="H197" s="80" t="s">
        <v>1739</v>
      </c>
      <c r="I197" s="173"/>
      <c r="J197" s="83"/>
      <c r="K197" s="81"/>
      <c r="L197" s="81"/>
      <c r="M197" s="81"/>
      <c r="N197" s="81"/>
      <c r="O197" s="81"/>
      <c r="P197" s="81"/>
      <c r="Q197" s="81"/>
      <c r="R197" s="81"/>
      <c r="S197" s="81"/>
      <c r="T197" s="81"/>
      <c r="U197" s="81"/>
      <c r="V197" s="81"/>
      <c r="W197" s="81"/>
      <c r="X197" s="81"/>
      <c r="Y197" s="81"/>
      <c r="Z197" s="81"/>
      <c r="AA197" s="81"/>
      <c r="AB197" s="81"/>
      <c r="AC197" s="82"/>
      <c r="AD197" s="81">
        <v>0</v>
      </c>
      <c r="AE197" s="81">
        <v>83015.779103919616</v>
      </c>
      <c r="AF197" s="81">
        <v>108598.32883524685</v>
      </c>
      <c r="AG197" s="81">
        <v>1173269.8521880973</v>
      </c>
      <c r="AH197" s="81">
        <v>1176635.2526960876</v>
      </c>
      <c r="AI197" s="81">
        <v>0</v>
      </c>
      <c r="AJ197" s="81">
        <v>0</v>
      </c>
      <c r="AK197" s="81">
        <v>55262.09676708503</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1764</v>
      </c>
      <c r="B198" s="80">
        <v>190</v>
      </c>
      <c r="C198" s="80">
        <v>16</v>
      </c>
      <c r="D198" s="80">
        <v>10</v>
      </c>
      <c r="E198" s="80">
        <v>2021</v>
      </c>
      <c r="F198" s="80" t="s">
        <v>75</v>
      </c>
      <c r="G198" s="182" t="s">
        <v>1762</v>
      </c>
      <c r="H198" s="80" t="s">
        <v>1763</v>
      </c>
      <c r="I198" s="173"/>
      <c r="J198" s="83"/>
      <c r="K198" s="81"/>
      <c r="L198" s="81"/>
      <c r="M198" s="81"/>
      <c r="N198" s="81"/>
      <c r="O198" s="81"/>
      <c r="P198" s="81"/>
      <c r="Q198" s="81"/>
      <c r="R198" s="81"/>
      <c r="S198" s="81"/>
      <c r="T198" s="81"/>
      <c r="U198" s="81"/>
      <c r="V198" s="81"/>
      <c r="W198" s="81"/>
      <c r="X198" s="81"/>
      <c r="Y198" s="81"/>
      <c r="Z198" s="81"/>
      <c r="AA198" s="81"/>
      <c r="AB198" s="81"/>
      <c r="AC198" s="82"/>
      <c r="AD198" s="81">
        <v>94797622.316305116</v>
      </c>
      <c r="AE198" s="81">
        <v>1713570.9875412842</v>
      </c>
      <c r="AF198" s="81">
        <v>5840176.7951399423</v>
      </c>
      <c r="AG198" s="81">
        <v>94548528.554826319</v>
      </c>
      <c r="AH198" s="81">
        <v>120609638.92155163</v>
      </c>
      <c r="AI198" s="81">
        <v>0</v>
      </c>
      <c r="AJ198" s="81">
        <v>0</v>
      </c>
      <c r="AK198" s="81">
        <v>7949209.7817527372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1689</v>
      </c>
      <c r="B199" s="80">
        <v>191</v>
      </c>
      <c r="C199" s="80">
        <v>16</v>
      </c>
      <c r="D199" s="80">
        <v>11</v>
      </c>
      <c r="E199" s="80">
        <v>2021</v>
      </c>
      <c r="F199" s="80" t="s">
        <v>75</v>
      </c>
      <c r="G199" s="182" t="s">
        <v>1687</v>
      </c>
      <c r="H199" s="80" t="s">
        <v>1688</v>
      </c>
      <c r="I199" s="173"/>
      <c r="J199" s="83"/>
      <c r="K199" s="81"/>
      <c r="L199" s="81"/>
      <c r="M199" s="81"/>
      <c r="N199" s="81"/>
      <c r="O199" s="81"/>
      <c r="P199" s="81"/>
      <c r="Q199" s="81"/>
      <c r="R199" s="81"/>
      <c r="S199" s="81"/>
      <c r="T199" s="81"/>
      <c r="U199" s="81"/>
      <c r="V199" s="81"/>
      <c r="W199" s="81"/>
      <c r="X199" s="81"/>
      <c r="Y199" s="81"/>
      <c r="Z199" s="81"/>
      <c r="AA199" s="81"/>
      <c r="AB199" s="81"/>
      <c r="AC199" s="82"/>
      <c r="AD199" s="81">
        <v>5680662.9890019028</v>
      </c>
      <c r="AE199" s="81">
        <v>437007.5918866712</v>
      </c>
      <c r="AF199" s="81">
        <v>374060.91043251695</v>
      </c>
      <c r="AG199" s="81">
        <v>13842152.608457502</v>
      </c>
      <c r="AH199" s="81">
        <v>18708500.517867789</v>
      </c>
      <c r="AI199" s="81">
        <v>0</v>
      </c>
      <c r="AJ199" s="81">
        <v>0</v>
      </c>
      <c r="AK199" s="81">
        <v>1089752.7965803798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1748</v>
      </c>
      <c r="B200" s="80">
        <v>192</v>
      </c>
      <c r="C200" s="80">
        <v>16</v>
      </c>
      <c r="D200" s="80">
        <v>12</v>
      </c>
      <c r="E200" s="80">
        <v>2021</v>
      </c>
      <c r="F200" s="80" t="s">
        <v>75</v>
      </c>
      <c r="G200" s="182" t="s">
        <v>1746</v>
      </c>
      <c r="H200" s="80" t="s">
        <v>1747</v>
      </c>
      <c r="I200" s="173"/>
      <c r="J200" s="83"/>
      <c r="K200" s="81"/>
      <c r="L200" s="81"/>
      <c r="M200" s="81"/>
      <c r="N200" s="81"/>
      <c r="O200" s="81"/>
      <c r="P200" s="81"/>
      <c r="Q200" s="81"/>
      <c r="R200" s="81"/>
      <c r="S200" s="81"/>
      <c r="T200" s="81"/>
      <c r="U200" s="81"/>
      <c r="V200" s="81"/>
      <c r="W200" s="81"/>
      <c r="X200" s="81"/>
      <c r="Y200" s="81"/>
      <c r="Z200" s="81"/>
      <c r="AA200" s="81"/>
      <c r="AB200" s="81"/>
      <c r="AC200" s="82"/>
      <c r="AD200" s="81">
        <v>2703325.5027325158</v>
      </c>
      <c r="AE200" s="81">
        <v>526288.71280975454</v>
      </c>
      <c r="AF200" s="81">
        <v>2666692.2969543952</v>
      </c>
      <c r="AG200" s="81">
        <v>30602282.05137245</v>
      </c>
      <c r="AH200" s="81">
        <v>37738312.970125668</v>
      </c>
      <c r="AI200" s="81">
        <v>0</v>
      </c>
      <c r="AJ200" s="81">
        <v>0</v>
      </c>
      <c r="AK200" s="81">
        <v>1989960.5391662922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1712</v>
      </c>
      <c r="B201" s="80">
        <v>193</v>
      </c>
      <c r="C201" s="80">
        <v>16</v>
      </c>
      <c r="D201" s="80">
        <v>13</v>
      </c>
      <c r="E201" s="80">
        <v>2021</v>
      </c>
      <c r="F201" s="80" t="s">
        <v>75</v>
      </c>
      <c r="G201" s="182" t="s">
        <v>1710</v>
      </c>
      <c r="H201" s="80" t="s">
        <v>1711</v>
      </c>
      <c r="I201" s="173"/>
      <c r="J201" s="83"/>
      <c r="K201" s="81"/>
      <c r="L201" s="81"/>
      <c r="M201" s="81"/>
      <c r="N201" s="81"/>
      <c r="O201" s="81"/>
      <c r="P201" s="81"/>
      <c r="Q201" s="81"/>
      <c r="R201" s="81"/>
      <c r="S201" s="81"/>
      <c r="T201" s="81"/>
      <c r="U201" s="81"/>
      <c r="V201" s="81"/>
      <c r="W201" s="81"/>
      <c r="X201" s="81"/>
      <c r="Y201" s="81"/>
      <c r="Z201" s="81"/>
      <c r="AA201" s="81"/>
      <c r="AB201" s="81"/>
      <c r="AC201" s="82"/>
      <c r="AD201" s="81">
        <v>595215.49213265593</v>
      </c>
      <c r="AE201" s="81">
        <v>147235.53275034801</v>
      </c>
      <c r="AF201" s="81">
        <v>1013584.402462304</v>
      </c>
      <c r="AG201" s="81">
        <v>5373940.6701257937</v>
      </c>
      <c r="AH201" s="81">
        <v>7996594.1981307175</v>
      </c>
      <c r="AI201" s="81">
        <v>0</v>
      </c>
      <c r="AJ201" s="81">
        <v>0</v>
      </c>
      <c r="AK201" s="81">
        <v>522561.53736286348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1728</v>
      </c>
      <c r="B202" s="80">
        <v>194</v>
      </c>
      <c r="C202" s="80">
        <v>16</v>
      </c>
      <c r="D202" s="80">
        <v>14</v>
      </c>
      <c r="E202" s="80">
        <v>2021</v>
      </c>
      <c r="F202" s="80" t="s">
        <v>75</v>
      </c>
      <c r="G202" s="182" t="s">
        <v>1726</v>
      </c>
      <c r="H202" s="80" t="s">
        <v>1727</v>
      </c>
      <c r="I202" s="173"/>
      <c r="J202" s="83"/>
      <c r="K202" s="81"/>
      <c r="L202" s="81"/>
      <c r="M202" s="81"/>
      <c r="N202" s="81"/>
      <c r="O202" s="81"/>
      <c r="P202" s="81"/>
      <c r="Q202" s="81"/>
      <c r="R202" s="81"/>
      <c r="S202" s="81"/>
      <c r="T202" s="81"/>
      <c r="U202" s="81"/>
      <c r="V202" s="81"/>
      <c r="W202" s="81"/>
      <c r="X202" s="81"/>
      <c r="Y202" s="81"/>
      <c r="Z202" s="81"/>
      <c r="AA202" s="81"/>
      <c r="AB202" s="81"/>
      <c r="AC202" s="82"/>
      <c r="AD202" s="81">
        <v>721432.01935571583</v>
      </c>
      <c r="AE202" s="81">
        <v>184827.58366533049</v>
      </c>
      <c r="AF202" s="81">
        <v>144797.77178032912</v>
      </c>
      <c r="AG202" s="81">
        <v>12583775.098597728</v>
      </c>
      <c r="AH202" s="81">
        <v>7077913.5969872335</v>
      </c>
      <c r="AI202" s="81">
        <v>0</v>
      </c>
      <c r="AJ202" s="81">
        <v>0</v>
      </c>
      <c r="AK202" s="81">
        <v>366751.30253500136</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1732</v>
      </c>
      <c r="B203" s="80">
        <v>195</v>
      </c>
      <c r="C203" s="80">
        <v>16</v>
      </c>
      <c r="D203" s="80">
        <v>15</v>
      </c>
      <c r="E203" s="80">
        <v>2021</v>
      </c>
      <c r="F203" s="80" t="s">
        <v>75</v>
      </c>
      <c r="G203" s="182" t="s">
        <v>1730</v>
      </c>
      <c r="H203" s="80" t="s">
        <v>1731</v>
      </c>
      <c r="I203" s="173"/>
      <c r="J203" s="83"/>
      <c r="K203" s="81"/>
      <c r="L203" s="81"/>
      <c r="M203" s="81"/>
      <c r="N203" s="81"/>
      <c r="O203" s="81"/>
      <c r="P203" s="81"/>
      <c r="Q203" s="81"/>
      <c r="R203" s="81"/>
      <c r="S203" s="81"/>
      <c r="T203" s="81"/>
      <c r="U203" s="81"/>
      <c r="V203" s="81"/>
      <c r="W203" s="81"/>
      <c r="X203" s="81"/>
      <c r="Y203" s="81"/>
      <c r="Z203" s="81"/>
      <c r="AA203" s="81"/>
      <c r="AB203" s="81"/>
      <c r="AC203" s="82"/>
      <c r="AD203" s="81">
        <v>502401.5305054519</v>
      </c>
      <c r="AE203" s="81">
        <v>137837.52002160237</v>
      </c>
      <c r="AF203" s="81">
        <v>760188.30184672808</v>
      </c>
      <c r="AG203" s="81">
        <v>4109484.0418609008</v>
      </c>
      <c r="AH203" s="81">
        <v>6390034.5261802906</v>
      </c>
      <c r="AI203" s="81">
        <v>0</v>
      </c>
      <c r="AJ203" s="81">
        <v>0</v>
      </c>
      <c r="AK203" s="81">
        <v>331966.37226593355</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1752</v>
      </c>
      <c r="B204" s="80">
        <v>196</v>
      </c>
      <c r="C204" s="80">
        <v>16</v>
      </c>
      <c r="D204" s="80">
        <v>16</v>
      </c>
      <c r="E204" s="80">
        <v>2021</v>
      </c>
      <c r="F204" s="80" t="s">
        <v>75</v>
      </c>
      <c r="G204" s="182" t="s">
        <v>1750</v>
      </c>
      <c r="H204" s="80" t="s">
        <v>1751</v>
      </c>
      <c r="I204" s="173"/>
      <c r="J204" s="83"/>
      <c r="K204" s="81"/>
      <c r="L204" s="81"/>
      <c r="M204" s="81"/>
      <c r="N204" s="81"/>
      <c r="O204" s="81"/>
      <c r="P204" s="81"/>
      <c r="Q204" s="81"/>
      <c r="R204" s="81"/>
      <c r="S204" s="81"/>
      <c r="T204" s="81"/>
      <c r="U204" s="81"/>
      <c r="V204" s="81"/>
      <c r="W204" s="81"/>
      <c r="X204" s="81"/>
      <c r="Y204" s="81"/>
      <c r="Z204" s="81"/>
      <c r="AA204" s="81"/>
      <c r="AB204" s="81"/>
      <c r="AC204" s="82"/>
      <c r="AD204" s="81">
        <v>33798475.150921993</v>
      </c>
      <c r="AE204" s="81">
        <v>1096434.8183536555</v>
      </c>
      <c r="AF204" s="81">
        <v>1013584.402462304</v>
      </c>
      <c r="AG204" s="81">
        <v>69423532.186466694</v>
      </c>
      <c r="AH204" s="81">
        <v>48948026.512157232</v>
      </c>
      <c r="AI204" s="81">
        <v>0</v>
      </c>
      <c r="AJ204" s="81">
        <v>0</v>
      </c>
      <c r="AK204" s="81">
        <v>2938473.3924654764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1677</v>
      </c>
      <c r="B205" s="80">
        <v>197</v>
      </c>
      <c r="C205" s="80">
        <v>16</v>
      </c>
      <c r="D205" s="80">
        <v>17</v>
      </c>
      <c r="E205" s="80">
        <v>2021</v>
      </c>
      <c r="F205" s="80" t="s">
        <v>75</v>
      </c>
      <c r="G205" s="182" t="s">
        <v>1675</v>
      </c>
      <c r="H205" s="80" t="s">
        <v>1676</v>
      </c>
      <c r="I205" s="173"/>
      <c r="J205" s="83"/>
      <c r="K205" s="81"/>
      <c r="L205" s="81"/>
      <c r="M205" s="81"/>
      <c r="N205" s="81"/>
      <c r="O205" s="81"/>
      <c r="P205" s="81"/>
      <c r="Q205" s="81"/>
      <c r="R205" s="81"/>
      <c r="S205" s="81"/>
      <c r="T205" s="81"/>
      <c r="U205" s="81"/>
      <c r="V205" s="81"/>
      <c r="W205" s="81"/>
      <c r="X205" s="81"/>
      <c r="Y205" s="81"/>
      <c r="Z205" s="81"/>
      <c r="AA205" s="81"/>
      <c r="AB205" s="81"/>
      <c r="AC205" s="82"/>
      <c r="AD205" s="81">
        <v>4956393.9308601096</v>
      </c>
      <c r="AE205" s="81">
        <v>706417.29011071229</v>
      </c>
      <c r="AF205" s="81">
        <v>1327312.9079863501</v>
      </c>
      <c r="AG205" s="81">
        <v>54468900.909872286</v>
      </c>
      <c r="AH205" s="81">
        <v>49848605.032490015</v>
      </c>
      <c r="AI205" s="81">
        <v>0</v>
      </c>
      <c r="AJ205" s="81">
        <v>0</v>
      </c>
      <c r="AK205" s="81">
        <v>2713880.8804263254</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1720</v>
      </c>
      <c r="B206" s="80">
        <v>198</v>
      </c>
      <c r="C206" s="80">
        <v>16</v>
      </c>
      <c r="D206" s="80">
        <v>18</v>
      </c>
      <c r="E206" s="80">
        <v>2021</v>
      </c>
      <c r="F206" s="80" t="s">
        <v>75</v>
      </c>
      <c r="G206" s="182" t="s">
        <v>1718</v>
      </c>
      <c r="H206" s="80" t="s">
        <v>1719</v>
      </c>
      <c r="I206" s="173"/>
      <c r="J206" s="83"/>
      <c r="K206" s="81"/>
      <c r="L206" s="81"/>
      <c r="M206" s="81"/>
      <c r="N206" s="81"/>
      <c r="O206" s="81"/>
      <c r="P206" s="81"/>
      <c r="Q206" s="81"/>
      <c r="R206" s="81"/>
      <c r="S206" s="81"/>
      <c r="T206" s="81"/>
      <c r="U206" s="81"/>
      <c r="V206" s="81"/>
      <c r="W206" s="81"/>
      <c r="X206" s="81"/>
      <c r="Y206" s="81"/>
      <c r="Z206" s="81"/>
      <c r="AA206" s="81"/>
      <c r="AB206" s="81"/>
      <c r="AC206" s="82"/>
      <c r="AD206" s="81">
        <v>5964398.5663670329</v>
      </c>
      <c r="AE206" s="81">
        <v>1907796.5839353602</v>
      </c>
      <c r="AF206" s="81">
        <v>1037717.3644256921</v>
      </c>
      <c r="AG206" s="81">
        <v>78408469.189233571</v>
      </c>
      <c r="AH206" s="81">
        <v>66131426.721722789</v>
      </c>
      <c r="AI206" s="81">
        <v>0</v>
      </c>
      <c r="AJ206" s="81">
        <v>0</v>
      </c>
      <c r="AK206" s="81">
        <v>3599255.8036899562</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1716</v>
      </c>
      <c r="B207" s="80">
        <v>199</v>
      </c>
      <c r="C207" s="80">
        <v>16</v>
      </c>
      <c r="D207" s="80">
        <v>19</v>
      </c>
      <c r="E207" s="80">
        <v>2021</v>
      </c>
      <c r="F207" s="80" t="s">
        <v>75</v>
      </c>
      <c r="G207" s="182" t="s">
        <v>1714</v>
      </c>
      <c r="H207" s="80" t="s">
        <v>1715</v>
      </c>
      <c r="I207" s="173"/>
      <c r="J207" s="83"/>
      <c r="K207" s="81"/>
      <c r="L207" s="81"/>
      <c r="M207" s="81"/>
      <c r="N207" s="81"/>
      <c r="O207" s="81"/>
      <c r="P207" s="81"/>
      <c r="Q207" s="81"/>
      <c r="R207" s="81"/>
      <c r="S207" s="81"/>
      <c r="T207" s="81"/>
      <c r="U207" s="81"/>
      <c r="V207" s="81"/>
      <c r="W207" s="81"/>
      <c r="X207" s="81"/>
      <c r="Y207" s="81"/>
      <c r="Z207" s="81"/>
      <c r="AA207" s="81"/>
      <c r="AB207" s="81"/>
      <c r="AC207" s="82"/>
      <c r="AD207" s="81">
        <v>3209879.5704555777</v>
      </c>
      <c r="AE207" s="81">
        <v>330496.78096088755</v>
      </c>
      <c r="AF207" s="81">
        <v>229263.1386521878</v>
      </c>
      <c r="AG207" s="81">
        <v>6541131.4039087705</v>
      </c>
      <c r="AH207" s="81">
        <v>9236586.7336642854</v>
      </c>
      <c r="AI207" s="81">
        <v>0</v>
      </c>
      <c r="AJ207" s="81">
        <v>0</v>
      </c>
      <c r="AK207" s="81">
        <v>487382.81543037225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1704</v>
      </c>
      <c r="B208" s="80">
        <v>200</v>
      </c>
      <c r="C208" s="80">
        <v>16</v>
      </c>
      <c r="D208" s="80">
        <v>20</v>
      </c>
      <c r="E208" s="80">
        <v>2021</v>
      </c>
      <c r="F208" s="80" t="s">
        <v>75</v>
      </c>
      <c r="G208" s="182" t="s">
        <v>1702</v>
      </c>
      <c r="H208" s="80" t="s">
        <v>1703</v>
      </c>
      <c r="I208" s="173"/>
      <c r="J208" s="83"/>
      <c r="K208" s="81"/>
      <c r="L208" s="81"/>
      <c r="M208" s="81"/>
      <c r="N208" s="81"/>
      <c r="O208" s="81"/>
      <c r="P208" s="81"/>
      <c r="Q208" s="81"/>
      <c r="R208" s="81"/>
      <c r="S208" s="81"/>
      <c r="T208" s="81"/>
      <c r="U208" s="81"/>
      <c r="V208" s="81"/>
      <c r="W208" s="81"/>
      <c r="X208" s="81"/>
      <c r="Y208" s="81"/>
      <c r="Z208" s="81"/>
      <c r="AA208" s="81"/>
      <c r="AB208" s="81"/>
      <c r="AC208" s="82"/>
      <c r="AD208" s="81">
        <v>267830.72584653465</v>
      </c>
      <c r="AE208" s="81">
        <v>84582.114558710557</v>
      </c>
      <c r="AF208" s="81">
        <v>711922.37791995157</v>
      </c>
      <c r="AG208" s="81">
        <v>3963585.2001380282</v>
      </c>
      <c r="AH208" s="81">
        <v>7059811.5161765246</v>
      </c>
      <c r="AI208" s="81">
        <v>0</v>
      </c>
      <c r="AJ208" s="81">
        <v>0</v>
      </c>
      <c r="AK208" s="81">
        <v>385784.56626713282</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1708</v>
      </c>
      <c r="B209" s="80">
        <v>201</v>
      </c>
      <c r="C209" s="80">
        <v>16</v>
      </c>
      <c r="D209" s="80">
        <v>21</v>
      </c>
      <c r="E209" s="80">
        <v>2021</v>
      </c>
      <c r="F209" s="80" t="s">
        <v>75</v>
      </c>
      <c r="G209" s="182" t="s">
        <v>1706</v>
      </c>
      <c r="H209" s="80" t="s">
        <v>1707</v>
      </c>
      <c r="I209" s="173"/>
      <c r="J209" s="83"/>
      <c r="K209" s="81"/>
      <c r="L209" s="81"/>
      <c r="M209" s="81"/>
      <c r="N209" s="81"/>
      <c r="O209" s="81"/>
      <c r="P209" s="81"/>
      <c r="Q209" s="81"/>
      <c r="R209" s="81"/>
      <c r="S209" s="81"/>
      <c r="T209" s="81"/>
      <c r="U209" s="81"/>
      <c r="V209" s="81"/>
      <c r="W209" s="81"/>
      <c r="X209" s="81"/>
      <c r="Y209" s="81"/>
      <c r="Z209" s="81"/>
      <c r="AA209" s="81"/>
      <c r="AB209" s="81"/>
      <c r="AC209" s="82"/>
      <c r="AD209" s="81">
        <v>38600607.078961477</v>
      </c>
      <c r="AE209" s="81">
        <v>3655826.9514820455</v>
      </c>
      <c r="AF209" s="81">
        <v>6310769.5534260115</v>
      </c>
      <c r="AG209" s="81">
        <v>172549696.81091687</v>
      </c>
      <c r="AH209" s="81">
        <v>158610432.0634326</v>
      </c>
      <c r="AI209" s="81">
        <v>0</v>
      </c>
      <c r="AJ209" s="81">
        <v>0</v>
      </c>
      <c r="AK209" s="81">
        <v>9303984.3678170703</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1724</v>
      </c>
      <c r="B210" s="80">
        <v>202</v>
      </c>
      <c r="C210" s="80">
        <v>16</v>
      </c>
      <c r="D210" s="80">
        <v>22</v>
      </c>
      <c r="E210" s="80">
        <v>2021</v>
      </c>
      <c r="F210" s="80" t="s">
        <v>75</v>
      </c>
      <c r="G210" s="182" t="s">
        <v>1722</v>
      </c>
      <c r="H210" s="80" t="s">
        <v>1723</v>
      </c>
      <c r="I210" s="173"/>
      <c r="J210" s="83"/>
      <c r="K210" s="81"/>
      <c r="L210" s="81"/>
      <c r="M210" s="81"/>
      <c r="N210" s="81"/>
      <c r="O210" s="81"/>
      <c r="P210" s="81"/>
      <c r="Q210" s="81"/>
      <c r="R210" s="81"/>
      <c r="S210" s="81"/>
      <c r="T210" s="81"/>
      <c r="U210" s="81"/>
      <c r="V210" s="81"/>
      <c r="W210" s="81"/>
      <c r="X210" s="81"/>
      <c r="Y210" s="81"/>
      <c r="Z210" s="81"/>
      <c r="AA210" s="81"/>
      <c r="AB210" s="81"/>
      <c r="AC210" s="82"/>
      <c r="AD210" s="81">
        <v>1342165.0111843755</v>
      </c>
      <c r="AE210" s="81">
        <v>510625.35826184519</v>
      </c>
      <c r="AF210" s="81">
        <v>627457.01104809286</v>
      </c>
      <c r="AG210" s="81">
        <v>33939718.055783145</v>
      </c>
      <c r="AH210" s="81">
        <v>34384902.499941818</v>
      </c>
      <c r="AI210" s="81">
        <v>0</v>
      </c>
      <c r="AJ210" s="81">
        <v>0</v>
      </c>
      <c r="AK210" s="81">
        <v>1888362.2900030527</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1760</v>
      </c>
      <c r="B211" s="80">
        <v>203</v>
      </c>
      <c r="C211" s="80">
        <v>16</v>
      </c>
      <c r="D211" s="80">
        <v>23</v>
      </c>
      <c r="E211" s="80">
        <v>2021</v>
      </c>
      <c r="F211" s="80" t="s">
        <v>75</v>
      </c>
      <c r="G211" s="182" t="s">
        <v>1758</v>
      </c>
      <c r="H211" s="80" t="s">
        <v>1759</v>
      </c>
      <c r="I211" s="173"/>
      <c r="J211" s="83"/>
      <c r="K211" s="81"/>
      <c r="L211" s="81"/>
      <c r="M211" s="81"/>
      <c r="N211" s="81"/>
      <c r="O211" s="81"/>
      <c r="P211" s="81"/>
      <c r="Q211" s="81"/>
      <c r="R211" s="81"/>
      <c r="S211" s="81"/>
      <c r="T211" s="81"/>
      <c r="U211" s="81"/>
      <c r="V211" s="81"/>
      <c r="W211" s="81"/>
      <c r="X211" s="81"/>
      <c r="Y211" s="81"/>
      <c r="Z211" s="81"/>
      <c r="AA211" s="81"/>
      <c r="AB211" s="81"/>
      <c r="AC211" s="82"/>
      <c r="AD211" s="81">
        <v>39695751.598523453</v>
      </c>
      <c r="AE211" s="81">
        <v>1140292.2110878015</v>
      </c>
      <c r="AF211" s="81">
        <v>1194581.6171877154</v>
      </c>
      <c r="AG211" s="81">
        <v>105387596.67115469</v>
      </c>
      <c r="AH211" s="81">
        <v>123890641.06849265</v>
      </c>
      <c r="AI211" s="81">
        <v>0</v>
      </c>
      <c r="AJ211" s="81">
        <v>0</v>
      </c>
      <c r="AK211" s="81">
        <v>8009591.1701443261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1673</v>
      </c>
      <c r="B212" s="80">
        <v>204</v>
      </c>
      <c r="C212" s="80">
        <v>16</v>
      </c>
      <c r="D212" s="80">
        <v>24</v>
      </c>
      <c r="E212" s="80">
        <v>2021</v>
      </c>
      <c r="F212" s="80" t="s">
        <v>75</v>
      </c>
      <c r="G212" s="182" t="s">
        <v>1671</v>
      </c>
      <c r="H212" s="80" t="s">
        <v>1672</v>
      </c>
      <c r="I212" s="173"/>
      <c r="J212" s="83"/>
      <c r="K212" s="81"/>
      <c r="L212" s="81"/>
      <c r="M212" s="81"/>
      <c r="N212" s="81"/>
      <c r="O212" s="81"/>
      <c r="P212" s="81"/>
      <c r="Q212" s="81"/>
      <c r="R212" s="81"/>
      <c r="S212" s="81"/>
      <c r="T212" s="81"/>
      <c r="U212" s="81"/>
      <c r="V212" s="81"/>
      <c r="W212" s="81"/>
      <c r="X212" s="81"/>
      <c r="Y212" s="81"/>
      <c r="Z212" s="81"/>
      <c r="AA212" s="81"/>
      <c r="AB212" s="81"/>
      <c r="AC212" s="82"/>
      <c r="AD212" s="81">
        <v>15700893.78888312</v>
      </c>
      <c r="AE212" s="81">
        <v>844254.81013231468</v>
      </c>
      <c r="AF212" s="81">
        <v>2546027.4871374541</v>
      </c>
      <c r="AG212" s="81">
        <v>11033599.905292209</v>
      </c>
      <c r="AH212" s="81">
        <v>19111271.81590607</v>
      </c>
      <c r="AI212" s="81">
        <v>0</v>
      </c>
      <c r="AJ212" s="81">
        <v>0</v>
      </c>
      <c r="AK212" s="81">
        <v>1248188.3091643979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1692</v>
      </c>
      <c r="B213" s="80">
        <v>205</v>
      </c>
      <c r="C213" s="80">
        <v>16</v>
      </c>
      <c r="D213" s="80">
        <v>25</v>
      </c>
      <c r="E213" s="80">
        <v>2021</v>
      </c>
      <c r="F213" s="80" t="s">
        <v>75</v>
      </c>
      <c r="G213" s="182" t="s">
        <v>1691</v>
      </c>
      <c r="H213" s="80" t="s">
        <v>1654</v>
      </c>
      <c r="I213" s="173"/>
      <c r="J213" s="83"/>
      <c r="K213" s="81"/>
      <c r="L213" s="81"/>
      <c r="M213" s="81"/>
      <c r="N213" s="81"/>
      <c r="O213" s="81"/>
      <c r="P213" s="81"/>
      <c r="Q213" s="81"/>
      <c r="R213" s="81"/>
      <c r="S213" s="81"/>
      <c r="T213" s="81"/>
      <c r="U213" s="81"/>
      <c r="V213" s="81"/>
      <c r="W213" s="81"/>
      <c r="X213" s="81"/>
      <c r="Y213" s="81"/>
      <c r="Z213" s="81"/>
      <c r="AA213" s="81"/>
      <c r="AB213" s="81"/>
      <c r="AC213" s="82"/>
      <c r="AD213" s="81">
        <v>2889627.024581383</v>
      </c>
      <c r="AE213" s="81">
        <v>269409.69822404103</v>
      </c>
      <c r="AF213" s="81">
        <v>542991.64417623426</v>
      </c>
      <c r="AG213" s="81">
        <v>9459108.2383662146</v>
      </c>
      <c r="AH213" s="81">
        <v>14748670.340525188</v>
      </c>
      <c r="AI213" s="81">
        <v>0</v>
      </c>
      <c r="AJ213" s="81">
        <v>0</v>
      </c>
      <c r="AK213" s="81">
        <v>1044729.2830623034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1661</v>
      </c>
      <c r="B214" s="80">
        <v>206</v>
      </c>
      <c r="C214" s="80">
        <v>16</v>
      </c>
      <c r="D214" s="80">
        <v>26</v>
      </c>
      <c r="E214" s="80">
        <v>2021</v>
      </c>
      <c r="F214" s="80" t="s">
        <v>75</v>
      </c>
      <c r="G214" s="182" t="s">
        <v>1659</v>
      </c>
      <c r="H214" s="80" t="s">
        <v>1660</v>
      </c>
      <c r="I214" s="173"/>
      <c r="J214" s="83"/>
      <c r="K214" s="81"/>
      <c r="L214" s="81"/>
      <c r="M214" s="81"/>
      <c r="N214" s="81"/>
      <c r="O214" s="81"/>
      <c r="P214" s="81"/>
      <c r="Q214" s="81"/>
      <c r="R214" s="81"/>
      <c r="S214" s="81"/>
      <c r="T214" s="81"/>
      <c r="U214" s="81"/>
      <c r="V214" s="81"/>
      <c r="W214" s="81"/>
      <c r="X214" s="81"/>
      <c r="Y214" s="81"/>
      <c r="Z214" s="81"/>
      <c r="AA214" s="81"/>
      <c r="AB214" s="81"/>
      <c r="AC214" s="82"/>
      <c r="AD214" s="81">
        <v>6940894.6370319352</v>
      </c>
      <c r="AE214" s="81">
        <v>319532.432777351</v>
      </c>
      <c r="AF214" s="81">
        <v>892919.59264536307</v>
      </c>
      <c r="AG214" s="81">
        <v>8820800.8058286477</v>
      </c>
      <c r="AH214" s="81">
        <v>12775543.532157902</v>
      </c>
      <c r="AI214" s="81">
        <v>0</v>
      </c>
      <c r="AJ214" s="81">
        <v>0</v>
      </c>
      <c r="AK214" s="81">
        <v>887475.14546855551</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1669</v>
      </c>
      <c r="B215" s="80">
        <v>207</v>
      </c>
      <c r="C215" s="80">
        <v>16</v>
      </c>
      <c r="D215" s="80">
        <v>27</v>
      </c>
      <c r="E215" s="80">
        <v>2021</v>
      </c>
      <c r="F215" s="80" t="s">
        <v>75</v>
      </c>
      <c r="G215" s="182" t="s">
        <v>1667</v>
      </c>
      <c r="H215" s="80" t="s">
        <v>1668</v>
      </c>
      <c r="I215" s="173"/>
      <c r="J215" s="83"/>
      <c r="K215" s="81"/>
      <c r="L215" s="81"/>
      <c r="M215" s="81"/>
      <c r="N215" s="81"/>
      <c r="O215" s="81"/>
      <c r="P215" s="81"/>
      <c r="Q215" s="81"/>
      <c r="R215" s="81"/>
      <c r="S215" s="81"/>
      <c r="T215" s="81"/>
      <c r="U215" s="81"/>
      <c r="V215" s="81"/>
      <c r="W215" s="81"/>
      <c r="X215" s="81"/>
      <c r="Y215" s="81"/>
      <c r="Z215" s="81"/>
      <c r="AA215" s="81"/>
      <c r="AB215" s="81"/>
      <c r="AC215" s="82"/>
      <c r="AD215" s="81">
        <v>24449449.689317834</v>
      </c>
      <c r="AE215" s="81">
        <v>700151.94829154853</v>
      </c>
      <c r="AF215" s="81">
        <v>736055.33988333982</v>
      </c>
      <c r="AG215" s="81">
        <v>17817896.045405768</v>
      </c>
      <c r="AH215" s="81">
        <v>21342353.275825959</v>
      </c>
      <c r="AI215" s="81">
        <v>0</v>
      </c>
      <c r="AJ215" s="81">
        <v>0</v>
      </c>
      <c r="AK215" s="81">
        <v>1590393.2646793402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1665</v>
      </c>
      <c r="B216" s="80">
        <v>208</v>
      </c>
      <c r="C216" s="80">
        <v>16</v>
      </c>
      <c r="D216" s="80">
        <v>28</v>
      </c>
      <c r="E216" s="80">
        <v>2021</v>
      </c>
      <c r="F216" s="80" t="s">
        <v>75</v>
      </c>
      <c r="G216" s="182" t="s">
        <v>1663</v>
      </c>
      <c r="H216" s="80" t="s">
        <v>1664</v>
      </c>
      <c r="I216" s="173"/>
      <c r="J216" s="83"/>
      <c r="K216" s="81"/>
      <c r="L216" s="81"/>
      <c r="M216" s="81"/>
      <c r="N216" s="81"/>
      <c r="O216" s="81"/>
      <c r="P216" s="81"/>
      <c r="Q216" s="81"/>
      <c r="R216" s="81"/>
      <c r="S216" s="81"/>
      <c r="T216" s="81"/>
      <c r="U216" s="81"/>
      <c r="V216" s="81"/>
      <c r="W216" s="81"/>
      <c r="X216" s="81"/>
      <c r="Y216" s="81"/>
      <c r="Z216" s="81"/>
      <c r="AA216" s="81"/>
      <c r="AB216" s="81"/>
      <c r="AC216" s="82"/>
      <c r="AD216" s="81">
        <v>2770209.8808176932</v>
      </c>
      <c r="AE216" s="81">
        <v>267843.36276925006</v>
      </c>
      <c r="AF216" s="81">
        <v>458526.2773043756</v>
      </c>
      <c r="AG216" s="81">
        <v>11063995.497317808</v>
      </c>
      <c r="AH216" s="81">
        <v>13961229.825259347</v>
      </c>
      <c r="AI216" s="81">
        <v>0</v>
      </c>
      <c r="AJ216" s="81">
        <v>0</v>
      </c>
      <c r="AK216" s="81">
        <v>886950.08991732437</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1744</v>
      </c>
      <c r="B217" s="80">
        <v>209</v>
      </c>
      <c r="C217" s="80">
        <v>16</v>
      </c>
      <c r="D217" s="80">
        <v>29</v>
      </c>
      <c r="E217" s="80">
        <v>2021</v>
      </c>
      <c r="F217" s="80" t="s">
        <v>75</v>
      </c>
      <c r="G217" s="182" t="s">
        <v>1742</v>
      </c>
      <c r="H217" s="80" t="s">
        <v>1743</v>
      </c>
      <c r="I217" s="173"/>
      <c r="J217" s="83"/>
      <c r="K217" s="81"/>
      <c r="L217" s="81"/>
      <c r="M217" s="81"/>
      <c r="N217" s="81"/>
      <c r="O217" s="81"/>
      <c r="P217" s="81"/>
      <c r="Q217" s="81"/>
      <c r="R217" s="81"/>
      <c r="S217" s="81"/>
      <c r="T217" s="81"/>
      <c r="U217" s="81"/>
      <c r="V217" s="81"/>
      <c r="W217" s="81"/>
      <c r="X217" s="81"/>
      <c r="Y217" s="81"/>
      <c r="Z217" s="81"/>
      <c r="AA217" s="81"/>
      <c r="AB217" s="81"/>
      <c r="AC217" s="82"/>
      <c r="AD217" s="81">
        <v>4753458.4860727591</v>
      </c>
      <c r="AE217" s="81">
        <v>543518.40281245473</v>
      </c>
      <c r="AF217" s="81">
        <v>470592.75828606967</v>
      </c>
      <c r="AG217" s="81">
        <v>25678196.14322551</v>
      </c>
      <c r="AH217" s="81">
        <v>24143650.281283177</v>
      </c>
      <c r="AI217" s="81">
        <v>0</v>
      </c>
      <c r="AJ217" s="81">
        <v>0</v>
      </c>
      <c r="AK217" s="81">
        <v>1496014.5293455299</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1736</v>
      </c>
      <c r="B218" s="80">
        <v>210</v>
      </c>
      <c r="C218" s="80">
        <v>16</v>
      </c>
      <c r="D218" s="80">
        <v>30</v>
      </c>
      <c r="E218" s="80">
        <v>2021</v>
      </c>
      <c r="F218" s="80" t="s">
        <v>75</v>
      </c>
      <c r="G218" s="182" t="s">
        <v>1734</v>
      </c>
      <c r="H218" s="80" t="s">
        <v>1735</v>
      </c>
      <c r="I218" s="173"/>
      <c r="J218" s="83"/>
      <c r="K218" s="81"/>
      <c r="L218" s="81"/>
      <c r="M218" s="81"/>
      <c r="N218" s="81"/>
      <c r="O218" s="81"/>
      <c r="P218" s="81"/>
      <c r="Q218" s="81"/>
      <c r="R218" s="81"/>
      <c r="S218" s="81"/>
      <c r="T218" s="81"/>
      <c r="U218" s="81"/>
      <c r="V218" s="81"/>
      <c r="W218" s="81"/>
      <c r="X218" s="81"/>
      <c r="Y218" s="81"/>
      <c r="Z218" s="81"/>
      <c r="AA218" s="81"/>
      <c r="AB218" s="81"/>
      <c r="AC218" s="82"/>
      <c r="AD218" s="81">
        <v>10614756.844040722</v>
      </c>
      <c r="AE218" s="81">
        <v>285073.05277195037</v>
      </c>
      <c r="AF218" s="81">
        <v>156864.25276202321</v>
      </c>
      <c r="AG218" s="81">
        <v>8060911.0051886896</v>
      </c>
      <c r="AH218" s="81">
        <v>12083138.941148285</v>
      </c>
      <c r="AI218" s="81">
        <v>0</v>
      </c>
      <c r="AJ218" s="81">
        <v>0</v>
      </c>
      <c r="AK218" s="81">
        <v>712762.91079636989</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1657</v>
      </c>
      <c r="B219" s="80">
        <v>211</v>
      </c>
      <c r="C219" s="80">
        <v>16</v>
      </c>
      <c r="D219" s="80">
        <v>31</v>
      </c>
      <c r="E219" s="80">
        <v>2021</v>
      </c>
      <c r="F219" s="80" t="s">
        <v>75</v>
      </c>
      <c r="G219" s="182" t="s">
        <v>1655</v>
      </c>
      <c r="H219" s="80" t="s">
        <v>1656</v>
      </c>
      <c r="I219" s="173"/>
      <c r="J219" s="83"/>
      <c r="K219" s="81"/>
      <c r="L219" s="81"/>
      <c r="M219" s="81"/>
      <c r="N219" s="81"/>
      <c r="O219" s="81"/>
      <c r="P219" s="81"/>
      <c r="Q219" s="81"/>
      <c r="R219" s="81"/>
      <c r="S219" s="81"/>
      <c r="T219" s="81"/>
      <c r="U219" s="81"/>
      <c r="V219" s="81"/>
      <c r="W219" s="81"/>
      <c r="X219" s="81"/>
      <c r="Y219" s="81"/>
      <c r="Z219" s="81"/>
      <c r="AA219" s="81"/>
      <c r="AB219" s="81"/>
      <c r="AC219" s="82"/>
      <c r="AD219" s="81">
        <v>995273146.59027445</v>
      </c>
      <c r="AE219" s="81">
        <v>15534915.040616505</v>
      </c>
      <c r="AF219" s="81">
        <v>2184033.0576866316</v>
      </c>
      <c r="AG219" s="81">
        <v>901746028.62342703</v>
      </c>
      <c r="AH219" s="81">
        <v>796405570.78734684</v>
      </c>
      <c r="AI219" s="81">
        <v>0</v>
      </c>
      <c r="AJ219" s="81">
        <v>0</v>
      </c>
      <c r="AK219" s="81">
        <v>47604424.080153421</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2317</v>
      </c>
      <c r="H6" s="87" t="s">
        <v>2318</v>
      </c>
      <c r="I6" s="87" t="s">
        <v>2380</v>
      </c>
      <c r="J6" s="87" t="s">
        <v>2381</v>
      </c>
      <c r="K6" s="87">
        <v>19</v>
      </c>
      <c r="L6" s="87">
        <v>33</v>
      </c>
      <c r="M6" s="18"/>
      <c r="N6" s="87">
        <v>1</v>
      </c>
      <c r="O6" s="87" t="s">
        <v>1775</v>
      </c>
      <c r="P6" s="87" t="s">
        <v>1776</v>
      </c>
      <c r="Q6" s="87" t="s">
        <v>1247</v>
      </c>
      <c r="R6" s="18"/>
      <c r="S6" s="87">
        <v>1</v>
      </c>
      <c r="T6" s="87" t="s">
        <v>2317</v>
      </c>
      <c r="U6" s="87" t="s">
        <v>2318</v>
      </c>
      <c r="V6" s="87" t="s">
        <v>1247</v>
      </c>
      <c r="W6" s="18"/>
      <c r="X6" s="87">
        <v>1</v>
      </c>
      <c r="Y6" s="769" t="s">
        <v>1775</v>
      </c>
      <c r="Z6" s="87" t="s">
        <v>1776</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1796</v>
      </c>
      <c r="P7" s="87" t="s">
        <v>1797</v>
      </c>
      <c r="Q7" s="87" t="s">
        <v>1247</v>
      </c>
      <c r="R7" s="18"/>
      <c r="S7" s="87">
        <v>2</v>
      </c>
      <c r="T7" s="86" t="s">
        <v>570</v>
      </c>
      <c r="U7" s="87" t="s">
        <v>1592</v>
      </c>
      <c r="V7" s="87" t="s">
        <v>1592</v>
      </c>
      <c r="W7" s="18"/>
      <c r="X7" s="87">
        <v>2</v>
      </c>
      <c r="Y7" s="769" t="s">
        <v>1796</v>
      </c>
      <c r="Z7" s="87" t="s">
        <v>1797</v>
      </c>
      <c r="AA7" s="87" t="s">
        <v>1247</v>
      </c>
      <c r="AB7" s="18"/>
      <c r="AC7" s="87">
        <v>2</v>
      </c>
      <c r="AD7" s="87" t="s">
        <v>1683</v>
      </c>
      <c r="AE7" s="87" t="s">
        <v>1684</v>
      </c>
      <c r="AF7" s="87" t="s">
        <v>1247</v>
      </c>
    </row>
    <row r="8" spans="1:32" ht="12">
      <c r="A8" s="18"/>
      <c r="B8" s="18"/>
      <c r="C8" s="18"/>
      <c r="D8" s="18"/>
      <c r="F8" s="18"/>
      <c r="G8" s="18"/>
      <c r="H8" s="18"/>
      <c r="I8" s="18"/>
      <c r="J8" s="18"/>
      <c r="K8" s="18"/>
      <c r="L8" s="18"/>
      <c r="M8" s="18"/>
      <c r="N8" s="87">
        <v>3</v>
      </c>
      <c r="O8" s="87" t="s">
        <v>1817</v>
      </c>
      <c r="P8" s="87" t="s">
        <v>1818</v>
      </c>
      <c r="Q8" s="87" t="s">
        <v>1247</v>
      </c>
      <c r="R8" s="18"/>
      <c r="S8" s="18"/>
      <c r="T8" s="18"/>
      <c r="U8" s="18"/>
      <c r="V8" s="18"/>
      <c r="W8" s="18"/>
      <c r="X8" s="87">
        <v>3</v>
      </c>
      <c r="Y8" s="769" t="s">
        <v>1817</v>
      </c>
      <c r="Z8" s="87" t="s">
        <v>1818</v>
      </c>
      <c r="AA8" s="87" t="s">
        <v>1247</v>
      </c>
      <c r="AB8" s="18"/>
      <c r="AC8" s="87">
        <v>3</v>
      </c>
      <c r="AD8" s="87" t="s">
        <v>1679</v>
      </c>
      <c r="AE8" s="87" t="s">
        <v>1680</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1838</v>
      </c>
      <c r="P9" s="87" t="s">
        <v>1839</v>
      </c>
      <c r="Q9" s="87" t="s">
        <v>1247</v>
      </c>
      <c r="R9" s="18"/>
      <c r="S9" s="18"/>
      <c r="T9" s="18"/>
      <c r="U9" s="18"/>
      <c r="V9" s="18"/>
      <c r="W9" s="18"/>
      <c r="X9" s="87">
        <v>4</v>
      </c>
      <c r="Y9" s="769" t="s">
        <v>1838</v>
      </c>
      <c r="Z9" s="87" t="s">
        <v>1839</v>
      </c>
      <c r="AA9" s="87" t="s">
        <v>1247</v>
      </c>
      <c r="AB9" s="18"/>
      <c r="AC9" s="87">
        <v>4</v>
      </c>
      <c r="AD9" s="87" t="s">
        <v>1694</v>
      </c>
      <c r="AE9" s="87" t="s">
        <v>1695</v>
      </c>
      <c r="AF9" s="87" t="s">
        <v>1247</v>
      </c>
    </row>
    <row r="10" spans="1:32" ht="12">
      <c r="A10" s="18"/>
      <c r="B10" s="18"/>
      <c r="C10" s="18"/>
      <c r="D10" s="18"/>
      <c r="F10" s="85" t="s">
        <v>1247</v>
      </c>
      <c r="G10" s="86" t="s">
        <v>2317</v>
      </c>
      <c r="H10" s="87" t="s">
        <v>2318</v>
      </c>
      <c r="I10" s="87" t="s">
        <v>2380</v>
      </c>
      <c r="J10" s="87" t="s">
        <v>2381</v>
      </c>
      <c r="K10" s="85">
        <v>19</v>
      </c>
      <c r="L10" s="85">
        <v>33</v>
      </c>
      <c r="M10" s="18"/>
      <c r="N10" s="87">
        <v>5</v>
      </c>
      <c r="O10" s="87" t="s">
        <v>1859</v>
      </c>
      <c r="P10" s="87" t="s">
        <v>1860</v>
      </c>
      <c r="Q10" s="87" t="s">
        <v>1247</v>
      </c>
      <c r="R10" s="18"/>
      <c r="S10" s="18"/>
      <c r="T10" s="18"/>
      <c r="U10" s="18"/>
      <c r="V10" s="18"/>
      <c r="W10" s="18"/>
      <c r="X10" s="87">
        <v>5</v>
      </c>
      <c r="Y10" s="769" t="s">
        <v>1859</v>
      </c>
      <c r="Z10" s="87" t="s">
        <v>1860</v>
      </c>
      <c r="AA10" s="87" t="s">
        <v>1247</v>
      </c>
      <c r="AB10" s="18"/>
      <c r="AC10" s="87">
        <v>5</v>
      </c>
      <c r="AD10" s="87" t="s">
        <v>1754</v>
      </c>
      <c r="AE10" s="87" t="s">
        <v>1755</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1880</v>
      </c>
      <c r="P11" s="87" t="s">
        <v>1881</v>
      </c>
      <c r="Q11" s="87" t="s">
        <v>1247</v>
      </c>
      <c r="R11" s="18"/>
      <c r="S11" s="18"/>
      <c r="T11" s="18"/>
      <c r="U11" s="18"/>
      <c r="V11" s="18"/>
      <c r="W11" s="18"/>
      <c r="X11" s="87">
        <v>6</v>
      </c>
      <c r="Y11" s="769" t="s">
        <v>1880</v>
      </c>
      <c r="Z11" s="87" t="s">
        <v>1881</v>
      </c>
      <c r="AA11" s="87" t="s">
        <v>1247</v>
      </c>
      <c r="AB11" s="18"/>
      <c r="AC11" s="87">
        <v>6</v>
      </c>
      <c r="AD11" s="87" t="s">
        <v>2317</v>
      </c>
      <c r="AE11" s="87" t="s">
        <v>2318</v>
      </c>
      <c r="AF11" s="87" t="s">
        <v>1247</v>
      </c>
    </row>
    <row r="12" spans="1:32" ht="12">
      <c r="A12" s="18"/>
      <c r="B12" s="18"/>
      <c r="C12" s="18"/>
      <c r="D12" s="18"/>
      <c r="F12" s="85" t="s">
        <v>1636</v>
      </c>
      <c r="G12" s="86" t="s">
        <v>2317</v>
      </c>
      <c r="H12" s="87"/>
      <c r="I12" s="87" t="s">
        <v>2317</v>
      </c>
      <c r="J12" s="87"/>
      <c r="K12" s="85" t="s">
        <v>1244</v>
      </c>
      <c r="L12" s="85"/>
      <c r="M12" s="18"/>
      <c r="N12" s="87">
        <v>7</v>
      </c>
      <c r="O12" s="87" t="s">
        <v>1901</v>
      </c>
      <c r="P12" s="87" t="s">
        <v>1902</v>
      </c>
      <c r="Q12" s="87" t="s">
        <v>1247</v>
      </c>
      <c r="R12" s="18"/>
      <c r="S12" s="18"/>
      <c r="T12" s="18"/>
      <c r="U12" s="18"/>
      <c r="V12" s="18"/>
      <c r="W12" s="18"/>
      <c r="X12" s="87">
        <v>7</v>
      </c>
      <c r="Y12" s="769" t="s">
        <v>1901</v>
      </c>
      <c r="Z12" s="87" t="s">
        <v>1902</v>
      </c>
      <c r="AA12" s="87" t="s">
        <v>1247</v>
      </c>
      <c r="AB12" s="18"/>
      <c r="AC12" s="87">
        <v>7</v>
      </c>
      <c r="AD12" s="87" t="s">
        <v>1766</v>
      </c>
      <c r="AE12" s="87" t="s">
        <v>1767</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1922</v>
      </c>
      <c r="P13" s="87" t="s">
        <v>1923</v>
      </c>
      <c r="Q13" s="87" t="s">
        <v>1247</v>
      </c>
      <c r="R13" s="18"/>
      <c r="S13" s="18"/>
      <c r="T13" s="18"/>
      <c r="U13" s="18"/>
      <c r="V13" s="18"/>
      <c r="W13" s="18"/>
      <c r="X13" s="87">
        <v>8</v>
      </c>
      <c r="Y13" s="769" t="s">
        <v>1922</v>
      </c>
      <c r="Z13" s="87" t="s">
        <v>1923</v>
      </c>
      <c r="AA13" s="87" t="s">
        <v>1247</v>
      </c>
      <c r="AB13" s="18"/>
      <c r="AC13" s="87">
        <v>8</v>
      </c>
      <c r="AD13" s="87" t="s">
        <v>1698</v>
      </c>
      <c r="AE13" s="87" t="s">
        <v>1699</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1943</v>
      </c>
      <c r="P14" s="87" t="s">
        <v>1944</v>
      </c>
      <c r="Q14" s="87" t="s">
        <v>1247</v>
      </c>
      <c r="R14" s="18"/>
      <c r="S14" s="18"/>
      <c r="T14" s="18"/>
      <c r="U14" s="18"/>
      <c r="V14" s="18"/>
      <c r="W14" s="18"/>
      <c r="X14" s="87">
        <v>9</v>
      </c>
      <c r="Y14" s="769" t="s">
        <v>1943</v>
      </c>
      <c r="Z14" s="87" t="s">
        <v>1944</v>
      </c>
      <c r="AA14" s="87" t="s">
        <v>1247</v>
      </c>
      <c r="AB14" s="18"/>
      <c r="AC14" s="87">
        <v>9</v>
      </c>
      <c r="AD14" s="87" t="s">
        <v>1738</v>
      </c>
      <c r="AE14" s="87" t="s">
        <v>1739</v>
      </c>
      <c r="AF14" s="87" t="s">
        <v>1247</v>
      </c>
    </row>
    <row r="15" spans="1:32" ht="12">
      <c r="A15" s="18"/>
      <c r="B15" s="18"/>
      <c r="C15" s="18"/>
      <c r="D15" s="18"/>
      <c r="E15" s="18"/>
      <c r="F15" s="18"/>
      <c r="G15" s="18"/>
      <c r="H15" s="18"/>
      <c r="I15" s="18"/>
      <c r="J15" s="18"/>
      <c r="K15" s="18"/>
      <c r="L15" s="18"/>
      <c r="M15" s="18"/>
      <c r="N15" s="87">
        <v>10</v>
      </c>
      <c r="O15" s="87" t="s">
        <v>1964</v>
      </c>
      <c r="P15" s="87" t="s">
        <v>1965</v>
      </c>
      <c r="Q15" s="87" t="s">
        <v>1247</v>
      </c>
      <c r="R15" s="18"/>
      <c r="S15" s="18"/>
      <c r="T15" s="18"/>
      <c r="U15" s="18"/>
      <c r="V15" s="18"/>
      <c r="W15" s="18"/>
      <c r="X15" s="87">
        <v>10</v>
      </c>
      <c r="Y15" s="769" t="s">
        <v>1964</v>
      </c>
      <c r="Z15" s="87" t="s">
        <v>1965</v>
      </c>
      <c r="AA15" s="87" t="s">
        <v>1247</v>
      </c>
      <c r="AB15" s="18"/>
      <c r="AC15" s="87">
        <v>10</v>
      </c>
      <c r="AD15" s="87" t="s">
        <v>1762</v>
      </c>
      <c r="AE15" s="87" t="s">
        <v>1763</v>
      </c>
      <c r="AF15" s="87" t="s">
        <v>1247</v>
      </c>
    </row>
    <row r="16" spans="1:32" ht="12">
      <c r="A16" s="18"/>
      <c r="B16" s="18"/>
      <c r="C16" s="18"/>
      <c r="D16" s="18"/>
      <c r="E16" s="18"/>
      <c r="F16" s="18"/>
      <c r="G16" s="18"/>
      <c r="H16" s="18"/>
      <c r="I16" s="18"/>
      <c r="J16" s="18"/>
      <c r="K16" s="18"/>
      <c r="L16" s="18"/>
      <c r="M16" s="18"/>
      <c r="N16" s="87">
        <v>11</v>
      </c>
      <c r="O16" s="87" t="s">
        <v>1985</v>
      </c>
      <c r="P16" s="87" t="s">
        <v>1986</v>
      </c>
      <c r="Q16" s="87" t="s">
        <v>1247</v>
      </c>
      <c r="R16" s="18"/>
      <c r="S16" s="18"/>
      <c r="T16" s="18"/>
      <c r="U16" s="18"/>
      <c r="V16" s="18"/>
      <c r="W16" s="18"/>
      <c r="X16" s="87">
        <v>11</v>
      </c>
      <c r="Y16" s="769" t="s">
        <v>1985</v>
      </c>
      <c r="Z16" s="87" t="s">
        <v>1986</v>
      </c>
      <c r="AA16" s="87" t="s">
        <v>1247</v>
      </c>
      <c r="AB16" s="18"/>
      <c r="AC16" s="87">
        <v>11</v>
      </c>
      <c r="AD16" s="87" t="s">
        <v>1687</v>
      </c>
      <c r="AE16" s="87" t="s">
        <v>1688</v>
      </c>
      <c r="AF16" s="87" t="s">
        <v>1247</v>
      </c>
    </row>
    <row r="17" spans="1:32" ht="12">
      <c r="A17" s="18"/>
      <c r="B17" s="18"/>
      <c r="C17" s="18"/>
      <c r="D17" s="18"/>
      <c r="E17" s="18"/>
      <c r="F17" s="18"/>
      <c r="G17" s="18"/>
      <c r="H17" s="18"/>
      <c r="I17" s="18"/>
      <c r="J17" s="18"/>
      <c r="K17" s="18"/>
      <c r="L17" s="18"/>
      <c r="M17" s="18"/>
      <c r="N17" s="87">
        <v>12</v>
      </c>
      <c r="O17" s="87" t="s">
        <v>2006</v>
      </c>
      <c r="P17" s="87" t="s">
        <v>2007</v>
      </c>
      <c r="Q17" s="87" t="s">
        <v>1247</v>
      </c>
      <c r="R17" s="18"/>
      <c r="S17" s="18"/>
      <c r="T17" s="18"/>
      <c r="U17" s="18"/>
      <c r="V17" s="18"/>
      <c r="W17" s="18"/>
      <c r="X17" s="87">
        <v>12</v>
      </c>
      <c r="Y17" s="769" t="s">
        <v>2006</v>
      </c>
      <c r="Z17" s="87" t="s">
        <v>2007</v>
      </c>
      <c r="AA17" s="87" t="s">
        <v>1247</v>
      </c>
      <c r="AB17" s="18"/>
      <c r="AC17" s="87">
        <v>12</v>
      </c>
      <c r="AD17" s="87" t="s">
        <v>1746</v>
      </c>
      <c r="AE17" s="87" t="s">
        <v>1747</v>
      </c>
      <c r="AF17" s="87" t="s">
        <v>1247</v>
      </c>
    </row>
    <row r="18" spans="1:32" ht="12">
      <c r="A18" s="18"/>
      <c r="B18" s="18"/>
      <c r="C18" s="18"/>
      <c r="D18" s="18"/>
      <c r="E18" s="18"/>
      <c r="F18" s="18"/>
      <c r="G18" s="18"/>
      <c r="H18" s="18"/>
      <c r="I18" s="18"/>
      <c r="J18" s="18"/>
      <c r="K18" s="18"/>
      <c r="L18" s="18"/>
      <c r="M18" s="18"/>
      <c r="N18" s="87">
        <v>13</v>
      </c>
      <c r="O18" s="87" t="s">
        <v>2027</v>
      </c>
      <c r="P18" s="87" t="s">
        <v>2028</v>
      </c>
      <c r="Q18" s="87" t="s">
        <v>1247</v>
      </c>
      <c r="R18" s="18"/>
      <c r="S18" s="18"/>
      <c r="T18" s="18"/>
      <c r="U18" s="18"/>
      <c r="V18" s="18"/>
      <c r="W18" s="18"/>
      <c r="X18" s="87">
        <v>13</v>
      </c>
      <c r="Y18" s="769" t="s">
        <v>2027</v>
      </c>
      <c r="Z18" s="87" t="s">
        <v>2028</v>
      </c>
      <c r="AA18" s="87" t="s">
        <v>1247</v>
      </c>
      <c r="AB18" s="18"/>
      <c r="AC18" s="87">
        <v>13</v>
      </c>
      <c r="AD18" s="87" t="s">
        <v>1710</v>
      </c>
      <c r="AE18" s="87" t="s">
        <v>1711</v>
      </c>
      <c r="AF18" s="87" t="s">
        <v>1247</v>
      </c>
    </row>
    <row r="19" spans="1:32" ht="12">
      <c r="A19" s="18"/>
      <c r="B19" s="18"/>
      <c r="C19" s="18"/>
      <c r="D19" s="18"/>
      <c r="E19" s="18"/>
      <c r="F19" s="18"/>
      <c r="G19" s="18"/>
      <c r="H19" s="18"/>
      <c r="I19" s="18"/>
      <c r="J19" s="18"/>
      <c r="K19" s="18"/>
      <c r="L19" s="18"/>
      <c r="M19" s="18"/>
      <c r="N19" s="87">
        <v>14</v>
      </c>
      <c r="O19" s="87" t="s">
        <v>2048</v>
      </c>
      <c r="P19" s="87" t="s">
        <v>2049</v>
      </c>
      <c r="Q19" s="87" t="s">
        <v>1247</v>
      </c>
      <c r="R19" s="18"/>
      <c r="S19" s="18"/>
      <c r="T19" s="18"/>
      <c r="U19" s="18"/>
      <c r="V19" s="18"/>
      <c r="W19" s="18"/>
      <c r="X19" s="87">
        <v>14</v>
      </c>
      <c r="Y19" s="769" t="s">
        <v>2048</v>
      </c>
      <c r="Z19" s="87" t="s">
        <v>2049</v>
      </c>
      <c r="AA19" s="87" t="s">
        <v>1247</v>
      </c>
      <c r="AB19" s="18"/>
      <c r="AC19" s="87">
        <v>14</v>
      </c>
      <c r="AD19" s="87" t="s">
        <v>1726</v>
      </c>
      <c r="AE19" s="87" t="s">
        <v>1727</v>
      </c>
      <c r="AF19" s="87" t="s">
        <v>1247</v>
      </c>
    </row>
    <row r="20" spans="1:32" ht="12">
      <c r="A20" s="18"/>
      <c r="B20" s="18"/>
      <c r="C20" s="18"/>
      <c r="D20" s="18"/>
      <c r="E20" s="18"/>
      <c r="F20" s="18"/>
      <c r="G20" s="18"/>
      <c r="H20" s="18"/>
      <c r="I20" s="18"/>
      <c r="J20" s="18"/>
      <c r="K20" s="18"/>
      <c r="L20" s="18"/>
      <c r="M20" s="18"/>
      <c r="N20" s="87">
        <v>15</v>
      </c>
      <c r="O20" s="87" t="s">
        <v>2069</v>
      </c>
      <c r="P20" s="87" t="s">
        <v>2070</v>
      </c>
      <c r="Q20" s="87" t="s">
        <v>1247</v>
      </c>
      <c r="R20" s="18"/>
      <c r="S20" s="18"/>
      <c r="T20" s="18"/>
      <c r="U20" s="18"/>
      <c r="V20" s="18"/>
      <c r="W20" s="18"/>
      <c r="X20" s="87">
        <v>15</v>
      </c>
      <c r="Y20" s="769" t="s">
        <v>2069</v>
      </c>
      <c r="Z20" s="87" t="s">
        <v>2070</v>
      </c>
      <c r="AA20" s="87" t="s">
        <v>1247</v>
      </c>
      <c r="AB20" s="18"/>
      <c r="AC20" s="87">
        <v>15</v>
      </c>
      <c r="AD20" s="87" t="s">
        <v>1730</v>
      </c>
      <c r="AE20" s="87" t="s">
        <v>1731</v>
      </c>
      <c r="AF20" s="87" t="s">
        <v>1247</v>
      </c>
    </row>
    <row r="21" spans="1:32" ht="12">
      <c r="A21" s="18"/>
      <c r="B21" s="18"/>
      <c r="C21" s="18"/>
      <c r="D21" s="18"/>
      <c r="E21" s="18"/>
      <c r="F21" s="18"/>
      <c r="G21" s="18"/>
      <c r="H21" s="18"/>
      <c r="I21" s="18"/>
      <c r="J21" s="18"/>
      <c r="K21" s="18"/>
      <c r="L21" s="18"/>
      <c r="M21" s="18"/>
      <c r="N21" s="87">
        <v>16</v>
      </c>
      <c r="O21" s="87" t="s">
        <v>2090</v>
      </c>
      <c r="P21" s="87" t="s">
        <v>2091</v>
      </c>
      <c r="Q21" s="87" t="s">
        <v>1247</v>
      </c>
      <c r="R21" s="18"/>
      <c r="S21" s="18"/>
      <c r="T21" s="18"/>
      <c r="U21" s="18"/>
      <c r="V21" s="18"/>
      <c r="W21" s="18"/>
      <c r="X21" s="87">
        <v>16</v>
      </c>
      <c r="Y21" s="769" t="s">
        <v>2090</v>
      </c>
      <c r="Z21" s="87" t="s">
        <v>2091</v>
      </c>
      <c r="AA21" s="87" t="s">
        <v>1247</v>
      </c>
      <c r="AB21" s="18"/>
      <c r="AC21" s="87">
        <v>16</v>
      </c>
      <c r="AD21" s="87" t="s">
        <v>1750</v>
      </c>
      <c r="AE21" s="87" t="s">
        <v>1751</v>
      </c>
      <c r="AF21" s="87" t="s">
        <v>1247</v>
      </c>
    </row>
    <row r="22" spans="1:32" ht="12">
      <c r="A22" s="18"/>
      <c r="B22" s="18"/>
      <c r="C22" s="18"/>
      <c r="D22" s="18"/>
      <c r="E22" s="18"/>
      <c r="F22" s="18"/>
      <c r="G22" s="18"/>
      <c r="H22" s="18"/>
      <c r="I22" s="18"/>
      <c r="J22" s="18"/>
      <c r="K22" s="18"/>
      <c r="L22" s="18"/>
      <c r="M22" s="18"/>
      <c r="N22" s="87">
        <v>17</v>
      </c>
      <c r="O22" s="87" t="s">
        <v>2111</v>
      </c>
      <c r="P22" s="87" t="s">
        <v>2112</v>
      </c>
      <c r="Q22" s="87" t="s">
        <v>1247</v>
      </c>
      <c r="R22" s="18"/>
      <c r="S22" s="18"/>
      <c r="T22" s="18"/>
      <c r="U22" s="18"/>
      <c r="V22" s="18"/>
      <c r="W22" s="18"/>
      <c r="X22" s="87">
        <v>17</v>
      </c>
      <c r="Y22" s="769" t="s">
        <v>2111</v>
      </c>
      <c r="Z22" s="87" t="s">
        <v>2112</v>
      </c>
      <c r="AA22" s="87" t="s">
        <v>1247</v>
      </c>
      <c r="AB22" s="18"/>
      <c r="AC22" s="87">
        <v>17</v>
      </c>
      <c r="AD22" s="87" t="s">
        <v>1675</v>
      </c>
      <c r="AE22" s="87" t="s">
        <v>1676</v>
      </c>
      <c r="AF22" s="87" t="s">
        <v>1247</v>
      </c>
    </row>
    <row r="23" spans="1:32" ht="12">
      <c r="A23" s="18"/>
      <c r="B23" s="18"/>
      <c r="C23" s="18"/>
      <c r="D23" s="18"/>
      <c r="E23" s="18"/>
      <c r="F23" s="18"/>
      <c r="G23" s="18"/>
      <c r="H23" s="18"/>
      <c r="I23" s="18"/>
      <c r="J23" s="18"/>
      <c r="K23" s="18"/>
      <c r="L23" s="18"/>
      <c r="M23" s="18"/>
      <c r="N23" s="87">
        <v>18</v>
      </c>
      <c r="O23" s="87" t="s">
        <v>2132</v>
      </c>
      <c r="P23" s="87" t="s">
        <v>2133</v>
      </c>
      <c r="Q23" s="87" t="s">
        <v>1247</v>
      </c>
      <c r="R23" s="18"/>
      <c r="S23" s="18"/>
      <c r="T23" s="18"/>
      <c r="U23" s="18"/>
      <c r="V23" s="18"/>
      <c r="W23" s="18"/>
      <c r="X23" s="87">
        <v>18</v>
      </c>
      <c r="Y23" s="769" t="s">
        <v>2132</v>
      </c>
      <c r="Z23" s="87" t="s">
        <v>2133</v>
      </c>
      <c r="AA23" s="87" t="s">
        <v>1247</v>
      </c>
      <c r="AB23" s="18"/>
      <c r="AC23" s="87">
        <v>18</v>
      </c>
      <c r="AD23" s="87" t="s">
        <v>1718</v>
      </c>
      <c r="AE23" s="87" t="s">
        <v>1719</v>
      </c>
      <c r="AF23" s="87" t="s">
        <v>1247</v>
      </c>
    </row>
    <row r="24" spans="1:32" ht="12">
      <c r="A24" s="18"/>
      <c r="B24" s="18"/>
      <c r="C24" s="18"/>
      <c r="D24" s="18"/>
      <c r="E24" s="18"/>
      <c r="F24" s="18"/>
      <c r="G24" s="18"/>
      <c r="H24" s="18"/>
      <c r="I24" s="18"/>
      <c r="J24" s="18"/>
      <c r="K24" s="18"/>
      <c r="L24" s="18"/>
      <c r="M24" s="18"/>
      <c r="N24" s="87">
        <v>19</v>
      </c>
      <c r="O24" s="87" t="s">
        <v>2153</v>
      </c>
      <c r="P24" s="87" t="s">
        <v>2154</v>
      </c>
      <c r="Q24" s="87" t="s">
        <v>1247</v>
      </c>
      <c r="R24" s="18"/>
      <c r="S24" s="18"/>
      <c r="T24" s="18"/>
      <c r="U24" s="18"/>
      <c r="V24" s="18"/>
      <c r="W24" s="18"/>
      <c r="X24" s="87">
        <v>19</v>
      </c>
      <c r="Y24" s="769" t="s">
        <v>2153</v>
      </c>
      <c r="Z24" s="87" t="s">
        <v>2154</v>
      </c>
      <c r="AA24" s="87" t="s">
        <v>1247</v>
      </c>
      <c r="AB24" s="18"/>
      <c r="AC24" s="87">
        <v>19</v>
      </c>
      <c r="AD24" s="87" t="s">
        <v>1714</v>
      </c>
      <c r="AE24" s="87" t="s">
        <v>1715</v>
      </c>
      <c r="AF24" s="87" t="s">
        <v>1247</v>
      </c>
    </row>
    <row r="25" spans="1:32" ht="12">
      <c r="A25" s="18"/>
      <c r="B25" s="18"/>
      <c r="C25" s="18"/>
      <c r="D25" s="18"/>
      <c r="E25" s="18"/>
      <c r="F25" s="18"/>
      <c r="G25" s="18"/>
      <c r="H25" s="18"/>
      <c r="I25" s="18"/>
      <c r="J25" s="18"/>
      <c r="K25" s="18"/>
      <c r="L25" s="18"/>
      <c r="M25" s="18"/>
      <c r="N25" s="87">
        <v>20</v>
      </c>
      <c r="O25" s="87" t="s">
        <v>2174</v>
      </c>
      <c r="P25" s="87" t="s">
        <v>2175</v>
      </c>
      <c r="Q25" s="87" t="s">
        <v>1247</v>
      </c>
      <c r="R25" s="18"/>
      <c r="S25" s="18"/>
      <c r="T25" s="18"/>
      <c r="U25" s="18"/>
      <c r="V25" s="18"/>
      <c r="W25" s="18"/>
      <c r="X25" s="87">
        <v>20</v>
      </c>
      <c r="Y25" s="769" t="s">
        <v>2174</v>
      </c>
      <c r="Z25" s="87" t="s">
        <v>2175</v>
      </c>
      <c r="AA25" s="87" t="s">
        <v>1247</v>
      </c>
      <c r="AB25" s="18"/>
      <c r="AC25" s="87">
        <v>20</v>
      </c>
      <c r="AD25" s="87" t="s">
        <v>1702</v>
      </c>
      <c r="AE25" s="87" t="s">
        <v>1703</v>
      </c>
      <c r="AF25" s="87" t="s">
        <v>1247</v>
      </c>
    </row>
    <row r="26" spans="1:32" ht="12">
      <c r="A26" s="18"/>
      <c r="B26" s="18"/>
      <c r="C26" s="18"/>
      <c r="D26" s="18"/>
      <c r="E26" s="18"/>
      <c r="F26" s="18"/>
      <c r="G26" s="18"/>
      <c r="H26" s="18"/>
      <c r="I26" s="18"/>
      <c r="J26" s="18"/>
      <c r="K26" s="18"/>
      <c r="L26" s="18"/>
      <c r="M26" s="18"/>
      <c r="N26" s="87">
        <v>21</v>
      </c>
      <c r="O26" s="87" t="s">
        <v>2195</v>
      </c>
      <c r="P26" s="87" t="s">
        <v>2196</v>
      </c>
      <c r="Q26" s="87" t="s">
        <v>1247</v>
      </c>
      <c r="R26" s="18"/>
      <c r="S26" s="18"/>
      <c r="T26" s="18"/>
      <c r="U26" s="18"/>
      <c r="V26" s="18"/>
      <c r="W26" s="18"/>
      <c r="X26" s="87">
        <v>21</v>
      </c>
      <c r="Y26" s="769" t="s">
        <v>2195</v>
      </c>
      <c r="Z26" s="87" t="s">
        <v>2196</v>
      </c>
      <c r="AA26" s="87" t="s">
        <v>1247</v>
      </c>
      <c r="AB26" s="18"/>
      <c r="AC26" s="87">
        <v>21</v>
      </c>
      <c r="AD26" s="87" t="s">
        <v>1706</v>
      </c>
      <c r="AE26" s="87" t="s">
        <v>1707</v>
      </c>
      <c r="AF26" s="87" t="s">
        <v>1247</v>
      </c>
    </row>
    <row r="27" spans="1:32" ht="12">
      <c r="A27" s="18"/>
      <c r="B27" s="18"/>
      <c r="C27" s="18"/>
      <c r="D27" s="18"/>
      <c r="E27" s="18"/>
      <c r="F27" s="18"/>
      <c r="G27" s="18"/>
      <c r="H27" s="18"/>
      <c r="I27" s="18"/>
      <c r="J27" s="18"/>
      <c r="K27" s="18"/>
      <c r="L27" s="18"/>
      <c r="M27" s="18"/>
      <c r="N27" s="87">
        <v>22</v>
      </c>
      <c r="O27" s="87" t="s">
        <v>2216</v>
      </c>
      <c r="P27" s="87" t="s">
        <v>2217</v>
      </c>
      <c r="Q27" s="87" t="s">
        <v>1247</v>
      </c>
      <c r="R27" s="18"/>
      <c r="S27" s="18"/>
      <c r="T27" s="18"/>
      <c r="U27" s="18"/>
      <c r="V27" s="18"/>
      <c r="W27" s="18"/>
      <c r="X27" s="87">
        <v>22</v>
      </c>
      <c r="Y27" s="769" t="s">
        <v>2216</v>
      </c>
      <c r="Z27" s="87" t="s">
        <v>2217</v>
      </c>
      <c r="AA27" s="87" t="s">
        <v>1247</v>
      </c>
      <c r="AB27" s="18"/>
      <c r="AC27" s="87">
        <v>22</v>
      </c>
      <c r="AD27" s="87" t="s">
        <v>1722</v>
      </c>
      <c r="AE27" s="87" t="s">
        <v>1723</v>
      </c>
      <c r="AF27" s="87" t="s">
        <v>1247</v>
      </c>
    </row>
    <row r="28" spans="1:32" ht="12">
      <c r="A28" s="18"/>
      <c r="B28" s="18"/>
      <c r="C28" s="18"/>
      <c r="D28" s="18"/>
      <c r="E28" s="18"/>
      <c r="F28" s="18"/>
      <c r="G28" s="18"/>
      <c r="H28" s="18"/>
      <c r="I28" s="18"/>
      <c r="J28" s="18"/>
      <c r="K28" s="18"/>
      <c r="L28" s="18"/>
      <c r="M28" s="18"/>
      <c r="N28" s="87">
        <v>23</v>
      </c>
      <c r="O28" s="87" t="s">
        <v>2237</v>
      </c>
      <c r="P28" s="87" t="s">
        <v>2238</v>
      </c>
      <c r="Q28" s="87" t="s">
        <v>1247</v>
      </c>
      <c r="R28" s="18"/>
      <c r="S28" s="18"/>
      <c r="T28" s="18"/>
      <c r="U28" s="18"/>
      <c r="V28" s="18"/>
      <c r="W28" s="18"/>
      <c r="X28" s="87">
        <v>23</v>
      </c>
      <c r="Y28" s="769" t="s">
        <v>2237</v>
      </c>
      <c r="Z28" s="87" t="s">
        <v>2238</v>
      </c>
      <c r="AA28" s="87" t="s">
        <v>1247</v>
      </c>
      <c r="AB28" s="18"/>
      <c r="AC28" s="87">
        <v>23</v>
      </c>
      <c r="AD28" s="87" t="s">
        <v>1758</v>
      </c>
      <c r="AE28" s="87" t="s">
        <v>1759</v>
      </c>
      <c r="AF28" s="87" t="s">
        <v>1247</v>
      </c>
    </row>
    <row r="29" spans="1:32" ht="12">
      <c r="A29" s="18"/>
      <c r="B29" s="18"/>
      <c r="C29" s="18"/>
      <c r="D29" s="18"/>
      <c r="E29" s="18"/>
      <c r="F29" s="18"/>
      <c r="G29" s="18"/>
      <c r="H29" s="18"/>
      <c r="I29" s="18"/>
      <c r="J29" s="18"/>
      <c r="K29" s="18"/>
      <c r="L29" s="18"/>
      <c r="M29" s="18"/>
      <c r="N29" s="87">
        <v>24</v>
      </c>
      <c r="O29" s="87" t="s">
        <v>2258</v>
      </c>
      <c r="P29" s="87" t="s">
        <v>2259</v>
      </c>
      <c r="Q29" s="87" t="s">
        <v>1247</v>
      </c>
      <c r="R29" s="18"/>
      <c r="S29" s="18"/>
      <c r="T29" s="18"/>
      <c r="U29" s="18"/>
      <c r="V29" s="18"/>
      <c r="W29" s="18"/>
      <c r="X29" s="87">
        <v>24</v>
      </c>
      <c r="Y29" s="769" t="s">
        <v>2258</v>
      </c>
      <c r="Z29" s="87" t="s">
        <v>2259</v>
      </c>
      <c r="AA29" s="87" t="s">
        <v>1247</v>
      </c>
      <c r="AB29" s="18"/>
      <c r="AC29" s="87">
        <v>24</v>
      </c>
      <c r="AD29" s="87" t="s">
        <v>1671</v>
      </c>
      <c r="AE29" s="87" t="s">
        <v>1672</v>
      </c>
      <c r="AF29" s="87" t="s">
        <v>1247</v>
      </c>
    </row>
    <row r="30" spans="1:32" ht="12">
      <c r="A30" s="18"/>
      <c r="B30" s="18"/>
      <c r="C30" s="18"/>
      <c r="D30" s="18"/>
      <c r="E30" s="18"/>
      <c r="F30" s="18"/>
      <c r="G30" s="18"/>
      <c r="H30" s="18"/>
      <c r="I30" s="18"/>
      <c r="J30" s="18"/>
      <c r="K30" s="18"/>
      <c r="L30" s="18"/>
      <c r="M30" s="18"/>
      <c r="N30" s="87">
        <v>25</v>
      </c>
      <c r="O30" s="87" t="s">
        <v>1771</v>
      </c>
      <c r="P30" s="87" t="s">
        <v>1772</v>
      </c>
      <c r="Q30" s="87" t="s">
        <v>1247</v>
      </c>
      <c r="R30" s="18"/>
      <c r="S30" s="18"/>
      <c r="T30" s="18"/>
      <c r="U30" s="18"/>
      <c r="V30" s="18"/>
      <c r="W30" s="18"/>
      <c r="X30" s="87">
        <v>25</v>
      </c>
      <c r="Y30" s="769" t="s">
        <v>1771</v>
      </c>
      <c r="Z30" s="87" t="s">
        <v>1772</v>
      </c>
      <c r="AA30" s="87" t="s">
        <v>1247</v>
      </c>
      <c r="AB30" s="18"/>
      <c r="AC30" s="87">
        <v>25</v>
      </c>
      <c r="AD30" s="87" t="s">
        <v>1691</v>
      </c>
      <c r="AE30" s="87" t="s">
        <v>1654</v>
      </c>
      <c r="AF30" s="87" t="s">
        <v>1247</v>
      </c>
    </row>
    <row r="31" spans="1:32" ht="12">
      <c r="A31" s="18"/>
      <c r="B31" s="18"/>
      <c r="C31" s="18"/>
      <c r="D31" s="18"/>
      <c r="E31" s="18"/>
      <c r="F31" s="18"/>
      <c r="G31" s="18"/>
      <c r="H31" s="18"/>
      <c r="I31" s="18"/>
      <c r="J31" s="18"/>
      <c r="K31" s="18"/>
      <c r="L31" s="18"/>
      <c r="M31" s="18"/>
      <c r="N31" s="87">
        <v>26</v>
      </c>
      <c r="O31" s="87" t="s">
        <v>2296</v>
      </c>
      <c r="P31" s="87" t="s">
        <v>2297</v>
      </c>
      <c r="Q31" s="87" t="s">
        <v>1247</v>
      </c>
      <c r="R31" s="18"/>
      <c r="S31" s="18"/>
      <c r="T31" s="18"/>
      <c r="U31" s="18"/>
      <c r="V31" s="18"/>
      <c r="W31" s="18"/>
      <c r="X31" s="87">
        <v>26</v>
      </c>
      <c r="Y31" s="769" t="s">
        <v>2296</v>
      </c>
      <c r="Z31" s="87" t="s">
        <v>2297</v>
      </c>
      <c r="AA31" s="87" t="s">
        <v>1247</v>
      </c>
      <c r="AB31" s="18"/>
      <c r="AC31" s="87">
        <v>26</v>
      </c>
      <c r="AD31" s="87" t="s">
        <v>1659</v>
      </c>
      <c r="AE31" s="87" t="s">
        <v>1660</v>
      </c>
      <c r="AF31" s="87" t="s">
        <v>1247</v>
      </c>
    </row>
    <row r="32" spans="1:32" ht="12">
      <c r="A32" s="18"/>
      <c r="B32" s="18"/>
      <c r="C32" s="18"/>
      <c r="D32" s="18"/>
      <c r="E32" s="18"/>
      <c r="F32" s="18"/>
      <c r="G32" s="18"/>
      <c r="H32" s="18"/>
      <c r="I32" s="18"/>
      <c r="J32" s="18"/>
      <c r="K32" s="18"/>
      <c r="L32" s="18"/>
      <c r="M32" s="18"/>
      <c r="N32" s="87">
        <v>27</v>
      </c>
      <c r="O32" s="87" t="s">
        <v>2317</v>
      </c>
      <c r="P32" s="87" t="s">
        <v>2318</v>
      </c>
      <c r="Q32" s="87" t="s">
        <v>1247</v>
      </c>
      <c r="R32" s="18"/>
      <c r="S32" s="18"/>
      <c r="T32" s="18"/>
      <c r="U32" s="18"/>
      <c r="V32" s="18"/>
      <c r="W32" s="18"/>
      <c r="X32" s="87">
        <v>27</v>
      </c>
      <c r="Y32" s="769" t="s">
        <v>2317</v>
      </c>
      <c r="Z32" s="87" t="s">
        <v>2318</v>
      </c>
      <c r="AA32" s="87" t="s">
        <v>1247</v>
      </c>
      <c r="AB32" s="18"/>
      <c r="AC32" s="87">
        <v>27</v>
      </c>
      <c r="AD32" s="87" t="s">
        <v>1667</v>
      </c>
      <c r="AE32" s="87" t="s">
        <v>1668</v>
      </c>
      <c r="AF32" s="87" t="s">
        <v>1247</v>
      </c>
    </row>
    <row r="33" spans="1:32" ht="12">
      <c r="A33" s="18"/>
      <c r="B33" s="18"/>
      <c r="C33" s="18"/>
      <c r="D33" s="18"/>
      <c r="E33" s="18"/>
      <c r="F33" s="18"/>
      <c r="G33" s="18"/>
      <c r="H33" s="18"/>
      <c r="I33" s="18"/>
      <c r="J33" s="18"/>
      <c r="K33" s="18"/>
      <c r="L33" s="18"/>
      <c r="M33" s="18"/>
      <c r="N33" s="87">
        <v>28</v>
      </c>
      <c r="O33" s="87" t="s">
        <v>2338</v>
      </c>
      <c r="P33" s="87" t="s">
        <v>2339</v>
      </c>
      <c r="Q33" s="87" t="s">
        <v>1247</v>
      </c>
      <c r="R33" s="18"/>
      <c r="S33" s="18"/>
      <c r="T33" s="18"/>
      <c r="U33" s="18"/>
      <c r="V33" s="18"/>
      <c r="W33" s="18"/>
      <c r="X33" s="87">
        <v>28</v>
      </c>
      <c r="Y33" s="769" t="s">
        <v>2338</v>
      </c>
      <c r="Z33" s="87" t="s">
        <v>2339</v>
      </c>
      <c r="AA33" s="87" t="s">
        <v>1247</v>
      </c>
      <c r="AB33" s="18"/>
      <c r="AC33" s="87">
        <v>28</v>
      </c>
      <c r="AD33" s="87" t="s">
        <v>1663</v>
      </c>
      <c r="AE33" s="87" t="s">
        <v>1664</v>
      </c>
      <c r="AF33" s="87" t="s">
        <v>1247</v>
      </c>
    </row>
    <row r="34" spans="1:32" ht="12">
      <c r="A34" s="18"/>
      <c r="B34" s="18"/>
      <c r="C34" s="18"/>
      <c r="D34" s="18"/>
      <c r="E34" s="18"/>
      <c r="F34" s="18"/>
      <c r="G34" s="18"/>
      <c r="H34" s="18"/>
      <c r="I34" s="18"/>
      <c r="J34" s="18"/>
      <c r="K34" s="18"/>
      <c r="L34" s="18"/>
      <c r="M34" s="18"/>
      <c r="N34" s="87">
        <v>29</v>
      </c>
      <c r="O34" s="87" t="s">
        <v>2359</v>
      </c>
      <c r="P34" s="87" t="s">
        <v>2360</v>
      </c>
      <c r="Q34" s="87" t="s">
        <v>1247</v>
      </c>
      <c r="R34" s="18"/>
      <c r="S34" s="18"/>
      <c r="T34" s="18"/>
      <c r="U34" s="18"/>
      <c r="V34" s="18"/>
      <c r="W34" s="18"/>
      <c r="X34" s="87">
        <v>29</v>
      </c>
      <c r="Y34" s="769" t="s">
        <v>2359</v>
      </c>
      <c r="Z34" s="87" t="s">
        <v>2360</v>
      </c>
      <c r="AA34" s="87" t="s">
        <v>1247</v>
      </c>
      <c r="AB34" s="18"/>
      <c r="AC34" s="87">
        <v>29</v>
      </c>
      <c r="AD34" s="87" t="s">
        <v>1742</v>
      </c>
      <c r="AE34" s="87" t="s">
        <v>1743</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1734</v>
      </c>
      <c r="AE35" s="87" t="s">
        <v>1735</v>
      </c>
      <c r="AF35" s="87" t="s">
        <v>1247</v>
      </c>
    </row>
    <row r="36" spans="1:32" ht="12">
      <c r="A36" s="18"/>
      <c r="B36" s="18"/>
      <c r="C36" s="18"/>
      <c r="D36" s="18"/>
      <c r="E36" s="18"/>
      <c r="F36" s="18"/>
      <c r="G36" s="18"/>
      <c r="H36" s="18"/>
      <c r="I36" s="18"/>
      <c r="J36" s="18"/>
      <c r="K36" s="18"/>
      <c r="L36" s="18"/>
      <c r="M36" s="18"/>
      <c r="N36" s="87">
        <v>31</v>
      </c>
      <c r="O36" s="87" t="s">
        <v>2380</v>
      </c>
      <c r="P36" s="87" t="s">
        <v>2381</v>
      </c>
      <c r="Q36" s="87" t="s">
        <v>1245</v>
      </c>
      <c r="R36" s="18"/>
      <c r="S36" s="18"/>
      <c r="T36" s="18"/>
      <c r="U36" s="18"/>
      <c r="V36" s="18"/>
      <c r="W36" s="18"/>
      <c r="X36" s="87">
        <v>31</v>
      </c>
      <c r="Y36" s="769">
        <v>0</v>
      </c>
      <c r="Z36" s="87">
        <v>0</v>
      </c>
      <c r="AA36" s="87">
        <v>0</v>
      </c>
      <c r="AB36" s="18"/>
      <c r="AC36" s="87">
        <v>31</v>
      </c>
      <c r="AD36" s="87" t="s">
        <v>1655</v>
      </c>
      <c r="AE36" s="87" t="s">
        <v>1656</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30</v>
      </c>
      <c r="I4" s="80" t="str">
        <f>HLOOKUP(I3,比較地域マスタ!$E$5:$L$6,2,0)</f>
        <v>和歌山県</v>
      </c>
      <c r="J4" s="80" t="str">
        <f>HLOOKUP(J3,比較地域マスタ!$E$5:$L$6,2,0)</f>
        <v>海南市</v>
      </c>
      <c r="K4" s="80" t="str">
        <f>HLOOKUP(K3,比較地域マスタ!$E$5:$L$6,2,0)</f>
        <v>30202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2024-03-14T13:47:19Z</dcterms:created>
  <dcterms:modified xsi:type="dcterms:W3CDTF">2024-03-14T13:47:20Z</dcterms:modified>
  <cp:category/>
  <cp:contentStatus/>
</cp:coreProperties>
</file>