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8213A42E-73AC-47CE-9462-69A75579273B}"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<sst xmlns="http://schemas.openxmlformats.org/spreadsheetml/2006/main" count="24485" uniqueCount="2444">
  <si>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</si>
  <si>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</si>
  <si>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</si>
  <si>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</si>
  <si>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</si>
  <si>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</si>
  <si>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</si>
  <si>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</si>
  <si>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</si>
  <si>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</si>
  <si>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</si>
  <si>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</si>
  <si>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</si>
  <si>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</si>
  <si>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</si>
  <si>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</si>
  <si>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</si>
  <si>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</si>
  <si>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</si>
  <si>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</si>
  <si>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</si>
  <si>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</si>
  <si>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</si>
  <si>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</si>
  <si>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</si>
  <si>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</si>
  <si>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</si>
  <si>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</si>
  <si>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</si>
  <si>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</si>
  <si>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</si>
  <si>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</si>
  <si>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</si>
  <si>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</si>
  <si>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</si>
  <si>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</si>
  <si>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</si>
  <si>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</si>
  <si>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</si>
  <si>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</si>
  <si>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</si>
  <si>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</si>
  <si>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</si>
  <si>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</si>
  <si>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</si>
  <si>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</si>
  <si>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</si>
  <si>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</si>
  <si>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</si>
  <si>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</si>
  <si>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</si>
  <si>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</si>
  <si>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</si>
  <si>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</si>
  <si>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</si>
  <si>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</si>
  <si>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</si>
  <si>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</si>
  <si>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</si>
  <si>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</si>
  <si>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</si>
  <si>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</si>
  <si>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</si>
  <si>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</si>
  <si>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</si>
  <si>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</si>
  <si>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</si>
  <si>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</si>
  <si>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</si>
  <si>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</si>
  <si>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</si>
  <si>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</si>
  <si>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</si>
  <si>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</si>
  <si>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</si>
  <si>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</si>
  <si>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</si>
  <si>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</si>
  <si>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</si>
  <si>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</si>
  <si>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</si>
  <si>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</si>
  <si>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</si>
  <si>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</si>
  <si>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</si>
  <si>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</si>
  <si>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</si>
  <si>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</si>
  <si>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</si>
  <si>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</si>
  <si>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</si>
  <si>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</si>
  <si>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</si>
  <si>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</si>
  <si>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</si>
  <si>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</si>
  <si>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</si>
  <si>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</si>
  <si>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</si>
  <si>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</si>
  <si>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</si>
  <si>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</si>
  <si>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</si>
  <si>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</si>
  <si>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</si>
  <si>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</si>
  <si>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</si>
  <si>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</si>
  <si>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</si>
  <si>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</si>
  <si>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</si>
  <si>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</si>
  <si>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</si>
  <si>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</si>
  <si>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</si>
  <si>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</si>
  <si>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</si>
  <si>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</si>
  <si>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</si>
  <si>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</si>
  <si>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</si>
  <si>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</si>
  <si>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</si>
  <si>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</si>
  <si>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</si>
  <si>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</si>
  <si>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</si>
  <si>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</si>
  <si>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</si>
  <si>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</si>
  <si>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</si>
  <si>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</si>
  <si>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</si>
  <si>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</si>
  <si>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</si>
  <si>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</si>
  <si>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</si>
  <si>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</si>
  <si>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</si>
  <si>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</si>
  <si>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</si>
  <si>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</si>
  <si>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</si>
  <si>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</si>
  <si>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</si>
  <si>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</si>
  <si>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</si>
  <si>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</si>
  <si>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</si>
  <si>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</si>
  <si>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</si>
  <si>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</si>
  <si>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</si>
  <si>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</si>
  <si>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</si>
  <si>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</si>
  <si>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</si>
  <si>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</si>
  <si>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</si>
  <si>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</si>
  <si>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</si>
  <si>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</si>
  <si>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</si>
  <si>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</si>
  <si>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</si>
  <si>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</si>
  <si>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</si>
  <si>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</si>
  <si>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</si>
  <si>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</si>
  <si>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</si>
  <si>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</si>
  <si>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</si>
  <si>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</si>
  <si>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</si>
  <si>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</si>
  <si>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</si>
  <si>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</si>
  <si>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</si>
  <si>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</si>
  <si>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</si>
  <si>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</si>
  <si>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</si>
  <si>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</si>
  <si>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</si>
  <si>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</si>
  <si>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</si>
  <si>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</si>
  <si>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</si>
  <si>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</si>
  <si>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</si>
  <si>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</si>
  <si>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</si>
  <si>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</si>
  <si>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</si>
  <si>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</si>
  <si>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</si>
  <si>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</si>
  <si>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</si>
  <si>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</si>
  <si>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</si>
  <si>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</si>
  <si>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</si>
  <si>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</si>
  <si>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</si>
  <si>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</si>
  <si>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</si>
  <si>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</si>
  <si>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</si>
  <si>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</si>
  <si>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</si>
  <si>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</si>
  <si>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</si>
  <si>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</si>
  <si>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</si>
  <si>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</si>
  <si>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</si>
  <si>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</si>
  <si>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</si>
  <si>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</si>
  <si>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</si>
  <si>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</si>
  <si>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</si>
  <si>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</si>
  <si>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</si>
  <si>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</si>
  <si>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</si>
  <si>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</si>
  <si>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</si>
  <si>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</si>
  <si>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</si>
  <si>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</si>
  <si>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</si>
  <si>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</si>
  <si>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</si>
  <si>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</si>
  <si>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</si>
  <si>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</si>
  <si>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</si>
  <si>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</si>
  <si>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</si>
  <si>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</si>
  <si>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</si>
  <si>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</si>
  <si>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</si>
  <si>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</si>
  <si>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</si>
  <si>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</si>
  <si>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</si>
  <si>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</si>
  <si>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</si>
  <si>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</si>
  <si>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</si>
  <si>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</si>
  <si>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</si>
  <si>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</si>
  <si>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</si>
  <si>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</si>
  <si>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</si>
  <si>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</si>
  <si>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</si>
  <si>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</si>
  <si>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</si>
  <si>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</si>
  <si>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</si>
  <si>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</si>
  <si>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</si>
  <si>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</si>
  <si>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</si>
  <si>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</si>
  <si>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</si>
  <si>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</si>
  <si>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</si>
  <si>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</si>
  <si>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</si>
  <si>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</si>
  <si>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</si>
  <si>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</si>
  <si>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</si>
  <si>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</si>
  <si>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</si>
  <si>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</si>
  <si>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</si>
  <si>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</si>
  <si>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</si>
  <si>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</si>
  <si>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</si>
  <si>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</si>
  <si>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</si>
  <si>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</si>
  <si>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</si>
  <si>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</si>
  <si>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</si>
  <si>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</si>
  <si>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</si>
  <si>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</si>
  <si>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</si>
  <si>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</si>
  <si>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</si>
  <si>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</si>
  <si>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</si>
  <si>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</si>
  <si>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</si>
  <si>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</si>
  <si>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</si>
  <si>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</si>
  <si>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</si>
  <si>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</si>
  <si>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</si>
  <si>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</si>
  <si>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</si>
  <si>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</si>
  <si>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</si>
  <si>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</si>
  <si>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</si>
  <si>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</si>
  <si>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</si>
  <si>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</si>
  <si>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</si>
  <si>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</si>
  <si>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</si>
  <si>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</si>
  <si>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</si>
  <si>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</si>
  <si>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</si>
  <si>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</si>
  <si>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</si>
  <si>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</si>
  <si>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</si>
  <si>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</si>
  <si>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</si>
  <si>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</si>
  <si>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</si>
  <si>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</si>
  <si>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</si>
  <si>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</si>
  <si>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</si>
  <si>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</si>
  <si>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</si>
  <si>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</si>
  <si>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</si>
  <si>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</si>
  <si>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</si>
  <si>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</si>
  <si>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</si>
  <si>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</si>
  <si>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</si>
  <si>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</si>
  <si>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</si>
  <si>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</si>
  <si>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</si>
  <si>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</si>
  <si>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</si>
  <si>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</si>
  <si>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</si>
  <si>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</si>
  <si>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</si>
  <si>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</si>
  <si>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</si>
  <si>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</si>
  <si>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</si>
  <si>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</si>
  <si>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</si>
  <si>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</si>
  <si>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</si>
  <si>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</si>
  <si>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</si>
  <si>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</si>
  <si>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</si>
  <si>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</si>
  <si>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</si>
  <si>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</si>
  <si>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</si>
  <si>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</si>
  <si>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</si>
  <si>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</si>
  <si>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</si>
  <si>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</si>
  <si>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</si>
  <si>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</si>
  <si>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</si>
  <si>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</si>
  <si>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</si>
  <si>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</si>
  <si>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</si>
  <si>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</si>
  <si>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</si>
  <si>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</si>
  <si>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</si>
  <si>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</si>
  <si>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</si>
  <si>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</si>
  <si>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</si>
  <si>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</si>
  <si>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</si>
  <si>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</si>
  <si>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</si>
  <si>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</si>
  <si>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</si>
  <si>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</si>
  <si>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</si>
  <si>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</si>
  <si>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</si>
  <si>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</si>
  <si>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</si>
  <si>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</si>
  <si>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</si>
  <si>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</si>
  <si>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</si>
  <si>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</si>
  <si>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</si>
  <si>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</si>
  <si>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</si>
  <si>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</si>
  <si>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</si>
  <si>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</si>
  <si>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</si>
  <si>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</si>
  <si>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</si>
  <si>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</si>
  <si>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</si>
  <si>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</si>
  <si>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</si>
  <si>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</si>
  <si>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</si>
  <si>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</si>
  <si>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</si>
  <si>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</si>
  <si>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</si>
  <si>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</si>
  <si>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</si>
  <si>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</si>
  <si>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</si>
  <si>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</si>
  <si>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</si>
  <si>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</si>
  <si>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</si>
  <si>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</si>
  <si>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</si>
  <si>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</si>
  <si>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</si>
  <si>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</si>
  <si>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</si>
  <si>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</si>
  <si>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</si>
  <si>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</si>
  <si>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</si>
  <si>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</si>
  <si>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</si>
  <si>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</si>
  <si>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</si>
  <si>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</si>
  <si>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</si>
  <si>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</si>
  <si>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</si>
  <si>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</si>
  <si>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</si>
  <si>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</si>
  <si>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</si>
  <si>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</si>
  <si>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</si>
  <si>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</si>
  <si>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</si>
  <si>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</si>
  <si>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</si>
  <si>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</si>
  <si>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</si>
  <si>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</si>
  <si>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</si>
  <si>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</si>
  <si>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</si>
  <si>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</si>
  <si>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</si>
  <si>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</si>
  <si>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</si>
  <si>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</si>
  <si>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</si>
  <si>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</si>
  <si>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</si>
  <si>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</si>
  <si>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</si>
  <si>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</si>
  <si>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</si>
  <si>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</si>
  <si>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</si>
  <si>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</si>
  <si>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</si>
  <si>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</si>
  <si>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</si>
  <si>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</si>
  <si>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</si>
  <si>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</si>
  <si>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</si>
  <si>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</si>
  <si>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</si>
  <si>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</si>
  <si>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</si>
  <si>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</si>
  <si>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</si>
  <si>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</si>
  <si>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</si>
  <si>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</si>
  <si>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</si>
  <si>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</si>
  <si>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</si>
  <si>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</si>
  <si>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</si>
  <si>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</si>
  <si>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</si>
  <si>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</si>
  <si>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</si>
  <si>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</si>
  <si>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</si>
  <si>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</si>
  <si>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</si>
  <si>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</si>
  <si>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</si>
  <si>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</si>
  <si>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</si>
  <si>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</si>
  <si>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</si>
  <si>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</si>
  <si>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</si>
  <si>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</si>
  <si>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</si>
  <si>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</si>
  <si>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</si>
  <si>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</si>
  <si>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</si>
  <si>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</si>
  <si>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</si>
  <si>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</si>
  <si>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</si>
  <si>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</si>
  <si>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</si>
  <si>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</si>
  <si>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</si>
  <si>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</si>
  <si>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</si>
  <si>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</si>
  <si>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</si>
  <si>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</si>
  <si>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</si>
  <si>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</si>
  <si>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</si>
  <si>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</si>
  <si>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</si>
  <si>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</si>
  <si>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</si>
  <si>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</si>
  <si>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</si>
  <si>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</si>
  <si>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</si>
  <si>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</si>
  <si>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</si>
  <si>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</si>
  <si>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</si>
  <si>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</si>
  <si>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</si>
  <si>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</si>
  <si>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</si>
  <si>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</si>
  <si>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</si>
  <si>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</si>
  <si>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</si>
  <si>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</si>
  <si>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</si>
  <si>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</si>
  <si>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</si>
  <si>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</si>
  <si>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</si>
  <si>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</si>
  <si>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</si>
  <si>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</si>
  <si>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</si>
  <si>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</si>
  <si>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</si>
  <si>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</si>
  <si>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</si>
  <si>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</si>
  <si>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</si>
  <si>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</si>
  <si>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</si>
  <si>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</si>
  <si>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</si>
  <si>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</si>
  <si>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</si>
  <si>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</si>
  <si>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</si>
  <si>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</si>
  <si>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</si>
  <si>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</si>
  <si>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</si>
  <si>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</si>
  <si>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</si>
  <si>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</si>
  <si>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</si>
  <si>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</si>
  <si>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</si>
  <si>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</si>
  <si>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</si>
  <si>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</si>
  <si>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</si>
  <si>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</si>
  <si>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</si>
  <si>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</si>
  <si>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</si>
  <si>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</si>
  <si>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</si>
  <si>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</si>
  <si>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</si>
  <si>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</si>
  <si>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</si>
  <si>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</si>
  <si>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</si>
  <si>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</si>
  <si>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</si>
  <si>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</si>
  <si>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</si>
  <si>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</si>
  <si>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</si>
  <si>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</si>
  <si>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</si>
  <si>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</si>
  <si>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</si>
  <si>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</si>
  <si>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</si>
  <si>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</si>
  <si>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</si>
  <si>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</si>
  <si>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</si>
  <si>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</si>
  <si>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</si>
  <si>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</si>
  <si>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</si>
  <si>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</si>
  <si>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</si>
  <si>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</si>
  <si>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</si>
  <si>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</si>
  <si>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</si>
  <si>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</si>
  <si>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</si>
  <si>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</si>
  <si>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</si>
  <si>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</si>
  <si>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</si>
  <si>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</si>
  <si>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</si>
  <si>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</si>
  <si>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</si>
  <si>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</si>
  <si>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</si>
  <si>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</si>
  <si>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</si>
  <si>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</si>
  <si>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</si>
  <si>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</si>
  <si>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</si>
  <si>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</si>
  <si>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</si>
  <si>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</si>
  <si>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</si>
  <si>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</si>
  <si>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</si>
  <si>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</si>
  <si>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</si>
  <si>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</si>
  <si>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</si>
  <si>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</si>
  <si>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</si>
  <si>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</si>
  <si>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</si>
  <si>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</si>
  <si>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</si>
  <si>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</si>
  <si>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</si>
  <si>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</si>
  <si>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</si>
  <si>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</si>
  <si>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</si>
  <si>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</si>
  <si>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</si>
  <si>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</si>
  <si>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</si>
  <si>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</si>
  <si>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</si>
  <si>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</si>
  <si>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</si>
  <si>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</si>
  <si>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</si>
  <si>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</si>
  <si>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</si>
  <si>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</si>
  <si>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</si>
  <si>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</si>
  <si>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</si>
  <si>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</si>
  <si>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</si>
  <si>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</si>
  <si>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</si>
  <si>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</si>
  <si>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</si>
  <si>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</si>
  <si>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</si>
  <si>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</si>
  <si>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</si>
  <si>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</si>
  <si>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</si>
  <si>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</si>
  <si>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</si>
  <si>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</si>
  <si>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</si>
  <si>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</si>
  <si>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</si>
  <si>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</si>
  <si>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</si>
  <si>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</si>
  <si>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</si>
  <si>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</si>
  <si>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</si>
  <si>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</si>
  <si>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</si>
  <si>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</si>
  <si>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</si>
  <si>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</si>
  <si>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</si>
  <si>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</si>
  <si>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</si>
  <si>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</si>
  <si>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</si>
  <si>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</si>
  <si>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</si>
  <si>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</si>
  <si>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</si>
  <si>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</si>
  <si>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</si>
  <si>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</si>
  <si>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</si>
  <si>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</si>
  <si>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</si>
  <si>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</si>
  <si>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</si>
  <si>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</si>
  <si>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</si>
  <si>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</si>
  <si>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</si>
  <si>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</si>
  <si>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</si>
  <si>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</si>
  <si>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</si>
  <si>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</si>
  <si>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</si>
  <si>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</si>
  <si>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</si>
  <si>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</si>
  <si>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</si>
  <si>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</si>
  <si>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</si>
  <si>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</si>
  <si>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</si>
  <si>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</si>
  <si>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</si>
  <si>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</si>
  <si>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</si>
  <si>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</si>
  <si>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</si>
  <si>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</si>
  <si>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</si>
  <si>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</si>
  <si>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</si>
  <si>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</si>
  <si>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</si>
  <si>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</si>
  <si>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</si>
  <si>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</si>
  <si>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</si>
  <si>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</si>
  <si>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</si>
  <si>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</si>
  <si>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</si>
  <si>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</si>
  <si>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</si>
  <si>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</si>
  <si>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</si>
  <si>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</si>
  <si>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</si>
  <si>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</si>
  <si>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</si>
  <si>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</si>
  <si>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</si>
  <si>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</si>
  <si>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</si>
  <si>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</si>
  <si>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</si>
  <si>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</si>
  <si>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</si>
  <si>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</si>
  <si>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</si>
  <si>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</si>
  <si>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</si>
  <si>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</si>
  <si>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</si>
  <si>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</si>
  <si>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</si>
  <si>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</si>
  <si>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</si>
  <si>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</si>
  <si>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</si>
  <si>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</si>
  <si>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</si>
  <si>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</si>
  <si>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</si>
  <si>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</si>
  <si>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</si>
  <si>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</si>
  <si>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</si>
  <si>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</si>
  <si>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</si>
  <si>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</si>
  <si>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</si>
  <si>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</si>
  <si>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</si>
  <si>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</si>
  <si>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</si>
  <si>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</si>
  <si>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</si>
  <si>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</si>
  <si>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</si>
  <si>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</si>
  <si>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</si>
  <si>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</si>
  <si>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</si>
  <si>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</si>
  <si>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</si>
  <si>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</si>
  <si>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</si>
  <si>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</si>
  <si>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</si>
  <si>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</si>
  <si>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</si>
  <si>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</si>
  <si>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</si>
  <si>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</si>
  <si>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</si>
  <si>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</si>
  <si>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</si>
  <si>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</si>
  <si>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</si>
  <si>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</si>
  <si>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</si>
  <si>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</si>
  <si>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</si>
  <si>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</si>
  <si>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</si>
  <si>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</si>
  <si>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</si>
  <si>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</si>
  <si>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</si>
  <si>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</si>
  <si>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</si>
  <si>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</si>
  <si>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</si>
  <si>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</si>
  <si>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</si>
  <si>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</si>
  <si>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</si>
  <si>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</si>
  <si>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</si>
  <si>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</si>
  <si>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</si>
  <si>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</si>
  <si>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</si>
  <si>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</si>
  <si>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</si>
  <si>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</si>
  <si>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</si>
  <si>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</si>
  <si>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</si>
  <si>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</si>
  <si>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</si>
  <si>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</si>
  <si>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</si>
  <si>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</si>
  <si>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</si>
  <si>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</si>
  <si>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</si>
  <si>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</si>
  <si>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</si>
  <si>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</si>
  <si>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</si>
  <si>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</si>
  <si>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</si>
  <si>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</si>
  <si>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</si>
  <si>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</si>
  <si>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</si>
  <si>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</si>
  <si>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</si>
  <si>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</si>
  <si>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</si>
  <si>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</si>
  <si>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</si>
  <si>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</si>
  <si>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</si>
  <si>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</si>
  <si>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</si>
  <si>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</si>
  <si>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</si>
  <si>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</si>
  <si>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</si>
  <si>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</si>
  <si>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</si>
  <si>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</si>
  <si>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</si>
  <si>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</si>
  <si>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</si>
  <si>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</si>
  <si>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</si>
  <si>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</si>
  <si>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</si>
  <si>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</si>
  <si>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</si>
  <si>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</si>
  <si>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</si>
  <si>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</si>
  <si>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</si>
  <si>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</si>
  <si>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</si>
  <si>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</si>
  <si>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</si>
  <si>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</si>
  <si>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</si>
  <si>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</si>
  <si>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</si>
  <si>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</si>
  <si>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</si>
  <si>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</si>
  <si>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</si>
  <si>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</si>
  <si>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</si>
  <si>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</si>
  <si>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</si>
  <si>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</si>
  <si>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</si>
  <si>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</si>
  <si>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</si>
  <si>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</si>
  <si>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</si>
  <si>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</si>
  <si>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</si>
  <si>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</si>
  <si>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</si>
  <si>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</si>
  <si>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</si>
  <si>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</si>
  <si>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</si>
  <si>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</si>
  <si>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</si>
  <si>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</si>
  <si>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</si>
  <si>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</si>
  <si>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</si>
  <si>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</si>
  <si>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</si>
  <si>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</si>
  <si>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</si>
  <si>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</si>
  <si>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</si>
  <si>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</si>
  <si>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</si>
  <si>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</si>
  <si>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</si>
  <si>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</si>
  <si>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</si>
  <si>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</si>
  <si>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</si>
  <si>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</si>
  <si>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</si>
  <si>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</si>
  <si>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</si>
  <si>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</si>
  <si>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</si>
  <si>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</si>
  <si>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</si>
  <si>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</si>
  <si>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</si>
  <si>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</si>
  <si>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</si>
  <si>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</si>
  <si>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</si>
  <si>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</si>
  <si>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</si>
  <si>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</si>
  <si>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</si>
  <si>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</si>
  <si>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</si>
  <si>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</si>
  <si>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</si>
  <si>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</si>
  <si>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</si>
  <si>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</si>
  <si>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</si>
  <si>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</si>
  <si>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</si>
  <si>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</si>
  <si>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</si>
  <si>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</si>
  <si>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</si>
  <si>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</si>
  <si>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</si>
  <si>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</si>
  <si>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</si>
  <si>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</si>
  <si>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</si>
  <si>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</si>
  <si>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</si>
  <si>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</si>
  <si>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</si>
  <si>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</si>
  <si>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</si>
  <si>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</si>
  <si>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</si>
  <si>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</si>
  <si>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</si>
  <si>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</si>
  <si>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</si>
  <si>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</si>
  <si>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</si>
  <si>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</si>
  <si>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</si>
  <si>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</si>
  <si>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</si>
  <si>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</si>
  <si>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</si>
  <si>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</si>
  <si>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</si>
  <si>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</si>
  <si>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</si>
  <si>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</si>
  <si>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</si>
  <si>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</si>
  <si>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</si>
  <si>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</si>
  <si>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</si>
  <si>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</si>
  <si>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</si>
  <si>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</si>
  <si>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</si>
  <si>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</si>
  <si>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</si>
  <si>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</si>
  <si>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</si>
  <si>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</si>
  <si>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</si>
  <si>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</si>
  <si>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</si>
  <si>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</si>
  <si>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</si>
  <si>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</si>
  <si>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</si>
  <si>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</si>
  <si>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</si>
  <si>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</si>
  <si>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</si>
  <si>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</si>
  <si>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</si>
  <si>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</si>
  <si>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</si>
  <si>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</si>
  <si>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</si>
  <si>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</si>
  <si>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</si>
  <si>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</si>
  <si>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</si>
  <si>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</si>
  <si>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</si>
  <si>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</si>
  <si>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</si>
  <si>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</si>
  <si>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</si>
  <si>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</si>
  <si>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</si>
  <si>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</si>
  <si>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</si>
  <si>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</si>
  <si>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</si>
  <si>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</si>
  <si>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</si>
  <si>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</si>
  <si>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</si>
  <si>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</si>
  <si>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</si>
  <si>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</si>
  <si>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</si>
  <si>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</si>
  <si>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</si>
  <si>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</si>
  <si>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</si>
  <si>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</si>
  <si>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</si>
  <si>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</si>
  <si>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</si>
  <si>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</si>
  <si>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</si>
  <si>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</si>
  <si>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</si>
  <si>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</si>
  <si>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</si>
  <si>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</si>
  <si>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</si>
  <si>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</si>
  <si>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</si>
  <si>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</si>
  <si>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</si>
  <si>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</si>
  <si>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</si>
  <si>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</si>
  <si>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</si>
  <si>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</si>
  <si>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</si>
  <si>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</si>
  <si>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</si>
  <si>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</si>
  <si>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</si>
  <si>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</si>
  <si>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</si>
  <si>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</si>
  <si>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</si>
  <si>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</si>
  <si>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</si>
  <si>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</si>
  <si>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</si>
  <si>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</si>
  <si>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</si>
  <si>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</si>
  <si>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</si>
  <si>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</si>
  <si>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</si>
  <si>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</si>
  <si>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</si>
  <si>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</si>
  <si>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</si>
  <si>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</si>
  <si>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</si>
  <si>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</si>
  <si>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</si>
  <si>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</si>
  <si>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</si>
  <si>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</si>
  <si>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</si>
  <si>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</si>
  <si>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</si>
  <si>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</si>
  <si>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</si>
  <si>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</si>
  <si>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</si>
  <si>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</si>
  <si>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</si>
  <si>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</si>
  <si>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</si>
  <si>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</si>
  <si>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</si>
  <si>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</si>
  <si>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</si>
  <si>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</si>
  <si>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</si>
  <si>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</si>
  <si>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</si>
  <si>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</si>
  <si>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</si>
  <si>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</si>
  <si>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</si>
  <si>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</si>
  <si>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</si>
  <si>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</si>
  <si>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</si>
  <si>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</si>
  <si>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</si>
  <si>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</si>
  <si>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</si>
  <si>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</si>
  <si>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</si>
  <si>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</si>
  <si>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</si>
  <si>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</si>
  <si>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</si>
  <si>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</si>
  <si>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</si>
  <si>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</si>
  <si>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</si>
  <si>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</si>
  <si>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</si>
  <si>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</si>
  <si>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</si>
  <si>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</si>
  <si>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</si>
  <si>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</si>
  <si>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</si>
  <si>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</si>
  <si>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</si>
  <si>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</si>
  <si>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</si>
  <si>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</si>
  <si>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</si>
  <si>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</si>
  <si>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</si>
  <si>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</si>
  <si>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</si>
  <si>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</si>
  <si>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</si>
  <si>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</si>
  <si>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</si>
  <si>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</si>
  <si>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</si>
  <si>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</si>
  <si>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</si>
  <si>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</si>
  <si>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</si>
  <si>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</si>
  <si>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</si>
  <si>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</si>
  <si>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</si>
  <si>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</si>
  <si>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</si>
  <si>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</si>
  <si>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</si>
  <si>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</si>
  <si>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</si>
  <si>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</si>
  <si>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</si>
  <si>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</si>
  <si>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</si>
  <si>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</si>
  <si>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</si>
  <si>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</si>
  <si>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</si>
  <si>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</si>
  <si>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</si>
  <si>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</si>
  <si>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</si>
  <si>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</si>
  <si>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</si>
  <si>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</si>
  <si>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</si>
  <si>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</si>
  <si>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</si>
  <si>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</si>
  <si>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</si>
  <si>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</si>
  <si>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</si>
  <si>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</si>
  <si>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</si>
  <si>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</si>
  <si>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</si>
  <si>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</si>
  <si>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</si>
  <si>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</si>
  <si>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</si>
  <si>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</si>
  <si>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</si>
  <si>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</si>
  <si>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</si>
  <si>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</si>
  <si>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</si>
  <si>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</si>
  <si>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</si>
  <si>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</si>
  <si>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</si>
  <si>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</si>
  <si>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</si>
  <si>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</si>
  <si>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</si>
  <si>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</si>
  <si>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</si>
  <si>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</si>
  <si>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</si>
  <si>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</si>
  <si>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</si>
  <si>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</si>
  <si>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</si>
  <si>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</si>
  <si>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</si>
  <si>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</si>
  <si>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</si>
  <si>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</si>
  <si>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</si>
  <si>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</si>
  <si>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</si>
  <si>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</si>
  <si>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</si>
  <si>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</si>
  <si>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</si>
  <si>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</si>
  <si>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</si>
  <si>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</si>
  <si>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</si>
  <si>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</si>
  <si>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</si>
  <si>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</si>
  <si>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</si>
  <si>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</si>
  <si>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</si>
  <si>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</si>
  <si>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</si>
  <si>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</si>
  <si>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</si>
  <si>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</si>
  <si>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</si>
  <si>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</si>
  <si>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</si>
  <si>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</si>
  <si>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</si>
  <si>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</si>
  <si>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</si>
  <si>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</si>
  <si>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</si>
  <si>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</si>
  <si>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</si>
  <si>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</si>
  <si>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</si>
  <si>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</si>
  <si>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</si>
  <si>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</si>
  <si>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</si>
  <si>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</si>
  <si>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</si>
  <si>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</si>
  <si>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</si>
  <si>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</si>
  <si>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</si>
  <si>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</si>
  <si>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</si>
  <si>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</si>
  <si>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</si>
  <si>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</si>
  <si>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</si>
  <si>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</si>
  <si>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</si>
  <si>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</si>
  <si>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</si>
  <si>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</si>
  <si>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</si>
  <si>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</si>
  <si>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</si>
  <si>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</si>
  <si>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</si>
  <si>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</si>
  <si>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</si>
  <si>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</si>
  <si>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</si>
  <si>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</si>
  <si>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</si>
  <si>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</si>
  <si>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</si>
  <si>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</si>
  <si>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</si>
  <si>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</si>
  <si>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</si>
  <si>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</si>
  <si>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</si>
  <si>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</si>
  <si>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</si>
  <si>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</si>
  <si>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</si>
  <si>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</si>
  <si>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</si>
  <si>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</si>
  <si>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</si>
  <si>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</si>
  <si>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</si>
  <si>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</si>
  <si>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</si>
  <si>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</si>
  <si>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</si>
  <si>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</si>
  <si>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</si>
  <si>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</si>
  <si>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</si>
  <si>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</si>
  <si>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</si>
  <si>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</si>
  <si>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</si>
  <si>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</si>
  <si>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</si>
  <si>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</si>
  <si>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</si>
  <si>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</si>
  <si>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</si>
  <si>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</si>
  <si>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</si>
  <si>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</si>
  <si>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</si>
  <si>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</si>
  <si>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</si>
  <si>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</si>
  <si>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</si>
  <si>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</si>
  <si>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</si>
  <si>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</si>
  <si>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</si>
  <si>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</si>
  <si>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</si>
  <si>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</si>
  <si>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</si>
  <si>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</si>
  <si>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</si>
  <si>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</si>
  <si>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</si>
  <si>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</si>
  <si>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</si>
  <si>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</si>
  <si>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</si>
  <si>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</si>
  <si>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</si>
  <si>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</si>
  <si>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</si>
  <si>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</si>
  <si>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</si>
  <si>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</si>
  <si>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</si>
  <si>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</si>
  <si>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</si>
  <si>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</si>
  <si>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</si>
  <si>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</si>
  <si>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</si>
  <si>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</si>
  <si>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</si>
  <si>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</si>
  <si>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</si>
  <si>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</si>
  <si>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</si>
  <si>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</si>
  <si>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</si>
  <si>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</si>
  <si>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</si>
  <si>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</si>
  <si>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</si>
  <si>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</si>
  <si>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</si>
  <si>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</si>
  <si>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</si>
  <si>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</si>
  <si>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</si>
  <si>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</si>
  <si>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</si>
  <si>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</si>
  <si>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</si>
  <si>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</si>
  <si>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</si>
  <si>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</si>
  <si>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</si>
  <si>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</si>
  <si>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</si>
  <si>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</si>
  <si>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</si>
  <si>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</si>
  <si>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</si>
  <si>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</si>
  <si>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</si>
  <si>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</si>
  <si>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</si>
  <si>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</si>
  <si>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</si>
  <si>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</si>
  <si>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</si>
  <si>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</si>
  <si>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</si>
  <si>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</si>
  <si>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</si>
  <si>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</si>
  <si>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</si>
  <si>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</si>
  <si>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</si>
  <si>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</si>
  <si>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</si>
  <si>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</si>
  <si>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</si>
  <si>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</si>
  <si>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</si>
  <si>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</si>
  <si>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</si>
  <si>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</si>
  <si>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</si>
  <si>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</si>
  <si>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</si>
  <si>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</si>
  <si>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</si>
  <si>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</si>
  <si>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</si>
  <si>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</si>
  <si>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</si>
  <si>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</si>
  <si>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</si>
  <si>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</si>
  <si>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</si>
  <si>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</si>
  <si>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</si>
  <si>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</si>
  <si>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</si>
  <si>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</si>
  <si>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</si>
  <si>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</si>
  <si>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</si>
  <si>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</si>
  <si>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</si>
  <si>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</si>
  <si>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</si>
  <si>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</si>
  <si>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</si>
  <si>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</si>
  <si>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</si>
  <si>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</si>
  <si>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</si>
  <si>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</si>
  <si>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</si>
  <si>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</si>
  <si>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</si>
  <si>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</si>
  <si>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</si>
  <si>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</si>
  <si>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</si>
  <si>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</si>
  <si>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</si>
  <si>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</si>
  <si>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</si>
  <si>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</si>
  <si>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</si>
  <si>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</si>
  <si>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</si>
  <si>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</si>
  <si>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</si>
  <si>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</si>
  <si>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</si>
  <si>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</si>
  <si>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</si>
  <si>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</si>
  <si>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</si>
  <si>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</si>
  <si>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</si>
  <si>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</si>
  <si>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</si>
  <si>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</si>
  <si>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</si>
  <si>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</si>
  <si>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</si>
  <si>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</si>
  <si>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</si>
  <si>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</si>
  <si>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</si>
  <si>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</si>
  <si>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</si>
  <si>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</si>
  <si>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</si>
  <si>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</si>
  <si>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</si>
  <si>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</si>
  <si>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</si>
  <si>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</si>
  <si>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</si>
  <si>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</si>
  <si>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</si>
  <si>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</si>
  <si>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</si>
  <si>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</si>
  <si>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</si>
  <si>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</si>
  <si>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</si>
  <si>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</si>
  <si>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</si>
  <si>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</si>
  <si>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</si>
  <si>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</si>
  <si>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</si>
  <si>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</si>
  <si>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</si>
  <si>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</si>
  <si>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</si>
  <si>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</si>
  <si>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</si>
  <si>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</si>
  <si>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</si>
  <si>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</si>
  <si>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</si>
  <si>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</si>
  <si>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</si>
  <si>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</si>
  <si>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</si>
  <si>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</si>
  <si>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</si>
  <si>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</si>
  <si>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</si>
  <si>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</si>
  <si>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</si>
  <si>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</si>
  <si>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</si>
  <si>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</si>
  <si>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</si>
  <si>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</si>
  <si>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</si>
  <si>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</si>
  <si>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</si>
  <si>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</si>
  <si>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</si>
  <si>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</si>
  <si>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</si>
  <si>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</si>
  <si>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</si>
  <si>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</si>
  <si>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</si>
  <si>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</si>
  <si>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</si>
  <si>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</si>
  <si>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</si>
  <si>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</si>
  <si>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</si>
  <si>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</si>
  <si>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</si>
  <si>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</si>
  <si>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</si>
  <si>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</si>
  <si>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</si>
  <si>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</si>
  <si>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</si>
  <si>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</si>
  <si>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</si>
  <si>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</si>
  <si>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</si>
  <si>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</si>
  <si>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</si>
  <si>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</si>
  <si>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</si>
  <si>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</si>
  <si>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</si>
  <si>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</si>
  <si>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</si>
  <si>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28210</t>
  </si>
  <si>
    <t>加古川市</t>
  </si>
  <si>
    <t>28210_令和3年度</t>
  </si>
  <si>
    <t>28210_令和4年度</t>
  </si>
  <si>
    <t>28214</t>
  </si>
  <si>
    <t>宝塚市</t>
  </si>
  <si>
    <t>28214_令和3年度</t>
  </si>
  <si>
    <t>28214_令和4年度</t>
  </si>
  <si>
    <t>02206_令和4年度</t>
  </si>
  <si>
    <t>02206</t>
  </si>
  <si>
    <t>十和田市</t>
  </si>
  <si>
    <t>02206_令和3年度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</si>
  <si>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</si>
  <si>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</si>
  <si>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</si>
  <si>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</si>
  <si>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</si>
  <si>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</si>
  <si>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</si>
  <si>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</si>
  <si>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</si>
  <si>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</si>
  <si>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</si>
  <si>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</si>
  <si>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</si>
  <si>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</si>
  <si>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</si>
  <si>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</si>
  <si>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</si>
  <si>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28100</t>
  </si>
  <si>
    <t>神戸市</t>
  </si>
  <si>
    <t>28100_令和3年度</t>
  </si>
  <si>
    <t>28100_令和4年度</t>
  </si>
  <si>
    <t>28219</t>
  </si>
  <si>
    <t>三田市</t>
  </si>
  <si>
    <t>28219_令和3年度</t>
  </si>
  <si>
    <t>28219_令和4年度</t>
  </si>
  <si>
    <t>28203</t>
  </si>
  <si>
    <t>明石市</t>
  </si>
  <si>
    <t>28203_令和3年度</t>
  </si>
  <si>
    <t>28203_令和4年度</t>
  </si>
  <si>
    <t>28209</t>
  </si>
  <si>
    <t>豊岡市</t>
  </si>
  <si>
    <t>28209_令和3年度</t>
  </si>
  <si>
    <t>28209_令和4年度</t>
  </si>
  <si>
    <t>28215</t>
  </si>
  <si>
    <t>三木市</t>
  </si>
  <si>
    <t>28215_令和3年度</t>
  </si>
  <si>
    <t>28215_令和4年度</t>
  </si>
  <si>
    <t>28365</t>
  </si>
  <si>
    <t>多可町</t>
  </si>
  <si>
    <t>28365_令和3年度</t>
  </si>
  <si>
    <t>28365_令和4年度</t>
  </si>
  <si>
    <t>28443</t>
  </si>
  <si>
    <t>福崎町</t>
  </si>
  <si>
    <t>28443_令和3年度</t>
  </si>
  <si>
    <t>28443_令和4年度</t>
  </si>
  <si>
    <t>28381</t>
  </si>
  <si>
    <t>稲美町</t>
  </si>
  <si>
    <t>28381_令和3年度</t>
  </si>
  <si>
    <t>28381_令和4年度</t>
  </si>
  <si>
    <t>28213</t>
  </si>
  <si>
    <t>西脇市</t>
  </si>
  <si>
    <t>28213_令和3年度</t>
  </si>
  <si>
    <t>28213_令和4年度</t>
  </si>
  <si>
    <t>28501</t>
  </si>
  <si>
    <t>佐用町</t>
  </si>
  <si>
    <t>28501_令和3年度</t>
  </si>
  <si>
    <t>28501_令和4年度</t>
  </si>
  <si>
    <t>28218</t>
  </si>
  <si>
    <t>小野市</t>
  </si>
  <si>
    <t>28218_令和3年度</t>
  </si>
  <si>
    <t>28218_令和4年度</t>
  </si>
  <si>
    <t>28212</t>
  </si>
  <si>
    <t>赤穂市</t>
  </si>
  <si>
    <t>28212_令和3年度</t>
  </si>
  <si>
    <t>28212_令和4年度</t>
  </si>
  <si>
    <t>28224</t>
  </si>
  <si>
    <t>南あわじ市</t>
  </si>
  <si>
    <t>28224_令和3年度</t>
  </si>
  <si>
    <t>28224_令和4年度</t>
  </si>
  <si>
    <t>28229</t>
  </si>
  <si>
    <t>たつの市</t>
  </si>
  <si>
    <t>28229_令和3年度</t>
  </si>
  <si>
    <t>28229_令和4年度</t>
  </si>
  <si>
    <t>28226</t>
  </si>
  <si>
    <t>淡路市</t>
  </si>
  <si>
    <t>28226_令和3年度</t>
  </si>
  <si>
    <t>28226_令和4年度</t>
  </si>
  <si>
    <t>28220</t>
  </si>
  <si>
    <t>加西市</t>
  </si>
  <si>
    <t>28220_令和3年度</t>
  </si>
  <si>
    <t>28220_令和4年度</t>
  </si>
  <si>
    <t>28208</t>
  </si>
  <si>
    <t>相生市</t>
  </si>
  <si>
    <t>28208_令和3年度</t>
  </si>
  <si>
    <t>28208_令和4年度</t>
  </si>
  <si>
    <t>28481</t>
  </si>
  <si>
    <t>上郡町</t>
  </si>
  <si>
    <t>28481_令和3年度</t>
  </si>
  <si>
    <t>28481_令和4年度</t>
  </si>
  <si>
    <t>28586</t>
  </si>
  <si>
    <t>新温泉町</t>
  </si>
  <si>
    <t>28586_令和3年度</t>
  </si>
  <si>
    <t>28586_令和4年度</t>
  </si>
  <si>
    <t>28442</t>
  </si>
  <si>
    <t>市川町</t>
  </si>
  <si>
    <t>28442_令和3年度</t>
  </si>
  <si>
    <t>28442_令和4年度</t>
  </si>
  <si>
    <t>28446</t>
  </si>
  <si>
    <t>神河町</t>
  </si>
  <si>
    <t>28446_令和3年度</t>
  </si>
  <si>
    <t>28446_令和4年度</t>
  </si>
  <si>
    <t>28222</t>
  </si>
  <si>
    <t>養父市</t>
  </si>
  <si>
    <t>28222_令和3年度</t>
  </si>
  <si>
    <t>28222_令和4年度</t>
  </si>
  <si>
    <t>28207</t>
  </si>
  <si>
    <t>伊丹市</t>
  </si>
  <si>
    <t>28207_令和3年度</t>
  </si>
  <si>
    <t>28207_令和4年度</t>
  </si>
  <si>
    <t>04209_平成2年度</t>
  </si>
  <si>
    <t>04209</t>
  </si>
  <si>
    <t>多賀城市</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</si>
  <si>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</si>
  <si>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</si>
  <si>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</si>
  <si>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</si>
  <si>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</si>
  <si>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</si>
  <si>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</si>
  <si>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</si>
  <si>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</si>
  <si>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</si>
  <si>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</si>
  <si>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</si>
  <si>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</si>
  <si>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</si>
  <si>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</si>
  <si>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</si>
  <si>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</si>
  <si>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04209_令和4年度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</si>
  <si>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</si>
  <si>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</si>
  <si>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</si>
  <si>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</si>
  <si>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</si>
  <si>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</si>
  <si>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</si>
  <si>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</si>
  <si>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</si>
  <si>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</si>
  <si>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</si>
  <si>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</si>
  <si>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</si>
  <si>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</si>
  <si>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</si>
  <si>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</si>
  <si>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</si>
  <si>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</si>
  <si>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</si>
  <si>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</si>
  <si>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</si>
  <si>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</si>
  <si>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</si>
  <si>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</si>
  <si>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</si>
  <si>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</si>
  <si>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</si>
  <si>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</si>
  <si>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</si>
  <si>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</si>
  <si>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</si>
  <si>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</si>
  <si>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</si>
  <si>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</si>
  <si>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</si>
  <si>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</si>
  <si>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</si>
  <si>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</si>
  <si>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</si>
  <si>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</si>
  <si>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</si>
  <si>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</si>
  <si>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</si>
  <si>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</si>
  <si>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</si>
  <si>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</si>
  <si>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</si>
  <si>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</si>
  <si>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</si>
  <si>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</si>
  <si>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</si>
  <si>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</si>
  <si>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</si>
  <si>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</si>
  <si>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</si>
  <si>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</si>
  <si>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</si>
  <si>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</si>
  <si>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</si>
  <si>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</si>
  <si>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</si>
  <si>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</si>
  <si>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</si>
  <si>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</si>
  <si>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</si>
  <si>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</si>
  <si>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</si>
  <si>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</si>
  <si>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</si>
  <si>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</si>
  <si>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</si>
  <si>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</si>
  <si>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</si>
  <si>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</si>
  <si>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</si>
  <si>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</si>
  <si>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</si>
  <si>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</si>
  <si>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</si>
  <si>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</si>
  <si>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</si>
  <si>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</si>
  <si>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</si>
  <si>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</si>
  <si>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</si>
  <si>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</si>
  <si>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</si>
  <si>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</si>
  <si>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</si>
  <si>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</si>
  <si>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</si>
  <si>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</si>
  <si>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</si>
  <si>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</si>
  <si>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</si>
  <si>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</si>
  <si>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</si>
  <si>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</si>
  <si>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</si>
  <si>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</si>
  <si>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</si>
  <si>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</si>
  <si>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</si>
  <si>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</si>
  <si>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</si>
  <si>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</si>
  <si>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</si>
  <si>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</si>
  <si>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</si>
  <si>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</si>
  <si>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</si>
  <si>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</si>
  <si>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</si>
  <si>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</si>
  <si>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</si>
  <si>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</si>
  <si>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</si>
  <si>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</si>
  <si>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</si>
  <si>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</si>
  <si>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</si>
  <si>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</si>
  <si>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</si>
  <si>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</si>
  <si>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</si>
  <si>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</si>
  <si>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</si>
  <si>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</si>
  <si>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</si>
  <si>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</si>
  <si>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</si>
  <si>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</si>
  <si>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</si>
  <si>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</si>
  <si>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</si>
  <si>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</si>
  <si>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</si>
  <si>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</si>
  <si>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</si>
  <si>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</si>
  <si>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</si>
  <si>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</si>
  <si>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</si>
  <si>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</si>
  <si>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</si>
  <si>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</si>
  <si>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</si>
  <si>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</si>
  <si>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</si>
  <si>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</si>
  <si>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</si>
  <si>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</si>
  <si>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</si>
  <si>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</si>
  <si>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</si>
  <si>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</si>
  <si>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</si>
  <si>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</si>
  <si>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</si>
  <si>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</si>
  <si>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</si>
  <si>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</si>
  <si>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</si>
  <si>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</si>
  <si>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</si>
  <si>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</si>
  <si>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</si>
  <si>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</si>
  <si>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</si>
  <si>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</si>
  <si>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</si>
  <si>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</si>
  <si>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</si>
  <si>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</si>
  <si>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</si>
  <si>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</si>
  <si>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</si>
  <si>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</si>
  <si>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</si>
  <si>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</si>
  <si>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</si>
  <si>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</si>
  <si>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</si>
  <si>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</si>
  <si>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</si>
  <si>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</si>
  <si>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</si>
  <si>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</si>
  <si>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</si>
  <si>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</si>
  <si>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</si>
  <si>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</si>
  <si>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</si>
  <si>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</si>
  <si>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</si>
  <si>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</si>
  <si>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</si>
  <si>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</si>
  <si>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</si>
  <si>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</si>
  <si>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</si>
  <si>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</si>
  <si>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</si>
  <si>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</si>
  <si>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</si>
  <si>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</si>
  <si>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</si>
  <si>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</si>
  <si>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</si>
  <si>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</si>
  <si>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</si>
  <si>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</si>
  <si>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</si>
  <si>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</si>
  <si>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</si>
  <si>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</si>
  <si>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</si>
  <si>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</si>
  <si>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</si>
  <si>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</si>
  <si>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</si>
  <si>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</si>
  <si>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</si>
  <si>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</si>
  <si>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</si>
  <si>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</si>
  <si>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</si>
  <si>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</si>
  <si>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</si>
  <si>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</si>
  <si>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</si>
  <si>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</si>
  <si>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</si>
  <si>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</si>
  <si>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</si>
  <si>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</si>
  <si>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</si>
  <si>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</si>
  <si>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</si>
  <si>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</si>
  <si>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</si>
  <si>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</si>
  <si>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</si>
  <si>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</si>
  <si>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</si>
  <si>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</si>
  <si>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</si>
  <si>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</si>
  <si>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</si>
  <si>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</si>
  <si>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</si>
  <si>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</si>
  <si>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</si>
  <si>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</si>
  <si>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</si>
  <si>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</si>
  <si>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</si>
  <si>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</si>
  <si>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</si>
  <si>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</si>
  <si>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</si>
  <si>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</si>
  <si>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</si>
  <si>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</si>
  <si>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</si>
  <si>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</si>
  <si>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</si>
  <si>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</si>
  <si>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</si>
  <si>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</si>
  <si>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</si>
  <si>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</si>
  <si>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</si>
  <si>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</si>
  <si>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</si>
  <si>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</si>
  <si>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</si>
  <si>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</si>
  <si>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</si>
  <si>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</si>
  <si>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</si>
  <si>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</si>
  <si>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</si>
  <si>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</si>
  <si>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</si>
  <si>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</si>
  <si>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</si>
  <si>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</si>
  <si>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</si>
  <si>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</si>
  <si>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</si>
  <si>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</si>
  <si>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</si>
  <si>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</si>
  <si>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</si>
  <si>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</si>
  <si>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</si>
  <si>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</si>
  <si>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</si>
  <si>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</si>
  <si>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</si>
  <si>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</si>
  <si>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</si>
  <si>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</si>
  <si>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</si>
  <si>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</si>
  <si>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</si>
  <si>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</si>
  <si>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</si>
  <si>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</si>
  <si>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</si>
  <si>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</si>
  <si>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</si>
  <si>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</si>
  <si>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</si>
  <si>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</si>
  <si>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</si>
  <si>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</si>
  <si>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</si>
  <si>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</si>
  <si>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</si>
  <si>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</si>
  <si>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</si>
  <si>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</si>
  <si>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</si>
  <si>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</si>
  <si>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</si>
  <si>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</si>
  <si>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</si>
  <si>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</si>
  <si>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</si>
  <si>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</si>
  <si>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</si>
  <si>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</si>
  <si>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</si>
  <si>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</si>
  <si>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</si>
  <si>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</si>
  <si>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</si>
  <si>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</si>
  <si>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</si>
  <si>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</si>
  <si>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</si>
  <si>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</si>
  <si>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</si>
  <si>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</si>
  <si>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</si>
  <si>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</si>
  <si>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</si>
  <si>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</si>
  <si>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</si>
  <si>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</si>
  <si>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</si>
  <si>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</si>
  <si>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</si>
  <si>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</si>
  <si>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</si>
  <si>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</si>
  <si>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</si>
  <si>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</si>
  <si>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</si>
  <si>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</si>
  <si>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</si>
  <si>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</si>
  <si>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</si>
  <si>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</si>
  <si>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</si>
  <si>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</si>
  <si>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</si>
  <si>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</si>
  <si>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</si>
  <si>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</si>
  <si>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</si>
  <si>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</si>
  <si>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</si>
  <si>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</si>
  <si>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</si>
  <si>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</si>
  <si>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</si>
  <si>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</si>
  <si>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</si>
  <si>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</si>
  <si>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</si>
  <si>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</si>
  <si>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</si>
  <si>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</si>
  <si>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</si>
  <si>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</si>
  <si>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</si>
  <si>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</si>
  <si>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</si>
  <si>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</si>
  <si>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</si>
  <si>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</si>
  <si>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</si>
  <si>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</si>
  <si>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</si>
  <si>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</si>
  <si>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</si>
  <si>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</si>
  <si>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</si>
  <si>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</si>
  <si>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</si>
  <si>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</si>
  <si>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</si>
  <si>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</si>
  <si>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</si>
  <si>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</si>
  <si>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</si>
  <si>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</si>
  <si>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</si>
  <si>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</si>
  <si>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</si>
  <si>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</si>
  <si>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</si>
  <si>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</si>
  <si>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</si>
  <si>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</si>
  <si>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</si>
  <si>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</si>
  <si>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</si>
  <si>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</si>
  <si>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</si>
  <si>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</si>
  <si>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</si>
  <si>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</si>
  <si>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</si>
  <si>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</si>
  <si>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</si>
  <si>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</si>
  <si>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</si>
  <si>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</si>
  <si>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</si>
  <si>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</si>
  <si>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</si>
  <si>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</si>
  <si>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</si>
  <si>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</si>
  <si>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</si>
  <si>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</si>
  <si>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</si>
  <si>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</si>
  <si>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</si>
  <si>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</si>
  <si>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</si>
  <si>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</si>
  <si>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</si>
  <si>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</si>
  <si>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</si>
  <si>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</si>
  <si>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</si>
  <si>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</si>
  <si>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</si>
  <si>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</si>
  <si>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</si>
  <si>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</si>
  <si>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</si>
  <si>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</si>
  <si>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</si>
  <si>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</si>
  <si>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</si>
  <si>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</si>
  <si>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</si>
  <si>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</si>
  <si>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</si>
  <si>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</si>
  <si>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</si>
  <si>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</si>
  <si>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</si>
  <si>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</si>
  <si>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</si>
  <si>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</si>
  <si>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</si>
  <si>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</si>
  <si>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</si>
  <si>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</si>
  <si>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</si>
  <si>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</si>
  <si>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</si>
  <si>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</si>
  <si>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</si>
  <si>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</si>
  <si>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</si>
  <si>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</si>
  <si>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</si>
  <si>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</si>
  <si>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</si>
  <si>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</si>
  <si>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</si>
  <si>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</si>
  <si>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</si>
  <si>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</si>
  <si>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</si>
  <si>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</si>
  <si>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</si>
  <si>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</si>
  <si>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</si>
  <si>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</si>
  <si>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</si>
  <si>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</si>
  <si>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</si>
  <si>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</si>
  <si>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</si>
  <si>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</si>
  <si>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</si>
  <si>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</si>
  <si>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</si>
  <si>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</si>
  <si>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</si>
  <si>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</si>
  <si>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</si>
  <si>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</si>
  <si>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</si>
  <si>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</si>
  <si>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</si>
  <si>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</si>
  <si>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</si>
  <si>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</si>
  <si>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</si>
  <si>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</si>
  <si>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</si>
  <si>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</si>
  <si>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</si>
  <si>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</si>
  <si>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</si>
  <si>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</si>
  <si>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</si>
  <si>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</si>
  <si>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</si>
  <si>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</si>
  <si>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</si>
  <si>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</si>
  <si>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</si>
  <si>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</si>
  <si>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</si>
  <si>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</si>
  <si>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</si>
  <si>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</si>
  <si>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</si>
  <si>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</si>
  <si>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</si>
  <si>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</si>
  <si>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</si>
  <si>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</si>
  <si>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</si>
  <si>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</si>
  <si>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</si>
  <si>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</si>
  <si>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</si>
  <si>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</si>
  <si>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</si>
  <si>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</si>
  <si>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</si>
  <si>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</si>
  <si>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</si>
  <si>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</si>
  <si>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</si>
  <si>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</si>
  <si>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</si>
  <si>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</si>
  <si>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</si>
  <si>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</si>
  <si>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</si>
  <si>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</si>
  <si>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</si>
  <si>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</si>
  <si>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</si>
  <si>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</si>
  <si>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</si>
  <si>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</si>
  <si>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</si>
  <si>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</si>
  <si>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</si>
  <si>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</si>
  <si>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</si>
  <si>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</si>
  <si>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</si>
  <si>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</si>
  <si>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</si>
  <si>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</si>
  <si>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</si>
  <si>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</si>
  <si>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</si>
  <si>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</si>
  <si>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28301</t>
  </si>
  <si>
    <t>猪名川町</t>
  </si>
  <si>
    <t>28301_令和3年度</t>
  </si>
  <si>
    <t>28301_令和4年度</t>
  </si>
  <si>
    <t>28225</t>
  </si>
  <si>
    <t>朝来市</t>
  </si>
  <si>
    <t>28225_令和3年度</t>
  </si>
  <si>
    <t>28225_令和4年度</t>
  </si>
  <si>
    <t>太子町</t>
  </si>
  <si>
    <t>28585</t>
  </si>
  <si>
    <t>香美町</t>
  </si>
  <si>
    <t>28585_令和3年度</t>
  </si>
  <si>
    <t>28585_令和4年度</t>
  </si>
  <si>
    <t>28227</t>
  </si>
  <si>
    <t>宍粟市</t>
  </si>
  <si>
    <t>28227_令和3年度</t>
  </si>
  <si>
    <t>28227_令和4年度</t>
  </si>
  <si>
    <t>28382</t>
  </si>
  <si>
    <t>播磨町</t>
  </si>
  <si>
    <t>28382_令和3年度</t>
  </si>
  <si>
    <t>28382_令和4年度</t>
  </si>
  <si>
    <t>28464</t>
  </si>
  <si>
    <t>28464_令和3年度</t>
  </si>
  <si>
    <t>28464_令和4年度</t>
  </si>
  <si>
    <t>28206</t>
  </si>
  <si>
    <t>芦屋市</t>
  </si>
  <si>
    <t>28206_令和3年度</t>
  </si>
  <si>
    <t>28206_令和4年度</t>
  </si>
  <si>
    <t>28216</t>
  </si>
  <si>
    <t>高砂市</t>
  </si>
  <si>
    <t>28216_令和3年度</t>
  </si>
  <si>
    <t>28216_令和4年度</t>
  </si>
  <si>
    <t>28205</t>
  </si>
  <si>
    <t>洲本市</t>
  </si>
  <si>
    <t>28205_令和3年度</t>
  </si>
  <si>
    <t>28205_令和4年度</t>
  </si>
  <si>
    <t>28221</t>
  </si>
  <si>
    <t>丹波篠山市</t>
  </si>
  <si>
    <t>28221_令和3年度</t>
  </si>
  <si>
    <t>28221_令和4年度</t>
  </si>
  <si>
    <t>28228</t>
  </si>
  <si>
    <t>加東市</t>
  </si>
  <si>
    <t>28228_令和3年度</t>
  </si>
  <si>
    <t>28228_令和4年度</t>
  </si>
  <si>
    <t>28217</t>
  </si>
  <si>
    <t>川西市</t>
  </si>
  <si>
    <t>28217_令和3年度</t>
  </si>
  <si>
    <t>28217_令和4年度</t>
  </si>
  <si>
    <t>28201</t>
  </si>
  <si>
    <t>姫路市</t>
  </si>
  <si>
    <t>28201_令和3年度</t>
  </si>
  <si>
    <t>28201_令和4年度</t>
  </si>
  <si>
    <t>28204</t>
  </si>
  <si>
    <t>西宮市</t>
  </si>
  <si>
    <t>28204_令和3年度</t>
  </si>
  <si>
    <t>28204_令和4年度</t>
  </si>
  <si>
    <t>28202</t>
  </si>
  <si>
    <t>尼崎市</t>
  </si>
  <si>
    <t>28202_令和3年度</t>
  </si>
  <si>
    <t>28202_令和4年度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</si>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</sst>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3.5752282683800005</c:v>
                </c:pt>
                <c:pt idx="1">
                  <c:v>3.3360354345600003</c:v>
                </c:pt>
                <c:pt idx="2">
                  <c:v>3.7631808130399995</c:v>
                </c:pt>
                <c:pt idx="3">
                  <c:v>6.1727782559200008</c:v>
                </c:pt>
                <c:pt idx="4">
                  <c:v>4.5254269691499998</c:v>
                </c:pt>
                <c:pt idx="5">
                  <c:v>4.3884091452399998</c:v>
                </c:pt>
                <c:pt idx="6">
                  <c:v>3.6100380245300001</c:v>
                </c:pt>
                <c:pt idx="7">
                  <c:v>7.2088256486350009</c:v>
                </c:pt>
                <c:pt idx="8">
                  <c:v>5.4052428157200003</c:v>
                </c:pt>
                <c:pt idx="9">
                  <c:v>6.7828583350000002</c:v>
                </c:pt>
                <c:pt idx="10">
                  <c:v>9.1216716511999998</c:v>
                </c:pt>
                <c:pt idx="11">
                  <c:v>7.1031498612799995</c:v>
                </c:pt>
                <c:pt idx="12">
                  <c:v>7.1343095641999996</c:v>
                </c:pt>
                <c:pt idx="13">
                  <c:v>7.1304393798399994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173.79005243294941</c:v>
                </c:pt>
                <c:pt idx="1">
                  <c:v>170.87530755244151</c:v>
                </c:pt>
                <c:pt idx="2">
                  <c:v>172.32467134887224</c:v>
                </c:pt>
                <c:pt idx="3">
                  <c:v>168.73749274696107</c:v>
                </c:pt>
                <c:pt idx="4">
                  <c:v>168.68286018186649</c:v>
                </c:pt>
                <c:pt idx="5">
                  <c:v>165.39625301570825</c:v>
                </c:pt>
                <c:pt idx="6">
                  <c:v>161.06052714813407</c:v>
                </c:pt>
                <c:pt idx="7">
                  <c:v>159.90796665439217</c:v>
                </c:pt>
                <c:pt idx="8">
                  <c:v>156.60054110739526</c:v>
                </c:pt>
                <c:pt idx="9">
                  <c:v>154.23880566063025</c:v>
                </c:pt>
                <c:pt idx="10">
                  <c:v>151.2278807591218</c:v>
                </c:pt>
                <c:pt idx="11">
                  <c:v>148.37612356290188</c:v>
                </c:pt>
                <c:pt idx="12">
                  <c:v>134.49760196492554</c:v>
                </c:pt>
                <c:pt idx="13">
                  <c:v>134.04776439751251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61.565664533886157</c:v>
                </c:pt>
                <c:pt idx="1">
                  <c:v>55.109361330177911</c:v>
                </c:pt>
                <c:pt idx="2">
                  <c:v>59.330464623139555</c:v>
                </c:pt>
                <c:pt idx="3">
                  <c:v>72.161032240373103</c:v>
                </c:pt>
                <c:pt idx="4">
                  <c:v>74.0220202519303</c:v>
                </c:pt>
                <c:pt idx="5">
                  <c:v>79.907386327819097</c:v>
                </c:pt>
                <c:pt idx="6">
                  <c:v>71.823400414275611</c:v>
                </c:pt>
                <c:pt idx="7">
                  <c:v>65.78017503402593</c:v>
                </c:pt>
                <c:pt idx="8">
                  <c:v>60.425304657298263</c:v>
                </c:pt>
                <c:pt idx="9">
                  <c:v>59.445765460990266</c:v>
                </c:pt>
                <c:pt idx="10">
                  <c:v>48.8375856377627</c:v>
                </c:pt>
                <c:pt idx="11">
                  <c:v>51.145001848747249</c:v>
                </c:pt>
                <c:pt idx="12">
                  <c:v>50.914520546691868</c:v>
                </c:pt>
                <c:pt idx="13">
                  <c:v>45.260315603492543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74.032183024446965</c:v>
                </c:pt>
                <c:pt idx="1">
                  <c:v>62.16815319397282</c:v>
                </c:pt>
                <c:pt idx="2">
                  <c:v>68.27395265927187</c:v>
                </c:pt>
                <c:pt idx="3">
                  <c:v>85.620831606749633</c:v>
                </c:pt>
                <c:pt idx="4">
                  <c:v>91.017286888840829</c:v>
                </c:pt>
                <c:pt idx="5">
                  <c:v>88.96719469874418</c:v>
                </c:pt>
                <c:pt idx="6">
                  <c:v>98.06141964207545</c:v>
                </c:pt>
                <c:pt idx="7">
                  <c:v>91.018222356902726</c:v>
                </c:pt>
                <c:pt idx="8">
                  <c:v>82.1783574709888</c:v>
                </c:pt>
                <c:pt idx="9">
                  <c:v>71.576050580774293</c:v>
                </c:pt>
                <c:pt idx="10">
                  <c:v>59.767888139896073</c:v>
                </c:pt>
                <c:pt idx="11">
                  <c:v>57.741600750245425</c:v>
                </c:pt>
                <c:pt idx="12">
                  <c:v>53.568775900289793</c:v>
                </c:pt>
                <c:pt idx="13">
                  <c:v>50.25808528780977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414.71881926202246</c:v>
                </c:pt>
                <c:pt idx="1">
                  <c:v>417.70741396534248</c:v>
                </c:pt>
                <c:pt idx="2">
                  <c:v>424.56238359497166</c:v>
                </c:pt>
                <c:pt idx="3">
                  <c:v>478.70904916545561</c:v>
                </c:pt>
                <c:pt idx="4">
                  <c:v>507.13409978464517</c:v>
                </c:pt>
                <c:pt idx="5">
                  <c:v>512.08744589628088</c:v>
                </c:pt>
                <c:pt idx="6">
                  <c:v>503.13482706008364</c:v>
                </c:pt>
                <c:pt idx="7">
                  <c:v>495.42513966513371</c:v>
                </c:pt>
                <c:pt idx="8">
                  <c:v>479.87488390246403</c:v>
                </c:pt>
                <c:pt idx="9">
                  <c:v>474.76866215139165</c:v>
                </c:pt>
                <c:pt idx="10">
                  <c:v>429.01695998909872</c:v>
                </c:pt>
                <c:pt idx="11">
                  <c:v>428.25425239274819</c:v>
                </c:pt>
                <c:pt idx="12">
                  <c:v>383.71410372554618</c:v>
                </c:pt>
                <c:pt idx="13">
                  <c:v>414.44734637521003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40775</c:v>
                </c:pt>
                <c:pt idx="1">
                  <c:v>41038</c:v>
                </c:pt>
                <c:pt idx="2">
                  <c:v>41226</c:v>
                </c:pt>
                <c:pt idx="3">
                  <c:v>41641</c:v>
                </c:pt>
                <c:pt idx="4">
                  <c:v>41997</c:v>
                </c:pt>
                <c:pt idx="5">
                  <c:v>42485</c:v>
                </c:pt>
                <c:pt idx="6">
                  <c:v>42715</c:v>
                </c:pt>
                <c:pt idx="7">
                  <c:v>42913</c:v>
                </c:pt>
                <c:pt idx="8">
                  <c:v>43066</c:v>
                </c:pt>
                <c:pt idx="9">
                  <c:v>43028</c:v>
                </c:pt>
                <c:pt idx="10">
                  <c:v>42968</c:v>
                </c:pt>
                <c:pt idx="11">
                  <c:v>43041</c:v>
                </c:pt>
                <c:pt idx="12">
                  <c:v>42867</c:v>
                </c:pt>
                <c:pt idx="13">
                  <c:v>42608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17618</c:v>
                </c:pt>
                <c:pt idx="1">
                  <c:v>17234</c:v>
                </c:pt>
                <c:pt idx="2">
                  <c:v>17060</c:v>
                </c:pt>
                <c:pt idx="3">
                  <c:v>16908</c:v>
                </c:pt>
                <c:pt idx="4">
                  <c:v>16707</c:v>
                </c:pt>
                <c:pt idx="5">
                  <c:v>16487</c:v>
                </c:pt>
                <c:pt idx="6">
                  <c:v>16294</c:v>
                </c:pt>
                <c:pt idx="7">
                  <c:v>16156</c:v>
                </c:pt>
                <c:pt idx="8">
                  <c:v>16199</c:v>
                </c:pt>
                <c:pt idx="9">
                  <c:v>16115</c:v>
                </c:pt>
                <c:pt idx="10">
                  <c:v>16028</c:v>
                </c:pt>
                <c:pt idx="11">
                  <c:v>15715</c:v>
                </c:pt>
                <c:pt idx="12">
                  <c:v>15968</c:v>
                </c:pt>
                <c:pt idx="13">
                  <c:v>15932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24084</c:v>
                </c:pt>
                <c:pt idx="1">
                  <c:v>24657</c:v>
                </c:pt>
                <c:pt idx="2">
                  <c:v>24493</c:v>
                </c:pt>
                <c:pt idx="3">
                  <c:v>24638</c:v>
                </c:pt>
                <c:pt idx="4">
                  <c:v>25180</c:v>
                </c:pt>
                <c:pt idx="5">
                  <c:v>25158</c:v>
                </c:pt>
                <c:pt idx="6">
                  <c:v>25279</c:v>
                </c:pt>
                <c:pt idx="7">
                  <c:v>25362</c:v>
                </c:pt>
                <c:pt idx="8">
                  <c:v>25453</c:v>
                </c:pt>
                <c:pt idx="9">
                  <c:v>25661</c:v>
                </c:pt>
                <c:pt idx="10">
                  <c:v>25793</c:v>
                </c:pt>
                <c:pt idx="11">
                  <c:v>25920</c:v>
                </c:pt>
                <c:pt idx="12">
                  <c:v>25983</c:v>
                </c:pt>
                <c:pt idx="13">
                  <c:v>26018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50</c:v>
                </c:pt>
                <c:pt idx="1">
                  <c:v>174</c:v>
                </c:pt>
                <c:pt idx="2">
                  <c:v>174</c:v>
                </c:pt>
                <c:pt idx="3">
                  <c:v>174</c:v>
                </c:pt>
                <c:pt idx="4">
                  <c:v>174</c:v>
                </c:pt>
                <c:pt idx="5">
                  <c:v>174</c:v>
                </c:pt>
                <c:pt idx="6">
                  <c:v>288</c:v>
                </c:pt>
                <c:pt idx="7">
                  <c:v>288</c:v>
                </c:pt>
                <c:pt idx="8">
                  <c:v>288</c:v>
                </c:pt>
                <c:pt idx="9">
                  <c:v>288</c:v>
                </c:pt>
                <c:pt idx="10">
                  <c:v>288</c:v>
                </c:pt>
                <c:pt idx="11">
                  <c:v>288</c:v>
                </c:pt>
                <c:pt idx="12">
                  <c:v>479</c:v>
                </c:pt>
                <c:pt idx="13">
                  <c:v>479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2656</c:v>
                </c:pt>
                <c:pt idx="1">
                  <c:v>2367</c:v>
                </c:pt>
                <c:pt idx="2">
                  <c:v>2367</c:v>
                </c:pt>
                <c:pt idx="3">
                  <c:v>2367</c:v>
                </c:pt>
                <c:pt idx="4">
                  <c:v>2367</c:v>
                </c:pt>
                <c:pt idx="5">
                  <c:v>2367</c:v>
                </c:pt>
                <c:pt idx="6">
                  <c:v>1857</c:v>
                </c:pt>
                <c:pt idx="7">
                  <c:v>1857</c:v>
                </c:pt>
                <c:pt idx="8">
                  <c:v>1857</c:v>
                </c:pt>
                <c:pt idx="9">
                  <c:v>1857</c:v>
                </c:pt>
                <c:pt idx="10">
                  <c:v>1857</c:v>
                </c:pt>
                <c:pt idx="11">
                  <c:v>1857</c:v>
                </c:pt>
                <c:pt idx="12">
                  <c:v>1875</c:v>
                </c:pt>
                <c:pt idx="13">
                  <c:v>1875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2164.5171</c:v>
                </c:pt>
                <c:pt idx="1">
                  <c:v>1901.9702</c:v>
                </c:pt>
                <c:pt idx="2">
                  <c:v>1884.9380000000001</c:v>
                </c:pt>
                <c:pt idx="3">
                  <c:v>2089.6916000000001</c:v>
                </c:pt>
                <c:pt idx="4">
                  <c:v>2170.0210000000002</c:v>
                </c:pt>
                <c:pt idx="5">
                  <c:v>2044.3453999999999</c:v>
                </c:pt>
                <c:pt idx="6">
                  <c:v>2145.4872</c:v>
                </c:pt>
                <c:pt idx="7">
                  <c:v>2251.7375999999999</c:v>
                </c:pt>
                <c:pt idx="8">
                  <c:v>2184.3804</c:v>
                </c:pt>
                <c:pt idx="9">
                  <c:v>2317.4492</c:v>
                </c:pt>
                <c:pt idx="10">
                  <c:v>2362.6194999999998</c:v>
                </c:pt>
                <c:pt idx="11">
                  <c:v>2470.2512999999999</c:v>
                </c:pt>
                <c:pt idx="12">
                  <c:v>2117.3919999999998</c:v>
                </c:pt>
                <c:pt idx="13">
                  <c:v>2444.7683999999999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20.86</c:v>
                </c:pt>
                <c:pt idx="1">
                  <c:v>33.521999999999998</c:v>
                </c:pt>
                <c:pt idx="2">
                  <c:v>25.004000000000001</c:v>
                </c:pt>
                <c:pt idx="3">
                  <c:v>27.524999999999999</c:v>
                </c:pt>
                <c:pt idx="4">
                  <c:v>30.602</c:v>
                </c:pt>
                <c:pt idx="5">
                  <c:v>30.093</c:v>
                </c:pt>
                <c:pt idx="6">
                  <c:v>29.972999999999999</c:v>
                </c:pt>
                <c:pt idx="7">
                  <c:v>27.623999999999999</c:v>
                </c:pt>
                <c:pt idx="8">
                  <c:v>20.98</c:v>
                </c:pt>
                <c:pt idx="9">
                  <c:v>24.227</c:v>
                </c:pt>
                <c:pt idx="10">
                  <c:v>23.419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3.0329999999999999</c:v>
                </c:pt>
                <c:pt idx="3">
                  <c:v>0</c:v>
                </c:pt>
                <c:pt idx="4">
                  <c:v>0</c:v>
                </c:pt>
                <c:pt idx="5">
                  <c:v>3.6819999999999999</c:v>
                </c:pt>
                <c:pt idx="6">
                  <c:v>3.0720000000000001</c:v>
                </c:pt>
                <c:pt idx="7">
                  <c:v>3.5249999999999999</c:v>
                </c:pt>
                <c:pt idx="8">
                  <c:v>3.1030000000000002</c:v>
                </c:pt>
                <c:pt idx="9">
                  <c:v>3.4140000000000001</c:v>
                </c:pt>
                <c:pt idx="10">
                  <c:v>3.2759999999999998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40.789000000000001</c:v>
                </c:pt>
                <c:pt idx="1">
                  <c:v>42.970999999999997</c:v>
                </c:pt>
                <c:pt idx="2">
                  <c:v>35.155000000000001</c:v>
                </c:pt>
                <c:pt idx="3">
                  <c:v>28.158999999999999</c:v>
                </c:pt>
                <c:pt idx="4">
                  <c:v>33.744</c:v>
                </c:pt>
                <c:pt idx="5">
                  <c:v>43.158000000000001</c:v>
                </c:pt>
                <c:pt idx="6">
                  <c:v>45.198</c:v>
                </c:pt>
                <c:pt idx="7">
                  <c:v>40.741</c:v>
                </c:pt>
                <c:pt idx="8">
                  <c:v>24.512</c:v>
                </c:pt>
                <c:pt idx="9">
                  <c:v>23.469000000000001</c:v>
                </c:pt>
                <c:pt idx="10">
                  <c:v>25.643999999999998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66.954999999999998</c:v>
                </c:pt>
                <c:pt idx="1">
                  <c:v>60.29</c:v>
                </c:pt>
                <c:pt idx="2">
                  <c:v>69.289000000000001</c:v>
                </c:pt>
                <c:pt idx="3">
                  <c:v>56.884</c:v>
                </c:pt>
                <c:pt idx="4">
                  <c:v>59.293999999999997</c:v>
                </c:pt>
                <c:pt idx="5">
                  <c:v>55.539000000000001</c:v>
                </c:pt>
                <c:pt idx="6">
                  <c:v>56.536999999999999</c:v>
                </c:pt>
                <c:pt idx="7">
                  <c:v>48.369</c:v>
                </c:pt>
                <c:pt idx="8">
                  <c:v>52.902000000000001</c:v>
                </c:pt>
                <c:pt idx="9">
                  <c:v>44.759</c:v>
                </c:pt>
                <c:pt idx="10">
                  <c:v>40.543999999999997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3.35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128.60400000000001</c:v>
                </c:pt>
                <c:pt idx="1">
                  <c:v>136.78299999999999</c:v>
                </c:pt>
                <c:pt idx="2">
                  <c:v>132.48099999999999</c:v>
                </c:pt>
                <c:pt idx="3">
                  <c:v>112.568</c:v>
                </c:pt>
                <c:pt idx="4">
                  <c:v>123.64</c:v>
                </c:pt>
                <c:pt idx="5">
                  <c:v>132.47200000000001</c:v>
                </c:pt>
                <c:pt idx="6">
                  <c:v>134.78</c:v>
                </c:pt>
                <c:pt idx="7">
                  <c:v>120.259</c:v>
                </c:pt>
                <c:pt idx="8">
                  <c:v>101.497</c:v>
                </c:pt>
                <c:pt idx="9">
                  <c:v>95.869</c:v>
                </c:pt>
                <c:pt idx="10">
                  <c:v>89.533000000000001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68.27395265927187</c:v>
                </c:pt>
                <c:pt idx="1">
                  <c:v>85.620831606749633</c:v>
                </c:pt>
                <c:pt idx="2">
                  <c:v>91.017286888840829</c:v>
                </c:pt>
                <c:pt idx="3">
                  <c:v>88.96719469874418</c:v>
                </c:pt>
                <c:pt idx="4">
                  <c:v>98.06141964207545</c:v>
                </c:pt>
                <c:pt idx="5">
                  <c:v>91.018222356902726</c:v>
                </c:pt>
                <c:pt idx="6">
                  <c:v>82.1783574709888</c:v>
                </c:pt>
                <c:pt idx="7">
                  <c:v>71.576050580774293</c:v>
                </c:pt>
                <c:pt idx="8">
                  <c:v>59.767888139896073</c:v>
                </c:pt>
                <c:pt idx="9">
                  <c:v>57.741600750245425</c:v>
                </c:pt>
                <c:pt idx="10">
                  <c:v>53.568775900289793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424.56238359497166</c:v>
                </c:pt>
                <c:pt idx="1">
                  <c:v>478.70904916545561</c:v>
                </c:pt>
                <c:pt idx="2">
                  <c:v>507.13409978464517</c:v>
                </c:pt>
                <c:pt idx="3">
                  <c:v>512.08744589628088</c:v>
                </c:pt>
                <c:pt idx="4">
                  <c:v>503.13482706008364</c:v>
                </c:pt>
                <c:pt idx="5">
                  <c:v>495.42513966513371</c:v>
                </c:pt>
                <c:pt idx="6">
                  <c:v>479.87488390246403</c:v>
                </c:pt>
                <c:pt idx="7">
                  <c:v>474.76866215139165</c:v>
                </c:pt>
                <c:pt idx="8">
                  <c:v>429.01695998909872</c:v>
                </c:pt>
                <c:pt idx="9">
                  <c:v>428.25425239274819</c:v>
                </c:pt>
                <c:pt idx="10">
                  <c:v>383.71410372554618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0.30290954867703723</c:v>
                </c:pt>
                <c:pt idx="1">
                  <c:v>0.28573305693397044</c:v>
                </c:pt>
                <c:pt idx="2">
                  <c:v>0.26123465185294803</c:v>
                </c:pt>
                <c:pt idx="3">
                  <c:v>0.2198218310214145</c:v>
                </c:pt>
                <c:pt idx="4">
                  <c:v>0.24573929958785201</c:v>
                </c:pt>
                <c:pt idx="5">
                  <c:v>0.26739054883153507</c:v>
                </c:pt>
                <c:pt idx="6">
                  <c:v>0.28086487649433728</c:v>
                </c:pt>
                <c:pt idx="7">
                  <c:v>0.25330020615735682</c:v>
                </c:pt>
                <c:pt idx="8">
                  <c:v>0.23658039067401679</c:v>
                </c:pt>
                <c:pt idx="9">
                  <c:v>0.2238600071437922</c:v>
                </c:pt>
                <c:pt idx="10">
                  <c:v>0.23333257529683876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6.2536429920211731E-2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89.533000000000001</c:v>
                </c:pt>
                <c:pt idx="2">
                  <c:v>0</c:v>
                </c:pt>
                <c:pt idx="3">
                  <c:v>0</c:v>
                </c:pt>
                <c:pt idx="4">
                  <c:v>3.35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89.533000000000001</c:v>
                </c:pt>
                <c:pt idx="4" formatCode="#,##0">
                  <c:v>3.35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16：化学工業(N=2)</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23：非鉄金属製造業(N=1)</c:v>
                </c:pt>
                <c:pt idx="14">
                  <c:v>24：金属製品製造業(N=1)</c:v>
                </c:pt>
                <c:pt idx="15">
                  <c:v>25：はん用機械器具製造業(N=0)</c:v>
                </c:pt>
                <c:pt idx="16">
                  <c:v>26：生産用機械器具製造業(N=0)</c:v>
                </c:pt>
                <c:pt idx="17">
                  <c:v>27：業務用機械器具製造業(N=0)</c:v>
                </c:pt>
                <c:pt idx="18">
                  <c:v>28：電子部品等製造業(N=0)</c:v>
                </c:pt>
                <c:pt idx="19">
                  <c:v>29：電気機械器具製造業(N=1)</c:v>
                </c:pt>
                <c:pt idx="20">
                  <c:v>30：情報通信機械器具製造業(N=0)</c:v>
                </c:pt>
                <c:pt idx="21">
                  <c:v>31：輸送用機械器具製造業(N=2)</c:v>
                </c:pt>
                <c:pt idx="22">
                  <c:v>32：その他の製造業(N=1)</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P：医療，福祉(N=1)</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55.344000000000001</c:v>
                </c:pt>
                <c:pt idx="1">
                  <c:v>7.8319999999999999</c:v>
                </c:pt>
                <c:pt idx="2">
                  <c:v>0</c:v>
                </c:pt>
                <c:pt idx="3">
                  <c:v>0</c:v>
                </c:pt>
                <c:pt idx="4">
                  <c:v>0</c:v>
                </c:pt>
                <c:pt idx="5">
                  <c:v>0</c:v>
                </c:pt>
                <c:pt idx="6">
                  <c:v>0</c:v>
                </c:pt>
                <c:pt idx="7">
                  <c:v>0</c:v>
                </c:pt>
                <c:pt idx="8">
                  <c:v>0</c:v>
                </c:pt>
                <c:pt idx="9">
                  <c:v>0</c:v>
                </c:pt>
                <c:pt idx="10">
                  <c:v>4.2679999999999998</c:v>
                </c:pt>
                <c:pt idx="11">
                  <c:v>0</c:v>
                </c:pt>
                <c:pt idx="12">
                  <c:v>0</c:v>
                </c:pt>
                <c:pt idx="13">
                  <c:v>2.105</c:v>
                </c:pt>
                <c:pt idx="14">
                  <c:v>5.1219999999999999</c:v>
                </c:pt>
                <c:pt idx="15">
                  <c:v>0</c:v>
                </c:pt>
                <c:pt idx="16">
                  <c:v>0</c:v>
                </c:pt>
                <c:pt idx="17">
                  <c:v>0</c:v>
                </c:pt>
                <c:pt idx="18">
                  <c:v>0</c:v>
                </c:pt>
                <c:pt idx="19">
                  <c:v>4.0309999999999997</c:v>
                </c:pt>
                <c:pt idx="20">
                  <c:v>0</c:v>
                </c:pt>
                <c:pt idx="21">
                  <c:v>4.524</c:v>
                </c:pt>
                <c:pt idx="22">
                  <c:v>6.3070000000000004</c:v>
                </c:pt>
                <c:pt idx="23">
                  <c:v>0</c:v>
                </c:pt>
                <c:pt idx="24">
                  <c:v>0</c:v>
                </c:pt>
                <c:pt idx="25">
                  <c:v>0</c:v>
                </c:pt>
                <c:pt idx="26">
                  <c:v>0</c:v>
                </c:pt>
                <c:pt idx="27">
                  <c:v>0</c:v>
                </c:pt>
                <c:pt idx="28">
                  <c:v>0</c:v>
                </c:pt>
                <c:pt idx="29">
                  <c:v>0</c:v>
                </c:pt>
                <c:pt idx="30">
                  <c:v>0</c:v>
                </c:pt>
                <c:pt idx="31">
                  <c:v>0</c:v>
                </c:pt>
                <c:pt idx="32">
                  <c:v>0</c:v>
                </c:pt>
                <c:pt idx="33">
                  <c:v>3.35</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466.44428447380494</c:v>
                </c:pt>
                <c:pt idx="2">
                  <c:v>6.0571706364028728</c:v>
                </c:pt>
                <c:pt idx="3">
                  <c:v>5.2535558091332861</c:v>
                </c:pt>
                <c:pt idx="4">
                  <c:v>68.834549717200716</c:v>
                </c:pt>
                <c:pt idx="5">
                  <c:v>63.473012403869333</c:v>
                </c:pt>
                <c:pt idx="7">
                  <c:v>182.1521511977204</c:v>
                </c:pt>
                <c:pt idx="8">
                  <c:v>4.2665511107491181</c:v>
                </c:pt>
                <c:pt idx="9">
                  <c:v>0</c:v>
                </c:pt>
                <c:pt idx="10">
                  <c:v>3.2473786233399999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477.75501091934109</c:v>
                </c:pt>
                <c:pt idx="4" formatCode="#,##0">
                  <c:v>68.834549717200716</c:v>
                </c:pt>
                <c:pt idx="5" formatCode="#,##0">
                  <c:v>63.473012403869333</c:v>
                </c:pt>
                <c:pt idx="6" formatCode="#,##0">
                  <c:v>186.41870230846951</c:v>
                </c:pt>
                <c:pt idx="10" formatCode="#,##0">
                  <c:v>3.2473786233399999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40.543999999999997</c:v>
                </c:pt>
                <c:pt idx="2" formatCode="#,##0_);[Red]\(#,##0\)">
                  <c:v>0</c:v>
                </c:pt>
                <c:pt idx="3" formatCode="#,##0_);[Red]\(#,##0\)">
                  <c:v>25.643999999999998</c:v>
                </c:pt>
                <c:pt idx="4" formatCode="#,##0_);[Red]\(#,##0\)">
                  <c:v>3.2759999999999998</c:v>
                </c:pt>
                <c:pt idx="5" formatCode="#,##0_);[Red]\(#,##0\)">
                  <c:v>23.419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40.543999999999997</c:v>
                </c:pt>
                <c:pt idx="1">
                  <c:v>25.643999999999998</c:v>
                </c:pt>
                <c:pt idx="4" formatCode="#,##0_);[Red]\(#,##0\)">
                  <c:v>3.2759999999999998</c:v>
                </c:pt>
                <c:pt idx="5" formatCode="#,##0_);[Red]\(#,##0\)">
                  <c:v>23.419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23：非鉄金属製造業(N=1)</c:v>
                </c:pt>
                <c:pt idx="9">
                  <c:v>24：金属製品製造業(N=1)</c:v>
                </c:pt>
                <c:pt idx="10">
                  <c:v>25：はん用機械器具製造業(N=0)</c:v>
                </c:pt>
                <c:pt idx="11">
                  <c:v>26：生産用機械器具製造業(N=0)</c:v>
                </c:pt>
                <c:pt idx="12">
                  <c:v>27：業務用機械器具製造業(N=0)</c:v>
                </c:pt>
                <c:pt idx="13">
                  <c:v>28：電子部品等製造業(N=0)</c:v>
                </c:pt>
                <c:pt idx="14">
                  <c:v>29：電気機械器具製造業(N=1)</c:v>
                </c:pt>
                <c:pt idx="15">
                  <c:v>30：情報通信機械器具製造業(N=0)</c:v>
                </c:pt>
                <c:pt idx="16">
                  <c:v>31：輸送用機械器具製造業(N=2)</c:v>
                </c:pt>
                <c:pt idx="17">
                  <c:v>32：その他の製造業(N=1)</c:v>
                </c:pt>
              </c:strCache>
            </c:strRef>
          </c:cat>
          <c:val>
            <c:numRef>
              <c:f>③特定事業所の現状把握!$BG$21:$BG$38</c:f>
              <c:numCache>
                <c:formatCode>[=0]#,##0;[&lt;1]0.00;#,##0</c:formatCode>
                <c:ptCount val="18"/>
                <c:pt idx="0">
                  <c:v>0</c:v>
                </c:pt>
                <c:pt idx="1">
                  <c:v>0</c:v>
                </c:pt>
                <c:pt idx="2">
                  <c:v>0</c:v>
                </c:pt>
                <c:pt idx="3">
                  <c:v>0</c:v>
                </c:pt>
                <c:pt idx="4">
                  <c:v>0</c:v>
                </c:pt>
                <c:pt idx="5">
                  <c:v>4.2679999999999998</c:v>
                </c:pt>
                <c:pt idx="6">
                  <c:v>0</c:v>
                </c:pt>
                <c:pt idx="7">
                  <c:v>0</c:v>
                </c:pt>
                <c:pt idx="8">
                  <c:v>2.105</c:v>
                </c:pt>
                <c:pt idx="9">
                  <c:v>5.1219999999999999</c:v>
                </c:pt>
                <c:pt idx="10">
                  <c:v>0</c:v>
                </c:pt>
                <c:pt idx="11">
                  <c:v>0</c:v>
                </c:pt>
                <c:pt idx="12">
                  <c:v>0</c:v>
                </c:pt>
                <c:pt idx="13">
                  <c:v>0</c:v>
                </c:pt>
                <c:pt idx="14">
                  <c:v>4.0309999999999997</c:v>
                </c:pt>
                <c:pt idx="15">
                  <c:v>0</c:v>
                </c:pt>
                <c:pt idx="16">
                  <c:v>2.262</c:v>
                </c:pt>
                <c:pt idx="17">
                  <c:v>6.3070000000000004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23：非鉄金属製造業(N=1)</c:v>
                </c:pt>
                <c:pt idx="9">
                  <c:v>24：金属製品製造業(N=1)</c:v>
                </c:pt>
                <c:pt idx="10">
                  <c:v>25：はん用機械器具製造業(N=0)</c:v>
                </c:pt>
                <c:pt idx="11">
                  <c:v>26：生産用機械器具製造業(N=0)</c:v>
                </c:pt>
                <c:pt idx="12">
                  <c:v>27：業務用機械器具製造業(N=0)</c:v>
                </c:pt>
                <c:pt idx="13">
                  <c:v>28：電子部品等製造業(N=0)</c:v>
                </c:pt>
                <c:pt idx="14">
                  <c:v>29：電気機械器具製造業(N=1)</c:v>
                </c:pt>
                <c:pt idx="15">
                  <c:v>30：情報通信機械器具製造業(N=0)</c:v>
                </c:pt>
                <c:pt idx="16">
                  <c:v>31：輸送用機械器具製造業(N=2)</c:v>
                </c:pt>
                <c:pt idx="17">
                  <c:v>32：その他の製造業(N=1)</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3.35</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55.344000000000001</c:v>
                </c:pt>
                <c:pt idx="1">
                  <c:v>3.9159999999999999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168,693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10595.299999999985</c:v>
                </c:pt>
                <c:pt idx="1">
                  <c:v>117116.29999999977</c:v>
                </c:pt>
                <c:pt idx="2">
                  <c:v>0</c:v>
                </c:pt>
                <c:pt idx="3">
                  <c:v>0</c:v>
                </c:pt>
                <c:pt idx="4">
                  <c:v>0</c:v>
                </c:pt>
                <c:pt idx="5">
                  <c:v>40981.1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454,828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12715.63143599998</c:v>
                </c:pt>
                <c:pt idx="1">
                  <c:v>154916.75698799969</c:v>
                </c:pt>
                <c:pt idx="2">
                  <c:v>0</c:v>
                </c:pt>
                <c:pt idx="3">
                  <c:v>0</c:v>
                </c:pt>
                <c:pt idx="4">
                  <c:v>0</c:v>
                </c:pt>
                <c:pt idx="5">
                  <c:v>287195.54879999993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142</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丹波市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51.621505056000004</c:v>
                </c:pt>
                <c:pt idx="1">
                  <c:v>29.405464272000007</c:v>
                </c:pt>
                <c:pt idx="2">
                  <c:v>1.1847816000000001E-2</c:v>
                </c:pt>
                <c:pt idx="3">
                  <c:v>0</c:v>
                </c:pt>
                <c:pt idx="4">
                  <c:v>13.525647469999999</c:v>
                </c:pt>
                <c:pt idx="5">
                  <c:v>47.716000520000001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1,476,136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丹波市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1180675</c:v>
                </c:pt>
                <c:pt idx="1">
                  <c:v>295400</c:v>
                </c:pt>
                <c:pt idx="2">
                  <c:v>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18144</c:v>
                </c:pt>
                <c:pt idx="1">
                  <c:v>18144</c:v>
                </c:pt>
                <c:pt idx="2">
                  <c:v>18144</c:v>
                </c:pt>
                <c:pt idx="3">
                  <c:v>40244</c:v>
                </c:pt>
                <c:pt idx="4">
                  <c:v>40981.1</c:v>
                </c:pt>
                <c:pt idx="5">
                  <c:v>40981.1</c:v>
                </c:pt>
                <c:pt idx="6">
                  <c:v>40981.1</c:v>
                </c:pt>
                <c:pt idx="7">
                  <c:v>40981.1</c:v>
                </c:pt>
                <c:pt idx="8">
                  <c:v>40981.1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25351.3</c:v>
                </c:pt>
                <c:pt idx="1">
                  <c:v>51605.599999999999</c:v>
                </c:pt>
                <c:pt idx="2">
                  <c:v>63277.9</c:v>
                </c:pt>
                <c:pt idx="3">
                  <c:v>68657.700000000026</c:v>
                </c:pt>
                <c:pt idx="4">
                  <c:v>73568.600000000006</c:v>
                </c:pt>
                <c:pt idx="5">
                  <c:v>80455.500000000073</c:v>
                </c:pt>
                <c:pt idx="6">
                  <c:v>85332.599999999846</c:v>
                </c:pt>
                <c:pt idx="7">
                  <c:v>114907.89999999981</c:v>
                </c:pt>
                <c:pt idx="8">
                  <c:v>117116.29999999977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5790</c:v>
                </c:pt>
                <c:pt idx="1">
                  <c:v>6480.2</c:v>
                </c:pt>
                <c:pt idx="2">
                  <c:v>7096.2999999999993</c:v>
                </c:pt>
                <c:pt idx="3">
                  <c:v>7567.7000000000007</c:v>
                </c:pt>
                <c:pt idx="4">
                  <c:v>8275.0999999999967</c:v>
                </c:pt>
                <c:pt idx="5">
                  <c:v>8819.5000000000036</c:v>
                </c:pt>
                <c:pt idx="6">
                  <c:v>9351.1999999999989</c:v>
                </c:pt>
                <c:pt idx="7">
                  <c:v>9966.1999999999935</c:v>
                </c:pt>
                <c:pt idx="8">
                  <c:v>10595.299999999985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0.38209232237949131</c:v>
                </c:pt>
                <c:pt idx="1">
                  <c:v>0.48160930773070221</c:v>
                </c:pt>
                <c:pt idx="2">
                  <c:v>0.54419488951740491</c:v>
                </c:pt>
                <c:pt idx="3">
                  <c:v>0.90938598443675822</c:v>
                </c:pt>
                <c:pt idx="4">
                  <c:v>0.97895722587608425</c:v>
                </c:pt>
                <c:pt idx="5">
                  <c:v>0.98569916404429803</c:v>
                </c:pt>
                <c:pt idx="6">
                  <c:v>1.0926438790267323</c:v>
                </c:pt>
                <c:pt idx="7">
                  <c:v>1.1235226394965485</c:v>
                </c:pt>
                <c:pt idx="8">
                  <c:v>1.1326775854566693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499.95972608716392</c:v>
                </c:pt>
                <c:pt idx="2">
                  <c:v>4.4012808514038264</c:v>
                </c:pt>
                <c:pt idx="3">
                  <c:v>7.7264389577131114</c:v>
                </c:pt>
                <c:pt idx="4">
                  <c:v>88.96719469874418</c:v>
                </c:pt>
                <c:pt idx="5">
                  <c:v>79.907386327819097</c:v>
                </c:pt>
                <c:pt idx="7">
                  <c:v>160.11653658647271</c:v>
                </c:pt>
                <c:pt idx="8">
                  <c:v>5.2797164292355561</c:v>
                </c:pt>
                <c:pt idx="9">
                  <c:v>0</c:v>
                </c:pt>
                <c:pt idx="10">
                  <c:v>4.3884091452399998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512.08744589628088</c:v>
                </c:pt>
                <c:pt idx="4" formatCode="#,##0">
                  <c:v>88.96719469874418</c:v>
                </c:pt>
                <c:pt idx="5" formatCode="#,##0">
                  <c:v>79.907386327819097</c:v>
                </c:pt>
                <c:pt idx="6" formatCode="#,##0">
                  <c:v>165.39625301570825</c:v>
                </c:pt>
                <c:pt idx="10" formatCode="#,##0">
                  <c:v>4.3884091452399998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1370</c:v>
                </c:pt>
                <c:pt idx="1">
                  <c:v>1498</c:v>
                </c:pt>
                <c:pt idx="2">
                  <c:v>1611</c:v>
                </c:pt>
                <c:pt idx="3">
                  <c:v>1692</c:v>
                </c:pt>
                <c:pt idx="4">
                  <c:v>1808</c:v>
                </c:pt>
                <c:pt idx="5">
                  <c:v>1902</c:v>
                </c:pt>
                <c:pt idx="6">
                  <c:v>1982</c:v>
                </c:pt>
                <c:pt idx="7">
                  <c:v>2065</c:v>
                </c:pt>
                <c:pt idx="8">
                  <c:v>2154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401551.10603749042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454827.93722399959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2251078.2540000002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1433930.696</c:v>
                </c:pt>
                <c:pt idx="1">
                  <c:v>816818.45200000016</c:v>
                </c:pt>
                <c:pt idx="2">
                  <c:v>329.10599999999999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167632.38842399966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排出量比較シート!$DN$21:$DN$50</c:f>
              <c:numCache>
                <c:formatCode>0.0%;;</c:formatCode>
                <c:ptCount val="30"/>
                <c:pt idx="0">
                  <c:v>0.74</c:v>
                </c:pt>
                <c:pt idx="1">
                  <c:v>0.68</c:v>
                </c:pt>
                <c:pt idx="2">
                  <c:v>0.85</c:v>
                </c:pt>
                <c:pt idx="3">
                  <c:v>0.96</c:v>
                </c:pt>
                <c:pt idx="4">
                  <c:v>0</c:v>
                </c:pt>
                <c:pt idx="5">
                  <c:v>0.96</c:v>
                </c:pt>
                <c:pt idx="6">
                  <c:v>0.97</c:v>
                </c:pt>
                <c:pt idx="7">
                  <c:v>1</c:v>
                </c:pt>
                <c:pt idx="8">
                  <c:v>1</c:v>
                </c:pt>
                <c:pt idx="9">
                  <c:v>0.09</c:v>
                </c:pt>
                <c:pt idx="10">
                  <c:v>0.62</c:v>
                </c:pt>
                <c:pt idx="11">
                  <c:v>0.85</c:v>
                </c:pt>
                <c:pt idx="12">
                  <c:v>0.51</c:v>
                </c:pt>
                <c:pt idx="13">
                  <c:v>0.38</c:v>
                </c:pt>
                <c:pt idx="14">
                  <c:v>0.67</c:v>
                </c:pt>
                <c:pt idx="15">
                  <c:v>0.88</c:v>
                </c:pt>
                <c:pt idx="16">
                  <c:v>1</c:v>
                </c:pt>
                <c:pt idx="17">
                  <c:v>0.87</c:v>
                </c:pt>
                <c:pt idx="18">
                  <c:v>0.96</c:v>
                </c:pt>
                <c:pt idx="19">
                  <c:v>1</c:v>
                </c:pt>
                <c:pt idx="20">
                  <c:v>1</c:v>
                </c:pt>
                <c:pt idx="21">
                  <c:v>0.93</c:v>
                </c:pt>
                <c:pt idx="22">
                  <c:v>0.63</c:v>
                </c:pt>
                <c:pt idx="23">
                  <c:v>0.38</c:v>
                </c:pt>
                <c:pt idx="24">
                  <c:v>0</c:v>
                </c:pt>
                <c:pt idx="25">
                  <c:v>0</c:v>
                </c:pt>
                <c:pt idx="26">
                  <c:v>0.66</c:v>
                </c:pt>
                <c:pt idx="27">
                  <c:v>0.67</c:v>
                </c:pt>
                <c:pt idx="28">
                  <c:v>0.99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7.0000000000000007E-2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排出量比較シート!$DQ$21:$DQ$50</c:f>
              <c:numCache>
                <c:formatCode>0.0%;;</c:formatCode>
                <c:ptCount val="30"/>
                <c:pt idx="0">
                  <c:v>0.26</c:v>
                </c:pt>
                <c:pt idx="1">
                  <c:v>0.32</c:v>
                </c:pt>
                <c:pt idx="2">
                  <c:v>0.15</c:v>
                </c:pt>
                <c:pt idx="3">
                  <c:v>0.04</c:v>
                </c:pt>
                <c:pt idx="4">
                  <c:v>0</c:v>
                </c:pt>
                <c:pt idx="5">
                  <c:v>0.04</c:v>
                </c:pt>
                <c:pt idx="6">
                  <c:v>0.03</c:v>
                </c:pt>
                <c:pt idx="7">
                  <c:v>0</c:v>
                </c:pt>
                <c:pt idx="8">
                  <c:v>0</c:v>
                </c:pt>
                <c:pt idx="9">
                  <c:v>0.91</c:v>
                </c:pt>
                <c:pt idx="10">
                  <c:v>0</c:v>
                </c:pt>
                <c:pt idx="11">
                  <c:v>0.15</c:v>
                </c:pt>
                <c:pt idx="12">
                  <c:v>0.49</c:v>
                </c:pt>
                <c:pt idx="13">
                  <c:v>0</c:v>
                </c:pt>
                <c:pt idx="14">
                  <c:v>0.33</c:v>
                </c:pt>
                <c:pt idx="15">
                  <c:v>0.12</c:v>
                </c:pt>
                <c:pt idx="16">
                  <c:v>0</c:v>
                </c:pt>
                <c:pt idx="17">
                  <c:v>0.13</c:v>
                </c:pt>
                <c:pt idx="18">
                  <c:v>0.01</c:v>
                </c:pt>
                <c:pt idx="19">
                  <c:v>0</c:v>
                </c:pt>
                <c:pt idx="20">
                  <c:v>0</c:v>
                </c:pt>
                <c:pt idx="21">
                  <c:v>0</c:v>
                </c:pt>
                <c:pt idx="22">
                  <c:v>0.37</c:v>
                </c:pt>
                <c:pt idx="23">
                  <c:v>0.62</c:v>
                </c:pt>
                <c:pt idx="24">
                  <c:v>1</c:v>
                </c:pt>
                <c:pt idx="25">
                  <c:v>1</c:v>
                </c:pt>
                <c:pt idx="26">
                  <c:v>0.34</c:v>
                </c:pt>
                <c:pt idx="27">
                  <c:v>0.3</c:v>
                </c:pt>
                <c:pt idx="28">
                  <c:v>0.01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0.61</c:v>
                </c:pt>
                <c:pt idx="14">
                  <c:v>0</c:v>
                </c:pt>
                <c:pt idx="15">
                  <c:v>0.01</c:v>
                </c:pt>
                <c:pt idx="16">
                  <c:v>0</c:v>
                </c:pt>
                <c:pt idx="17">
                  <c:v>0</c:v>
                </c:pt>
                <c:pt idx="18">
                  <c:v>0.03</c:v>
                </c:pt>
                <c:pt idx="19">
                  <c:v>0</c:v>
                </c:pt>
                <c:pt idx="20">
                  <c:v>0</c:v>
                </c:pt>
                <c:pt idx="21">
                  <c:v>0</c:v>
                </c:pt>
                <c:pt idx="22">
                  <c:v>0</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排出量比較シート!$DF$21:$DF$50</c:f>
              <c:numCache>
                <c:formatCode>#,##0;;</c:formatCode>
                <c:ptCount val="30"/>
                <c:pt idx="0">
                  <c:v>3</c:v>
                </c:pt>
                <c:pt idx="1">
                  <c:v>8</c:v>
                </c:pt>
                <c:pt idx="2">
                  <c:v>5</c:v>
                </c:pt>
                <c:pt idx="3">
                  <c:v>10</c:v>
                </c:pt>
                <c:pt idx="4">
                  <c:v>0</c:v>
                </c:pt>
                <c:pt idx="5">
                  <c:v>14</c:v>
                </c:pt>
                <c:pt idx="6">
                  <c:v>20</c:v>
                </c:pt>
                <c:pt idx="7">
                  <c:v>5</c:v>
                </c:pt>
                <c:pt idx="8">
                  <c:v>9</c:v>
                </c:pt>
                <c:pt idx="9">
                  <c:v>1</c:v>
                </c:pt>
                <c:pt idx="10">
                  <c:v>2</c:v>
                </c:pt>
                <c:pt idx="11">
                  <c:v>4</c:v>
                </c:pt>
                <c:pt idx="12">
                  <c:v>2</c:v>
                </c:pt>
                <c:pt idx="13">
                  <c:v>18</c:v>
                </c:pt>
                <c:pt idx="14">
                  <c:v>10</c:v>
                </c:pt>
                <c:pt idx="15">
                  <c:v>6</c:v>
                </c:pt>
                <c:pt idx="16">
                  <c:v>2</c:v>
                </c:pt>
                <c:pt idx="17">
                  <c:v>6</c:v>
                </c:pt>
                <c:pt idx="18">
                  <c:v>10</c:v>
                </c:pt>
                <c:pt idx="19">
                  <c:v>9</c:v>
                </c:pt>
                <c:pt idx="20">
                  <c:v>16</c:v>
                </c:pt>
                <c:pt idx="21">
                  <c:v>5</c:v>
                </c:pt>
                <c:pt idx="22">
                  <c:v>8</c:v>
                </c:pt>
                <c:pt idx="23">
                  <c:v>2</c:v>
                </c:pt>
                <c:pt idx="24">
                  <c:v>0</c:v>
                </c:pt>
                <c:pt idx="25">
                  <c:v>0</c:v>
                </c:pt>
                <c:pt idx="26">
                  <c:v>12</c:v>
                </c:pt>
                <c:pt idx="27">
                  <c:v>8</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排出量比較シート!$DI$21:$DI$50</c:f>
              <c:numCache>
                <c:formatCode>#,##0;;</c:formatCode>
                <c:ptCount val="30"/>
                <c:pt idx="0">
                  <c:v>2</c:v>
                </c:pt>
                <c:pt idx="1">
                  <c:v>4</c:v>
                </c:pt>
                <c:pt idx="2">
                  <c:v>1</c:v>
                </c:pt>
                <c:pt idx="3">
                  <c:v>1</c:v>
                </c:pt>
                <c:pt idx="4">
                  <c:v>0</c:v>
                </c:pt>
                <c:pt idx="5">
                  <c:v>2</c:v>
                </c:pt>
                <c:pt idx="6">
                  <c:v>2</c:v>
                </c:pt>
                <c:pt idx="7">
                  <c:v>0</c:v>
                </c:pt>
                <c:pt idx="8">
                  <c:v>0</c:v>
                </c:pt>
                <c:pt idx="9">
                  <c:v>7</c:v>
                </c:pt>
                <c:pt idx="10">
                  <c:v>0</c:v>
                </c:pt>
                <c:pt idx="11">
                  <c:v>1</c:v>
                </c:pt>
                <c:pt idx="12">
                  <c:v>1</c:v>
                </c:pt>
                <c:pt idx="13">
                  <c:v>2</c:v>
                </c:pt>
                <c:pt idx="14">
                  <c:v>3</c:v>
                </c:pt>
                <c:pt idx="15">
                  <c:v>1</c:v>
                </c:pt>
                <c:pt idx="16">
                  <c:v>0</c:v>
                </c:pt>
                <c:pt idx="17">
                  <c:v>4</c:v>
                </c:pt>
                <c:pt idx="18">
                  <c:v>1</c:v>
                </c:pt>
                <c:pt idx="19">
                  <c:v>0</c:v>
                </c:pt>
                <c:pt idx="20">
                  <c:v>0</c:v>
                </c:pt>
                <c:pt idx="21">
                  <c:v>0</c:v>
                </c:pt>
                <c:pt idx="22">
                  <c:v>2</c:v>
                </c:pt>
                <c:pt idx="23">
                  <c:v>4</c:v>
                </c:pt>
                <c:pt idx="24">
                  <c:v>1</c:v>
                </c:pt>
                <c:pt idx="25">
                  <c:v>1</c:v>
                </c:pt>
                <c:pt idx="26">
                  <c:v>4</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0</c:v>
                </c:pt>
                <c:pt idx="15">
                  <c:v>1</c:v>
                </c:pt>
                <c:pt idx="16">
                  <c:v>0</c:v>
                </c:pt>
                <c:pt idx="17">
                  <c:v>0</c:v>
                </c:pt>
                <c:pt idx="18">
                  <c:v>1</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排出量比較シート!$DL$21:$DL$50</c:f>
              <c:numCache>
                <c:formatCode>#,##0;;</c:formatCode>
                <c:ptCount val="30"/>
                <c:pt idx="0">
                  <c:v>5</c:v>
                </c:pt>
                <c:pt idx="1">
                  <c:v>12</c:v>
                </c:pt>
                <c:pt idx="2">
                  <c:v>6</c:v>
                </c:pt>
                <c:pt idx="3">
                  <c:v>11</c:v>
                </c:pt>
                <c:pt idx="4">
                  <c:v>0</c:v>
                </c:pt>
                <c:pt idx="5">
                  <c:v>16</c:v>
                </c:pt>
                <c:pt idx="6">
                  <c:v>22</c:v>
                </c:pt>
                <c:pt idx="7">
                  <c:v>5</c:v>
                </c:pt>
                <c:pt idx="8">
                  <c:v>9</c:v>
                </c:pt>
                <c:pt idx="9">
                  <c:v>8</c:v>
                </c:pt>
                <c:pt idx="10">
                  <c:v>4</c:v>
                </c:pt>
                <c:pt idx="11">
                  <c:v>5</c:v>
                </c:pt>
                <c:pt idx="12">
                  <c:v>3</c:v>
                </c:pt>
                <c:pt idx="13">
                  <c:v>22</c:v>
                </c:pt>
                <c:pt idx="14">
                  <c:v>13</c:v>
                </c:pt>
                <c:pt idx="15">
                  <c:v>8</c:v>
                </c:pt>
                <c:pt idx="16">
                  <c:v>2</c:v>
                </c:pt>
                <c:pt idx="17">
                  <c:v>10</c:v>
                </c:pt>
                <c:pt idx="18">
                  <c:v>12</c:v>
                </c:pt>
                <c:pt idx="19">
                  <c:v>9</c:v>
                </c:pt>
                <c:pt idx="20">
                  <c:v>16</c:v>
                </c:pt>
                <c:pt idx="21">
                  <c:v>6</c:v>
                </c:pt>
                <c:pt idx="22">
                  <c:v>10</c:v>
                </c:pt>
                <c:pt idx="23">
                  <c:v>6</c:v>
                </c:pt>
                <c:pt idx="24">
                  <c:v>1</c:v>
                </c:pt>
                <c:pt idx="25">
                  <c:v>1</c:v>
                </c:pt>
                <c:pt idx="26">
                  <c:v>16</c:v>
                </c:pt>
                <c:pt idx="27">
                  <c:v>11</c:v>
                </c:pt>
                <c:pt idx="28">
                  <c:v>18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排出量比較シート!$CX$21:$CX$50</c:f>
              <c:numCache>
                <c:formatCode>[=0]#;[&lt;1]0.00;#,##0</c:formatCode>
                <c:ptCount val="30"/>
                <c:pt idx="0">
                  <c:v>48.015999999999998</c:v>
                </c:pt>
                <c:pt idx="1">
                  <c:v>54.372999999999998</c:v>
                </c:pt>
                <c:pt idx="2">
                  <c:v>29.231999999999999</c:v>
                </c:pt>
                <c:pt idx="3">
                  <c:v>89.533000000000001</c:v>
                </c:pt>
                <c:pt idx="4">
                  <c:v>0</c:v>
                </c:pt>
                <c:pt idx="5">
                  <c:v>158.209</c:v>
                </c:pt>
                <c:pt idx="6">
                  <c:v>270.88900000000001</c:v>
                </c:pt>
                <c:pt idx="7">
                  <c:v>48.320999999999998</c:v>
                </c:pt>
                <c:pt idx="8">
                  <c:v>64.296000000000006</c:v>
                </c:pt>
                <c:pt idx="9">
                  <c:v>3.6030000000000002</c:v>
                </c:pt>
                <c:pt idx="10">
                  <c:v>17.777000000000001</c:v>
                </c:pt>
                <c:pt idx="11">
                  <c:v>19.684999999999999</c:v>
                </c:pt>
                <c:pt idx="12">
                  <c:v>6.8789999999999996</c:v>
                </c:pt>
                <c:pt idx="13">
                  <c:v>684.02300000000002</c:v>
                </c:pt>
                <c:pt idx="14">
                  <c:v>75.858000000000004</c:v>
                </c:pt>
                <c:pt idx="15">
                  <c:v>32.726999999999997</c:v>
                </c:pt>
                <c:pt idx="16">
                  <c:v>12.398999999999999</c:v>
                </c:pt>
                <c:pt idx="17">
                  <c:v>52.332000000000001</c:v>
                </c:pt>
                <c:pt idx="18">
                  <c:v>705.89700000000005</c:v>
                </c:pt>
                <c:pt idx="19">
                  <c:v>98.078000000000003</c:v>
                </c:pt>
                <c:pt idx="20">
                  <c:v>556.18600000000004</c:v>
                </c:pt>
                <c:pt idx="21">
                  <c:v>42.92</c:v>
                </c:pt>
                <c:pt idx="22">
                  <c:v>58.744999999999997</c:v>
                </c:pt>
                <c:pt idx="23">
                  <c:v>18.183</c:v>
                </c:pt>
                <c:pt idx="24">
                  <c:v>0</c:v>
                </c:pt>
                <c:pt idx="25">
                  <c:v>0</c:v>
                </c:pt>
                <c:pt idx="26">
                  <c:v>165.535</c:v>
                </c:pt>
                <c:pt idx="27">
                  <c:v>68.465000000000003</c:v>
                </c:pt>
                <c:pt idx="28">
                  <c:v>333.358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3.2090000000000001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11.052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排出量比較シート!$DA$21:$DA$50</c:f>
              <c:numCache>
                <c:formatCode>[=0]#;[&lt;1]0.00;#,##0</c:formatCode>
                <c:ptCount val="30"/>
                <c:pt idx="0">
                  <c:v>17.032</c:v>
                </c:pt>
                <c:pt idx="1">
                  <c:v>25.874000000000002</c:v>
                </c:pt>
                <c:pt idx="2">
                  <c:v>5.3109999999999999</c:v>
                </c:pt>
                <c:pt idx="3">
                  <c:v>3.35</c:v>
                </c:pt>
                <c:pt idx="4">
                  <c:v>0</c:v>
                </c:pt>
                <c:pt idx="5">
                  <c:v>6.4089999999999998</c:v>
                </c:pt>
                <c:pt idx="6">
                  <c:v>7.27</c:v>
                </c:pt>
                <c:pt idx="7">
                  <c:v>0</c:v>
                </c:pt>
                <c:pt idx="8">
                  <c:v>0</c:v>
                </c:pt>
                <c:pt idx="9">
                  <c:v>35.505000000000003</c:v>
                </c:pt>
                <c:pt idx="10">
                  <c:v>0</c:v>
                </c:pt>
                <c:pt idx="11">
                  <c:v>3.605</c:v>
                </c:pt>
                <c:pt idx="12">
                  <c:v>6.492</c:v>
                </c:pt>
                <c:pt idx="13">
                  <c:v>8.42</c:v>
                </c:pt>
                <c:pt idx="14">
                  <c:v>36.744999999999997</c:v>
                </c:pt>
                <c:pt idx="15">
                  <c:v>4.3819999999999997</c:v>
                </c:pt>
                <c:pt idx="16">
                  <c:v>0</c:v>
                </c:pt>
                <c:pt idx="17">
                  <c:v>7.7050000000000001</c:v>
                </c:pt>
                <c:pt idx="18">
                  <c:v>3.8519999999999999</c:v>
                </c:pt>
                <c:pt idx="19">
                  <c:v>0</c:v>
                </c:pt>
                <c:pt idx="20">
                  <c:v>0</c:v>
                </c:pt>
                <c:pt idx="21">
                  <c:v>0</c:v>
                </c:pt>
                <c:pt idx="22">
                  <c:v>34.847000000000001</c:v>
                </c:pt>
                <c:pt idx="23">
                  <c:v>29.692</c:v>
                </c:pt>
                <c:pt idx="24">
                  <c:v>4.1509999999999998</c:v>
                </c:pt>
                <c:pt idx="25">
                  <c:v>3.8290000000000002</c:v>
                </c:pt>
                <c:pt idx="26">
                  <c:v>83.960999999999999</c:v>
                </c:pt>
                <c:pt idx="27">
                  <c:v>30.376999999999999</c:v>
                </c:pt>
                <c:pt idx="28">
                  <c:v>3.62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1088.1389999999999</c:v>
                </c:pt>
                <c:pt idx="14">
                  <c:v>0</c:v>
                </c:pt>
                <c:pt idx="15">
                  <c:v>0.19500000000000001</c:v>
                </c:pt>
                <c:pt idx="16">
                  <c:v>0</c:v>
                </c:pt>
                <c:pt idx="17">
                  <c:v>0</c:v>
                </c:pt>
                <c:pt idx="18">
                  <c:v>23.106999999999999</c:v>
                </c:pt>
                <c:pt idx="19">
                  <c:v>0</c:v>
                </c:pt>
                <c:pt idx="20">
                  <c:v>0</c:v>
                </c:pt>
                <c:pt idx="21">
                  <c:v>0</c:v>
                </c:pt>
                <c:pt idx="22">
                  <c:v>0</c:v>
                </c:pt>
                <c:pt idx="23">
                  <c:v>0</c:v>
                </c:pt>
                <c:pt idx="24">
                  <c:v>0</c:v>
                </c:pt>
                <c:pt idx="25">
                  <c:v>0</c:v>
                </c:pt>
                <c:pt idx="26">
                  <c:v>0</c:v>
                </c:pt>
                <c:pt idx="27">
                  <c:v>3.3570000000000002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排出量比較シート!$DD$21:$DD$50</c:f>
              <c:numCache>
                <c:formatCode>[=0]#;[&lt;1]0.00;#,##0</c:formatCode>
                <c:ptCount val="30"/>
                <c:pt idx="0">
                  <c:v>65.048000000000002</c:v>
                </c:pt>
                <c:pt idx="1">
                  <c:v>80.247</c:v>
                </c:pt>
                <c:pt idx="2">
                  <c:v>34.542999999999999</c:v>
                </c:pt>
                <c:pt idx="3">
                  <c:v>92.882999999999996</c:v>
                </c:pt>
                <c:pt idx="4">
                  <c:v>0</c:v>
                </c:pt>
                <c:pt idx="5">
                  <c:v>164.61799999999999</c:v>
                </c:pt>
                <c:pt idx="6">
                  <c:v>278.15899999999999</c:v>
                </c:pt>
                <c:pt idx="7">
                  <c:v>48.320999999999998</c:v>
                </c:pt>
                <c:pt idx="8">
                  <c:v>64.296000000000006</c:v>
                </c:pt>
                <c:pt idx="9">
                  <c:v>39.108000000000004</c:v>
                </c:pt>
                <c:pt idx="10">
                  <c:v>28.829000000000001</c:v>
                </c:pt>
                <c:pt idx="11">
                  <c:v>23.29</c:v>
                </c:pt>
                <c:pt idx="12">
                  <c:v>13.370999999999999</c:v>
                </c:pt>
                <c:pt idx="13">
                  <c:v>1780.5819999999999</c:v>
                </c:pt>
                <c:pt idx="14">
                  <c:v>112.60300000000001</c:v>
                </c:pt>
                <c:pt idx="15">
                  <c:v>37.303999999999995</c:v>
                </c:pt>
                <c:pt idx="16">
                  <c:v>12.398999999999999</c:v>
                </c:pt>
                <c:pt idx="17">
                  <c:v>60.036999999999999</c:v>
                </c:pt>
                <c:pt idx="18">
                  <c:v>732.85599999999999</c:v>
                </c:pt>
                <c:pt idx="19">
                  <c:v>98.078000000000003</c:v>
                </c:pt>
                <c:pt idx="20">
                  <c:v>556.18600000000004</c:v>
                </c:pt>
                <c:pt idx="21">
                  <c:v>46.129000000000005</c:v>
                </c:pt>
                <c:pt idx="22">
                  <c:v>93.591999999999999</c:v>
                </c:pt>
                <c:pt idx="23">
                  <c:v>47.875</c:v>
                </c:pt>
                <c:pt idx="24">
                  <c:v>4.1509999999999998</c:v>
                </c:pt>
                <c:pt idx="25">
                  <c:v>3.8290000000000002</c:v>
                </c:pt>
                <c:pt idx="26">
                  <c:v>249.49599999999998</c:v>
                </c:pt>
                <c:pt idx="27">
                  <c:v>102.199</c:v>
                </c:pt>
                <c:pt idx="28">
                  <c:v>336.97800000000001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排出量比較シート!$CU$21:$CU$50</c:f>
              <c:numCache>
                <c:formatCode>\(0%\);;</c:formatCode>
                <c:ptCount val="30"/>
                <c:pt idx="0">
                  <c:v>0.26849096809986461</c:v>
                </c:pt>
                <c:pt idx="1">
                  <c:v>0.35028562444044442</c:v>
                </c:pt>
                <c:pt idx="2">
                  <c:v>6.5941654654789184E-2</c:v>
                </c:pt>
                <c:pt idx="3">
                  <c:v>6.2536429920211731E-2</c:v>
                </c:pt>
                <c:pt idx="4">
                  <c:v>0</c:v>
                </c:pt>
                <c:pt idx="5">
                  <c:v>9.5190688685816871E-2</c:v>
                </c:pt>
                <c:pt idx="6">
                  <c:v>0.11550768066332888</c:v>
                </c:pt>
                <c:pt idx="7">
                  <c:v>0</c:v>
                </c:pt>
                <c:pt idx="8">
                  <c:v>0</c:v>
                </c:pt>
                <c:pt idx="9">
                  <c:v>0.40538497480350527</c:v>
                </c:pt>
                <c:pt idx="10">
                  <c:v>0</c:v>
                </c:pt>
                <c:pt idx="11">
                  <c:v>4.7485818525303321E-2</c:v>
                </c:pt>
                <c:pt idx="12">
                  <c:v>0.13044349053041041</c:v>
                </c:pt>
                <c:pt idx="13">
                  <c:v>0.12649339376965893</c:v>
                </c:pt>
                <c:pt idx="14">
                  <c:v>0.51228152458969423</c:v>
                </c:pt>
                <c:pt idx="15">
                  <c:v>9.8141117748013013E-2</c:v>
                </c:pt>
                <c:pt idx="16">
                  <c:v>0</c:v>
                </c:pt>
                <c:pt idx="17">
                  <c:v>0.14459723939112193</c:v>
                </c:pt>
                <c:pt idx="18">
                  <c:v>7.1936550613582187E-2</c:v>
                </c:pt>
                <c:pt idx="19">
                  <c:v>0</c:v>
                </c:pt>
                <c:pt idx="20">
                  <c:v>0</c:v>
                </c:pt>
                <c:pt idx="21">
                  <c:v>0</c:v>
                </c:pt>
                <c:pt idx="22">
                  <c:v>0.57652940052247614</c:v>
                </c:pt>
                <c:pt idx="23">
                  <c:v>0.37770419465279015</c:v>
                </c:pt>
                <c:pt idx="24">
                  <c:v>8.1845540699157379E-2</c:v>
                </c:pt>
                <c:pt idx="25">
                  <c:v>5.4987458260619834E-2</c:v>
                </c:pt>
                <c:pt idx="26">
                  <c:v>1</c:v>
                </c:pt>
                <c:pt idx="27">
                  <c:v>0.38042726398585219</c:v>
                </c:pt>
                <c:pt idx="28">
                  <c:v>8.2237760618424402E-2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排出量比較シート!$CM$21:$CM$50</c:f>
              <c:numCache>
                <c:formatCode>\(0%\);;</c:formatCode>
                <c:ptCount val="30"/>
                <c:pt idx="0">
                  <c:v>0.68376289258877743</c:v>
                </c:pt>
                <c:pt idx="1">
                  <c:v>1</c:v>
                </c:pt>
                <c:pt idx="2">
                  <c:v>4.8356492354278517E-2</c:v>
                </c:pt>
                <c:pt idx="3">
                  <c:v>0.23333257529683876</c:v>
                </c:pt>
                <c:pt idx="4">
                  <c:v>0</c:v>
                </c:pt>
                <c:pt idx="5">
                  <c:v>0.2349098111753703</c:v>
                </c:pt>
                <c:pt idx="6">
                  <c:v>0.44322680122918778</c:v>
                </c:pt>
                <c:pt idx="7">
                  <c:v>0.52549358371861599</c:v>
                </c:pt>
                <c:pt idx="8">
                  <c:v>0.53646430846421012</c:v>
                </c:pt>
                <c:pt idx="9">
                  <c:v>0.16308698804942182</c:v>
                </c:pt>
                <c:pt idx="10">
                  <c:v>0.13986744960047895</c:v>
                </c:pt>
                <c:pt idx="11">
                  <c:v>0.25136846760155251</c:v>
                </c:pt>
                <c:pt idx="12">
                  <c:v>3.9952707520017811E-2</c:v>
                </c:pt>
                <c:pt idx="13">
                  <c:v>0.39852605913590594</c:v>
                </c:pt>
                <c:pt idx="14">
                  <c:v>0.71199351601377192</c:v>
                </c:pt>
                <c:pt idx="15">
                  <c:v>8.3234110826437183E-2</c:v>
                </c:pt>
                <c:pt idx="16">
                  <c:v>0.1505368508722971</c:v>
                </c:pt>
                <c:pt idx="17">
                  <c:v>1</c:v>
                </c:pt>
                <c:pt idx="18">
                  <c:v>0.72262508417771509</c:v>
                </c:pt>
                <c:pt idx="19">
                  <c:v>1</c:v>
                </c:pt>
                <c:pt idx="20">
                  <c:v>1</c:v>
                </c:pt>
                <c:pt idx="21">
                  <c:v>0.56131733189748312</c:v>
                </c:pt>
                <c:pt idx="22">
                  <c:v>0.13417648352469505</c:v>
                </c:pt>
                <c:pt idx="23">
                  <c:v>0.10564290048127555</c:v>
                </c:pt>
                <c:pt idx="24">
                  <c:v>0</c:v>
                </c:pt>
                <c:pt idx="25">
                  <c:v>0</c:v>
                </c:pt>
                <c:pt idx="26">
                  <c:v>0.59658403515033442</c:v>
                </c:pt>
                <c:pt idx="27">
                  <c:v>0.53932753451959481</c:v>
                </c:pt>
                <c:pt idx="28">
                  <c:v>0.42107862477817432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排出量比較シート!$BV$21:$BV$50</c:f>
              <c:numCache>
                <c:formatCode>0%</c:formatCode>
                <c:ptCount val="30"/>
                <c:pt idx="0">
                  <c:v>0.23059303349566551</c:v>
                </c:pt>
                <c:pt idx="1">
                  <c:v>0.13915023232044277</c:v>
                </c:pt>
                <c:pt idx="2">
                  <c:v>0.68480378039454082</c:v>
                </c:pt>
                <c:pt idx="3">
                  <c:v>0.60923506828991381</c:v>
                </c:pt>
                <c:pt idx="4">
                  <c:v>0.28074604056130892</c:v>
                </c:pt>
                <c:pt idx="5">
                  <c:v>0.70472582521519589</c:v>
                </c:pt>
                <c:pt idx="6">
                  <c:v>0.72934367251023391</c:v>
                </c:pt>
                <c:pt idx="7">
                  <c:v>0.31930298977727645</c:v>
                </c:pt>
                <c:pt idx="8">
                  <c:v>0.29068540906742096</c:v>
                </c:pt>
                <c:pt idx="9">
                  <c:v>8.8544348560848085E-2</c:v>
                </c:pt>
                <c:pt idx="10">
                  <c:v>0.43543925548683637</c:v>
                </c:pt>
                <c:pt idx="11">
                  <c:v>0.23826649466104724</c:v>
                </c:pt>
                <c:pt idx="12">
                  <c:v>0.45302941338756669</c:v>
                </c:pt>
                <c:pt idx="13">
                  <c:v>0.86339547529239302</c:v>
                </c:pt>
                <c:pt idx="14">
                  <c:v>0.30113828162663819</c:v>
                </c:pt>
                <c:pt idx="15">
                  <c:v>0.62260816532742691</c:v>
                </c:pt>
                <c:pt idx="16">
                  <c:v>0.31588024120317171</c:v>
                </c:pt>
                <c:pt idx="17">
                  <c:v>0.1932109185378337</c:v>
                </c:pt>
                <c:pt idx="18">
                  <c:v>0.75411617634530692</c:v>
                </c:pt>
                <c:pt idx="19">
                  <c:v>0.25135363898039886</c:v>
                </c:pt>
                <c:pt idx="20">
                  <c:v>0.48967256004436854</c:v>
                </c:pt>
                <c:pt idx="21">
                  <c:v>0.24367354492712395</c:v>
                </c:pt>
                <c:pt idx="22">
                  <c:v>0.67727930219701682</c:v>
                </c:pt>
                <c:pt idx="23">
                  <c:v>0.33342886651895204</c:v>
                </c:pt>
                <c:pt idx="24">
                  <c:v>2.2093825922655862E-2</c:v>
                </c:pt>
                <c:pt idx="25">
                  <c:v>0.30177379624122891</c:v>
                </c:pt>
                <c:pt idx="26">
                  <c:v>0.49828840035255001</c:v>
                </c:pt>
                <c:pt idx="27">
                  <c:v>0.33865474788331207</c:v>
                </c:pt>
                <c:pt idx="28">
                  <c:v>0.79365224368771137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排出量比較シート!$BZ$21:$BZ$50</c:f>
              <c:numCache>
                <c:formatCode>0%</c:formatCode>
                <c:ptCount val="30"/>
                <c:pt idx="0">
                  <c:v>0.2083059620287426</c:v>
                </c:pt>
                <c:pt idx="1">
                  <c:v>0.25803565290498487</c:v>
                </c:pt>
                <c:pt idx="2">
                  <c:v>9.1238654231046809E-2</c:v>
                </c:pt>
                <c:pt idx="3">
                  <c:v>8.5052846707879215E-2</c:v>
                </c:pt>
                <c:pt idx="4">
                  <c:v>0.14629979731007756</c:v>
                </c:pt>
                <c:pt idx="5">
                  <c:v>7.0450804992578289E-2</c:v>
                </c:pt>
                <c:pt idx="6">
                  <c:v>7.5108728596577759E-2</c:v>
                </c:pt>
                <c:pt idx="7">
                  <c:v>0.168765115913865</c:v>
                </c:pt>
                <c:pt idx="8">
                  <c:v>0.18434153486644675</c:v>
                </c:pt>
                <c:pt idx="9">
                  <c:v>0.35102477212624911</c:v>
                </c:pt>
                <c:pt idx="10">
                  <c:v>0.1479497445433148</c:v>
                </c:pt>
                <c:pt idx="11">
                  <c:v>0.23098282821818786</c:v>
                </c:pt>
                <c:pt idx="12">
                  <c:v>0.13094936779477778</c:v>
                </c:pt>
                <c:pt idx="13">
                  <c:v>3.3484208295347428E-2</c:v>
                </c:pt>
                <c:pt idx="14">
                  <c:v>0.20273567461418718</c:v>
                </c:pt>
                <c:pt idx="15">
                  <c:v>7.0701940428833238E-2</c:v>
                </c:pt>
                <c:pt idx="16">
                  <c:v>0.1995234755243207</c:v>
                </c:pt>
                <c:pt idx="17">
                  <c:v>0.21534287187239792</c:v>
                </c:pt>
                <c:pt idx="18">
                  <c:v>4.1337729844442297E-2</c:v>
                </c:pt>
                <c:pt idx="19">
                  <c:v>0.15414335370053886</c:v>
                </c:pt>
                <c:pt idx="20">
                  <c:v>0.14142251891288141</c:v>
                </c:pt>
                <c:pt idx="21">
                  <c:v>0.19015644170213492</c:v>
                </c:pt>
                <c:pt idx="22">
                  <c:v>9.350121133513245E-2</c:v>
                </c:pt>
                <c:pt idx="23">
                  <c:v>0.15228797706286554</c:v>
                </c:pt>
                <c:pt idx="24">
                  <c:v>0.2940345562719402</c:v>
                </c:pt>
                <c:pt idx="25">
                  <c:v>0.17573182482005509</c:v>
                </c:pt>
                <c:pt idx="26">
                  <c:v>0.12947874687533939</c:v>
                </c:pt>
                <c:pt idx="27">
                  <c:v>0.21301706502918336</c:v>
                </c:pt>
                <c:pt idx="28">
                  <c:v>4.4128570298542454E-2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排出量比較シート!$CA$21:$CA$50</c:f>
              <c:numCache>
                <c:formatCode>0%</c:formatCode>
                <c:ptCount val="30"/>
                <c:pt idx="0">
                  <c:v>0.27125779724586702</c:v>
                </c:pt>
                <c:pt idx="1">
                  <c:v>0.24646942343830155</c:v>
                </c:pt>
                <c:pt idx="2">
                  <c:v>7.2389418275814493E-2</c:v>
                </c:pt>
                <c:pt idx="3">
                  <c:v>8.0838601190428239E-2</c:v>
                </c:pt>
                <c:pt idx="4">
                  <c:v>0.21282826247982956</c:v>
                </c:pt>
                <c:pt idx="5">
                  <c:v>7.946960284265768E-2</c:v>
                </c:pt>
                <c:pt idx="6">
                  <c:v>7.6312500772039174E-2</c:v>
                </c:pt>
                <c:pt idx="7">
                  <c:v>0.24092423189439635</c:v>
                </c:pt>
                <c:pt idx="8">
                  <c:v>0.21525209626177466</c:v>
                </c:pt>
                <c:pt idx="9">
                  <c:v>0.25621465455594511</c:v>
                </c:pt>
                <c:pt idx="10">
                  <c:v>0.10047825160705286</c:v>
                </c:pt>
                <c:pt idx="11">
                  <c:v>0.21009955013445639</c:v>
                </c:pt>
                <c:pt idx="12">
                  <c:v>0.15391210427749225</c:v>
                </c:pt>
                <c:pt idx="13">
                  <c:v>4.7273306658792029E-2</c:v>
                </c:pt>
                <c:pt idx="14">
                  <c:v>0.20755025771556346</c:v>
                </c:pt>
                <c:pt idx="15">
                  <c:v>8.9969024212488383E-2</c:v>
                </c:pt>
                <c:pt idx="16">
                  <c:v>0.18109927763705885</c:v>
                </c:pt>
                <c:pt idx="17">
                  <c:v>0.25182875334085386</c:v>
                </c:pt>
                <c:pt idx="18">
                  <c:v>4.4818039859456614E-2</c:v>
                </c:pt>
                <c:pt idx="19">
                  <c:v>0.2434143003431177</c:v>
                </c:pt>
                <c:pt idx="20">
                  <c:v>0.11600612279425111</c:v>
                </c:pt>
                <c:pt idx="21">
                  <c:v>0.19762743341403177</c:v>
                </c:pt>
                <c:pt idx="22">
                  <c:v>7.6477006451671922E-2</c:v>
                </c:pt>
                <c:pt idx="23">
                  <c:v>0.24563625139468867</c:v>
                </c:pt>
                <c:pt idx="24">
                  <c:v>0.4159224014098627</c:v>
                </c:pt>
                <c:pt idx="25">
                  <c:v>0.2003381891867318</c:v>
                </c:pt>
                <c:pt idx="26">
                  <c:v>0.1535937300399379</c:v>
                </c:pt>
                <c:pt idx="27">
                  <c:v>0.17294587557438612</c:v>
                </c:pt>
                <c:pt idx="28">
                  <c:v>6.5765995530555191E-2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排出量比較シート!$CB$21:$CB$50</c:f>
              <c:numCache>
                <c:formatCode>0%</c:formatCode>
                <c:ptCount val="30"/>
                <c:pt idx="0">
                  <c:v>0.26721677872062166</c:v>
                </c:pt>
                <c:pt idx="1">
                  <c:v>0.33455019014421639</c:v>
                </c:pt>
                <c:pt idx="2">
                  <c:v>0.14344441716062339</c:v>
                </c:pt>
                <c:pt idx="3">
                  <c:v>0.21354611394878414</c:v>
                </c:pt>
                <c:pt idx="4">
                  <c:v>0.3420432689589899</c:v>
                </c:pt>
                <c:pt idx="5">
                  <c:v>0.13913135689504272</c:v>
                </c:pt>
                <c:pt idx="6">
                  <c:v>0.11057750200241821</c:v>
                </c:pt>
                <c:pt idx="7">
                  <c:v>0.2504343849361424</c:v>
                </c:pt>
                <c:pt idx="8">
                  <c:v>0.28779519346917648</c:v>
                </c:pt>
                <c:pt idx="9">
                  <c:v>0.27003100144602865</c:v>
                </c:pt>
                <c:pt idx="10">
                  <c:v>0.2976340766362125</c:v>
                </c:pt>
                <c:pt idx="11">
                  <c:v>0.30578488740510057</c:v>
                </c:pt>
                <c:pt idx="12">
                  <c:v>0.24118127844359175</c:v>
                </c:pt>
                <c:pt idx="13">
                  <c:v>5.2902064259123298E-2</c:v>
                </c:pt>
                <c:pt idx="14">
                  <c:v>0.27274137956453798</c:v>
                </c:pt>
                <c:pt idx="15">
                  <c:v>0.20350676368740583</c:v>
                </c:pt>
                <c:pt idx="16">
                  <c:v>0.28689406031415882</c:v>
                </c:pt>
                <c:pt idx="17">
                  <c:v>0.30638351028398642</c:v>
                </c:pt>
                <c:pt idx="18">
                  <c:v>0.15608411645401657</c:v>
                </c:pt>
                <c:pt idx="19">
                  <c:v>0.3275944034969594</c:v>
                </c:pt>
                <c:pt idx="20">
                  <c:v>0.24536010680099687</c:v>
                </c:pt>
                <c:pt idx="21">
                  <c:v>0.342077079065913</c:v>
                </c:pt>
                <c:pt idx="22">
                  <c:v>0.13893335054086337</c:v>
                </c:pt>
                <c:pt idx="23">
                  <c:v>0.25372629065077479</c:v>
                </c:pt>
                <c:pt idx="24">
                  <c:v>0.24028015301843322</c:v>
                </c:pt>
                <c:pt idx="25">
                  <c:v>0.29292766536177095</c:v>
                </c:pt>
                <c:pt idx="26">
                  <c:v>0.202170145131436</c:v>
                </c:pt>
                <c:pt idx="27">
                  <c:v>0.25457263151945342</c:v>
                </c:pt>
                <c:pt idx="28">
                  <c:v>9.6453190483191065E-2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排出量比較シート!$CH$21:$CH$50</c:f>
              <c:numCache>
                <c:formatCode>0%</c:formatCode>
                <c:ptCount val="30"/>
                <c:pt idx="0">
                  <c:v>2.2626428509103166E-2</c:v>
                </c:pt>
                <c:pt idx="1">
                  <c:v>2.1794501192054446E-2</c:v>
                </c:pt>
                <c:pt idx="2">
                  <c:v>8.1237299379744998E-3</c:v>
                </c:pt>
                <c:pt idx="3">
                  <c:v>1.1327369862994695E-2</c:v>
                </c:pt>
                <c:pt idx="4">
                  <c:v>1.8082630689794054E-2</c:v>
                </c:pt>
                <c:pt idx="5">
                  <c:v>6.2224100545254374E-3</c:v>
                </c:pt>
                <c:pt idx="6">
                  <c:v>8.6575961187310702E-3</c:v>
                </c:pt>
                <c:pt idx="7">
                  <c:v>2.0573277478319857E-2</c:v>
                </c:pt>
                <c:pt idx="8">
                  <c:v>2.192576633518125E-2</c:v>
                </c:pt>
                <c:pt idx="9">
                  <c:v>3.418522331092895E-2</c:v>
                </c:pt>
                <c:pt idx="10">
                  <c:v>1.8498671726583454E-2</c:v>
                </c:pt>
                <c:pt idx="11">
                  <c:v>1.4866239581207839E-2</c:v>
                </c:pt>
                <c:pt idx="12">
                  <c:v>2.0927836096571516E-2</c:v>
                </c:pt>
                <c:pt idx="13">
                  <c:v>2.9449454943443996E-3</c:v>
                </c:pt>
                <c:pt idx="14">
                  <c:v>1.5834406479073138E-2</c:v>
                </c:pt>
                <c:pt idx="15">
                  <c:v>1.3214106343845589E-2</c:v>
                </c:pt>
                <c:pt idx="16">
                  <c:v>1.6602945321289971E-2</c:v>
                </c:pt>
                <c:pt idx="17">
                  <c:v>3.3233945964928145E-2</c:v>
                </c:pt>
                <c:pt idx="18">
                  <c:v>3.6439374967775291E-3</c:v>
                </c:pt>
                <c:pt idx="19">
                  <c:v>2.349430347898513E-2</c:v>
                </c:pt>
                <c:pt idx="20">
                  <c:v>7.5386914475022099E-3</c:v>
                </c:pt>
                <c:pt idx="21">
                  <c:v>2.6465500890796509E-2</c:v>
                </c:pt>
                <c:pt idx="22">
                  <c:v>1.3809129475315377E-2</c:v>
                </c:pt>
                <c:pt idx="23">
                  <c:v>1.4920614372718967E-2</c:v>
                </c:pt>
                <c:pt idx="24">
                  <c:v>2.7669063377108036E-2</c:v>
                </c:pt>
                <c:pt idx="25">
                  <c:v>2.9228524390213322E-2</c:v>
                </c:pt>
                <c:pt idx="26">
                  <c:v>1.6468977600736807E-2</c:v>
                </c:pt>
                <c:pt idx="27">
                  <c:v>2.0809679993665182E-2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c:ext uri="{02D57815-91ED-43cb-92C2-25804820EDAC}">
                        <c15:formulaRef>
                          <c15:sqref>排出量比較シート!$BW$21:$BW$50</c15:sqref>
                        </c15:formulaRef>
                      </c:ext>
                    </c:extLst>
                    <c:numCache>
                      <c:formatCode>0%</c:formatCode>
                      <c:ptCount val="30"/>
                      <c:pt idx="0">
                        <c:v>0.21523995061637197</c:v>
                      </c:pt>
                      <c:pt idx="1">
                        <c:v>0.11515163722562793</c:v>
                      </c:pt>
                      <c:pt idx="2">
                        <c:v>0.61052839157494465</c:v>
                      </c:pt>
                      <c:pt idx="3">
                        <c:v>0.58036305801265753</c:v>
                      </c:pt>
                      <c:pt idx="4">
                        <c:v>0.2383000472812476</c:v>
                      </c:pt>
                      <c:pt idx="5">
                        <c:v>0.68560780131840782</c:v>
                      </c:pt>
                      <c:pt idx="6">
                        <c:v>0.72302354613539677</c:v>
                      </c:pt>
                      <c:pt idx="7">
                        <c:v>0.28717551073160674</c:v>
                      </c:pt>
                      <c:pt idx="8">
                        <c:v>0.24701559767761125</c:v>
                      </c:pt>
                      <c:pt idx="9">
                        <c:v>6.6866529728662194E-2</c:v>
                      </c:pt>
                      <c:pt idx="10">
                        <c:v>0.3800318070088316</c:v>
                      </c:pt>
                      <c:pt idx="11">
                        <c:v>0.21359939759635965</c:v>
                      </c:pt>
                      <c:pt idx="12">
                        <c:v>0.43277626157235466</c:v>
                      </c:pt>
                      <c:pt idx="13">
                        <c:v>0.85068073309127767</c:v>
                      </c:pt>
                      <c:pt idx="14">
                        <c:v>0.26334139316908034</c:v>
                      </c:pt>
                      <c:pt idx="15">
                        <c:v>0.57076629054040484</c:v>
                      </c:pt>
                      <c:pt idx="16">
                        <c:v>0.29606928161227619</c:v>
                      </c:pt>
                      <c:pt idx="17">
                        <c:v>0.17180752224431206</c:v>
                      </c:pt>
                      <c:pt idx="18">
                        <c:v>0.71054002502824332</c:v>
                      </c:pt>
                      <c:pt idx="19">
                        <c:v>0.21535435159307642</c:v>
                      </c:pt>
                      <c:pt idx="20">
                        <c:v>0.40086148614435069</c:v>
                      </c:pt>
                      <c:pt idx="21">
                        <c:v>0.20828802966926191</c:v>
                      </c:pt>
                      <c:pt idx="22">
                        <c:v>0.6695908842080619</c:v>
                      </c:pt>
                      <c:pt idx="23">
                        <c:v>0.23462953914822102</c:v>
                      </c:pt>
                      <c:pt idx="24">
                        <c:v>7.1983331022812446E-3</c:v>
                      </c:pt>
                      <c:pt idx="25">
                        <c:v>0.23117501902362453</c:v>
                      </c:pt>
                      <c:pt idx="26">
                        <c:v>0.4625077187607326</c:v>
                      </c:pt>
                      <c:pt idx="27">
                        <c:v>0.30572467745080933</c:v>
                      </c:pt>
                      <c:pt idx="28">
                        <c:v>0.77940354346806751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1.2682485780171233E-2</c:v>
                      </c:pt>
                      <c:pt idx="1">
                        <c:v>6.8720003608156227E-3</c:v>
                      </c:pt>
                      <c:pt idx="2">
                        <c:v>1.0986816989299722E-2</c:v>
                      </c:pt>
                      <c:pt idx="3">
                        <c:v>5.6130381898890601E-3</c:v>
                      </c:pt>
                      <c:pt idx="4">
                        <c:v>9.1913453739296148E-3</c:v>
                      </c:pt>
                      <c:pt idx="5">
                        <c:v>4.5294965059592997E-3</c:v>
                      </c:pt>
                      <c:pt idx="6">
                        <c:v>2.0860158062247316E-3</c:v>
                      </c:pt>
                      <c:pt idx="7">
                        <c:v>9.7514043752382797E-3</c:v>
                      </c:pt>
                      <c:pt idx="8">
                        <c:v>1.048891210941439E-2</c:v>
                      </c:pt>
                      <c:pt idx="9">
                        <c:v>9.8898715226197909E-3</c:v>
                      </c:pt>
                      <c:pt idx="10">
                        <c:v>7.3131105120204697E-3</c:v>
                      </c:pt>
                      <c:pt idx="11">
                        <c:v>1.1030960985596664E-2</c:v>
                      </c:pt>
                      <c:pt idx="12">
                        <c:v>3.801611528389229E-3</c:v>
                      </c:pt>
                      <c:pt idx="13">
                        <c:v>2.6818839596035077E-3</c:v>
                      </c:pt>
                      <c:pt idx="14">
                        <c:v>1.0693002880650032E-2</c:v>
                      </c:pt>
                      <c:pt idx="15">
                        <c:v>3.4380828039224328E-3</c:v>
                      </c:pt>
                      <c:pt idx="16">
                        <c:v>4.1540923572181117E-3</c:v>
                      </c:pt>
                      <c:pt idx="17">
                        <c:v>5.7645007660454385E-3</c:v>
                      </c:pt>
                      <c:pt idx="18">
                        <c:v>2.0934512263917943E-3</c:v>
                      </c:pt>
                      <c:pt idx="19">
                        <c:v>7.6883760939306621E-3</c:v>
                      </c:pt>
                      <c:pt idx="20">
                        <c:v>8.2740765464898083E-3</c:v>
                      </c:pt>
                      <c:pt idx="21">
                        <c:v>1.2373450681490393E-2</c:v>
                      </c:pt>
                      <c:pt idx="22">
                        <c:v>3.0834528208200625E-3</c:v>
                      </c:pt>
                      <c:pt idx="23">
                        <c:v>1.8878947115610067E-2</c:v>
                      </c:pt>
                      <c:pt idx="24">
                        <c:v>7.0459783685989704E-3</c:v>
                      </c:pt>
                      <c:pt idx="25">
                        <c:v>1.3643453384010663E-2</c:v>
                      </c:pt>
                      <c:pt idx="26">
                        <c:v>6.5465691799951233E-3</c:v>
                      </c:pt>
                      <c:pt idx="27">
                        <c:v>5.1567533918037388E-3</c:v>
                      </c:pt>
                      <c:pt idx="28">
                        <c:v>1.7356889403924269E-3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2.670597099122313E-3</c:v>
                      </c:pt>
                      <c:pt idx="1">
                        <c:v>1.7126594733999218E-2</c:v>
                      </c:pt>
                      <c:pt idx="2">
                        <c:v>6.3288571830296417E-2</c:v>
                      </c:pt>
                      <c:pt idx="3">
                        <c:v>2.3258972087367255E-2</c:v>
                      </c:pt>
                      <c:pt idx="4">
                        <c:v>3.325464790613173E-2</c:v>
                      </c:pt>
                      <c:pt idx="5">
                        <c:v>1.4588527390828833E-2</c:v>
                      </c:pt>
                      <c:pt idx="6">
                        <c:v>4.2341105686124628E-3</c:v>
                      </c:pt>
                      <c:pt idx="7">
                        <c:v>2.2376074670431404E-2</c:v>
                      </c:pt>
                      <c:pt idx="8">
                        <c:v>3.3180899280395339E-2</c:v>
                      </c:pt>
                      <c:pt idx="9">
                        <c:v>1.17879473095661E-2</c:v>
                      </c:pt>
                      <c:pt idx="10">
                        <c:v>4.8094337965984259E-2</c:v>
                      </c:pt>
                      <c:pt idx="11">
                        <c:v>1.3636136079090914E-2</c:v>
                      </c:pt>
                      <c:pt idx="12">
                        <c:v>1.6451540286822788E-2</c:v>
                      </c:pt>
                      <c:pt idx="13">
                        <c:v>1.0032858241511946E-2</c:v>
                      </c:pt>
                      <c:pt idx="14">
                        <c:v>2.7103885576907818E-2</c:v>
                      </c:pt>
                      <c:pt idx="15">
                        <c:v>4.8403791983099485E-2</c:v>
                      </c:pt>
                      <c:pt idx="16">
                        <c:v>1.5656867233677409E-2</c:v>
                      </c:pt>
                      <c:pt idx="17">
                        <c:v>1.5638895527476233E-2</c:v>
                      </c:pt>
                      <c:pt idx="18">
                        <c:v>4.1482700090671815E-2</c:v>
                      </c:pt>
                      <c:pt idx="19">
                        <c:v>2.8310911293391795E-2</c:v>
                      </c:pt>
                      <c:pt idx="20">
                        <c:v>8.0536997353528095E-2</c:v>
                      </c:pt>
                      <c:pt idx="21">
                        <c:v>2.3012064576371637E-2</c:v>
                      </c:pt>
                      <c:pt idx="22">
                        <c:v>4.6049651681348809E-3</c:v>
                      </c:pt>
                      <c:pt idx="23">
                        <c:v>7.9920380255120937E-2</c:v>
                      </c:pt>
                      <c:pt idx="24">
                        <c:v>7.8495144517756448E-3</c:v>
                      </c:pt>
                      <c:pt idx="25">
                        <c:v>5.6955323833593668E-2</c:v>
                      </c:pt>
                      <c:pt idx="26">
                        <c:v>2.9234112411822267E-2</c:v>
                      </c:pt>
                      <c:pt idx="27">
                        <c:v>2.7773317040698985E-2</c:v>
                      </c:pt>
                      <c:pt idx="28">
                        <c:v>1.2513011279251394E-2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0.25515222432924861</c:v>
                      </c:pt>
                      <c:pt idx="1">
                        <c:v>0.32136208373364983</c:v>
                      </c:pt>
                      <c:pt idx="2">
                        <c:v>0.13916994494124543</c:v>
                      </c:pt>
                      <c:pt idx="3">
                        <c:v>0.20762619873967439</c:v>
                      </c:pt>
                      <c:pt idx="4">
                        <c:v>0.32927031234355209</c:v>
                      </c:pt>
                      <c:pt idx="5">
                        <c:v>0.13527091389833257</c:v>
                      </c:pt>
                      <c:pt idx="6">
                        <c:v>0.10626583521924056</c:v>
                      </c:pt>
                      <c:pt idx="7">
                        <c:v>0.2378343191345233</c:v>
                      </c:pt>
                      <c:pt idx="8">
                        <c:v>0.2789418417748103</c:v>
                      </c:pt>
                      <c:pt idx="9">
                        <c:v>0.25580867765841608</c:v>
                      </c:pt>
                      <c:pt idx="10">
                        <c:v>0.28991180369858766</c:v>
                      </c:pt>
                      <c:pt idx="11">
                        <c:v>0.29471168473989051</c:v>
                      </c:pt>
                      <c:pt idx="12">
                        <c:v>0.23159756406311979</c:v>
                      </c:pt>
                      <c:pt idx="13">
                        <c:v>4.5721827366319426E-2</c:v>
                      </c:pt>
                      <c:pt idx="14">
                        <c:v>0.2627148431802363</c:v>
                      </c:pt>
                      <c:pt idx="15">
                        <c:v>0.19780263450531321</c:v>
                      </c:pt>
                      <c:pt idx="16">
                        <c:v>0.27342006465118562</c:v>
                      </c:pt>
                      <c:pt idx="17">
                        <c:v>0.29181255416454233</c:v>
                      </c:pt>
                      <c:pt idx="18">
                        <c:v>0.11427241217578478</c:v>
                      </c:pt>
                      <c:pt idx="19">
                        <c:v>0.31736593697338217</c:v>
                      </c:pt>
                      <c:pt idx="20">
                        <c:v>0.21063853381843381</c:v>
                      </c:pt>
                      <c:pt idx="21">
                        <c:v>0.3313844623051973</c:v>
                      </c:pt>
                      <c:pt idx="22">
                        <c:v>0.13349298380972727</c:v>
                      </c:pt>
                      <c:pt idx="23">
                        <c:v>0.23671101898394142</c:v>
                      </c:pt>
                      <c:pt idx="24">
                        <c:v>0.21990723769053228</c:v>
                      </c:pt>
                      <c:pt idx="25">
                        <c:v>0.28266021725181695</c:v>
                      </c:pt>
                      <c:pt idx="26">
                        <c:v>0.19580526643204307</c:v>
                      </c:pt>
                      <c:pt idx="27">
                        <c:v>0.23805416497584089</c:v>
                      </c:pt>
                      <c:pt idx="28">
                        <c:v>9.2790910941062676E-2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0.16298769448345093</c:v>
                      </c:pt>
                      <c:pt idx="1">
                        <c:v>0.16772542514732894</c:v>
                      </c:pt>
                      <c:pt idx="2">
                        <c:v>6.3493337785141227E-2</c:v>
                      </c:pt>
                      <c:pt idx="3">
                        <c:v>9.5247285328961831E-2</c:v>
                      </c:pt>
                      <c:pt idx="4">
                        <c:v>0.18378528607042277</c:v>
                      </c:pt>
                      <c:pt idx="5">
                        <c:v>6.8541459512931988E-2</c:v>
                      </c:pt>
                      <c:pt idx="6">
                        <c:v>6.7344850482369614E-2</c:v>
                      </c:pt>
                      <c:pt idx="7">
                        <c:v>0.14849984893016543</c:v>
                      </c:pt>
                      <c:pt idx="8">
                        <c:v>0.14685857705544234</c:v>
                      </c:pt>
                      <c:pt idx="9">
                        <c:v>0.18146080738299281</c:v>
                      </c:pt>
                      <c:pt idx="10">
                        <c:v>0.12185206174426583</c:v>
                      </c:pt>
                      <c:pt idx="11">
                        <c:v>0.16799361895076689</c:v>
                      </c:pt>
                      <c:pt idx="12">
                        <c:v>0.13325646052650303</c:v>
                      </c:pt>
                      <c:pt idx="13">
                        <c:v>2.7495985639073836E-2</c:v>
                      </c:pt>
                      <c:pt idx="14">
                        <c:v>0.15555889999327127</c:v>
                      </c:pt>
                      <c:pt idx="15">
                        <c:v>8.8434618691697484E-2</c:v>
                      </c:pt>
                      <c:pt idx="16">
                        <c:v>0.17687998130963289</c:v>
                      </c:pt>
                      <c:pt idx="17">
                        <c:v>0.17345953556747806</c:v>
                      </c:pt>
                      <c:pt idx="18">
                        <c:v>4.4653886661362462E-2</c:v>
                      </c:pt>
                      <c:pt idx="19">
                        <c:v>0.1658625096712131</c:v>
                      </c:pt>
                      <c:pt idx="20">
                        <c:v>0.10169892768957137</c:v>
                      </c:pt>
                      <c:pt idx="21">
                        <c:v>0.17465221726126609</c:v>
                      </c:pt>
                      <c:pt idx="22">
                        <c:v>7.3974727462564033E-2</c:v>
                      </c:pt>
                      <c:pt idx="23">
                        <c:v>0.10623345154597046</c:v>
                      </c:pt>
                      <c:pt idx="24">
                        <c:v>0.16314055035052677</c:v>
                      </c:pt>
                      <c:pt idx="25">
                        <c:v>0.14029237101447331</c:v>
                      </c:pt>
                      <c:pt idx="26">
                        <c:v>0.10798919635925081</c:v>
                      </c:pt>
                      <c:pt idx="27">
                        <c:v>0.1354256580286243</c:v>
                      </c:pt>
                      <c:pt idx="28">
                        <c:v>5.6348546466736149E-2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9.2164529845797705E-2</c:v>
                      </c:pt>
                      <c:pt idx="1">
                        <c:v>0.15363665858632086</c:v>
                      </c:pt>
                      <c:pt idx="2">
                        <c:v>7.567660715610422E-2</c:v>
                      </c:pt>
                      <c:pt idx="3">
                        <c:v>0.11237891341071253</c:v>
                      </c:pt>
                      <c:pt idx="4">
                        <c:v>0.14548502627312931</c:v>
                      </c:pt>
                      <c:pt idx="5">
                        <c:v>6.6729454385400594E-2</c:v>
                      </c:pt>
                      <c:pt idx="6">
                        <c:v>3.8920984736870952E-2</c:v>
                      </c:pt>
                      <c:pt idx="7">
                        <c:v>8.9334470204357891E-2</c:v>
                      </c:pt>
                      <c:pt idx="8">
                        <c:v>0.13208326471936796</c:v>
                      </c:pt>
                      <c:pt idx="9">
                        <c:v>7.4347870275423292E-2</c:v>
                      </c:pt>
                      <c:pt idx="10">
                        <c:v>0.16805974195432186</c:v>
                      </c:pt>
                      <c:pt idx="11">
                        <c:v>0.12671806578912362</c:v>
                      </c:pt>
                      <c:pt idx="12">
                        <c:v>9.8341103536616778E-2</c:v>
                      </c:pt>
                      <c:pt idx="13">
                        <c:v>1.8225841727245586E-2</c:v>
                      </c:pt>
                      <c:pt idx="14">
                        <c:v>0.10715594318696503</c:v>
                      </c:pt>
                      <c:pt idx="15">
                        <c:v>0.10936801581361573</c:v>
                      </c:pt>
                      <c:pt idx="16">
                        <c:v>9.6540083341552715E-2</c:v>
                      </c:pt>
                      <c:pt idx="17">
                        <c:v>0.11835301859706425</c:v>
                      </c:pt>
                      <c:pt idx="18">
                        <c:v>6.9618525514422311E-2</c:v>
                      </c:pt>
                      <c:pt idx="19">
                        <c:v>0.15150342730216904</c:v>
                      </c:pt>
                      <c:pt idx="20">
                        <c:v>0.10893960612886247</c:v>
                      </c:pt>
                      <c:pt idx="21">
                        <c:v>0.15673224504393121</c:v>
                      </c:pt>
                      <c:pt idx="22">
                        <c:v>5.9518256347163227E-2</c:v>
                      </c:pt>
                      <c:pt idx="23">
                        <c:v>0.13047756743797098</c:v>
                      </c:pt>
                      <c:pt idx="24">
                        <c:v>5.6766687340005492E-2</c:v>
                      </c:pt>
                      <c:pt idx="25">
                        <c:v>0.14236784623734364</c:v>
                      </c:pt>
                      <c:pt idx="26">
                        <c:v>8.7816070072792268E-2</c:v>
                      </c:pt>
                      <c:pt idx="27">
                        <c:v>0.10262850694721659</c:v>
                      </c:pt>
                      <c:pt idx="28">
                        <c:v>3.6442364474326527E-2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1.2064554391373071E-2</c:v>
                      </c:pt>
                      <c:pt idx="1">
                        <c:v>1.3188106410566598E-2</c:v>
                      </c:pt>
                      <c:pt idx="2">
                        <c:v>4.2744722193779443E-3</c:v>
                      </c:pt>
                      <c:pt idx="3">
                        <c:v>5.9199152091097516E-3</c:v>
                      </c:pt>
                      <c:pt idx="4">
                        <c:v>1.2772956615437798E-2</c:v>
                      </c:pt>
                      <c:pt idx="5">
                        <c:v>3.8604429967101393E-3</c:v>
                      </c:pt>
                      <c:pt idx="6">
                        <c:v>4.3116667831776629E-3</c:v>
                      </c:pt>
                      <c:pt idx="7">
                        <c:v>1.2600065801619103E-2</c:v>
                      </c:pt>
                      <c:pt idx="8">
                        <c:v>8.8533516943661798E-3</c:v>
                      </c:pt>
                      <c:pt idx="9">
                        <c:v>1.422232378761259E-2</c:v>
                      </c:pt>
                      <c:pt idx="10">
                        <c:v>7.7222729376248541E-3</c:v>
                      </c:pt>
                      <c:pt idx="11">
                        <c:v>1.1073202665210048E-2</c:v>
                      </c:pt>
                      <c:pt idx="12">
                        <c:v>9.5837143804719787E-3</c:v>
                      </c:pt>
                      <c:pt idx="13">
                        <c:v>1.8260409130094262E-3</c:v>
                      </c:pt>
                      <c:pt idx="14">
                        <c:v>1.0026536384301682E-2</c:v>
                      </c:pt>
                      <c:pt idx="15">
                        <c:v>5.7041291820926054E-3</c:v>
                      </c:pt>
                      <c:pt idx="16">
                        <c:v>1.3473995662973191E-2</c:v>
                      </c:pt>
                      <c:pt idx="17">
                        <c:v>1.4570956119444069E-2</c:v>
                      </c:pt>
                      <c:pt idx="18">
                        <c:v>2.7718672059684557E-3</c:v>
                      </c:pt>
                      <c:pt idx="19">
                        <c:v>1.0228466523577246E-2</c:v>
                      </c:pt>
                      <c:pt idx="20">
                        <c:v>6.6616750908630399E-3</c:v>
                      </c:pt>
                      <c:pt idx="21">
                        <c:v>1.0692616760715703E-2</c:v>
                      </c:pt>
                      <c:pt idx="22">
                        <c:v>5.4403667311361146E-3</c:v>
                      </c:pt>
                      <c:pt idx="23">
                        <c:v>6.8928701526116999E-3</c:v>
                      </c:pt>
                      <c:pt idx="24">
                        <c:v>2.0372915327900924E-2</c:v>
                      </c:pt>
                      <c:pt idx="25">
                        <c:v>9.1431549168609662E-3</c:v>
                      </c:pt>
                      <c:pt idx="26">
                        <c:v>6.3648786993929542E-3</c:v>
                      </c:pt>
                      <c:pt idx="27">
                        <c:v>9.2821289159459568E-3</c:v>
                      </c:pt>
                      <c:pt idx="28">
                        <c:v>3.4908788420901843E-3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5.3541959797944426E-3</c:v>
                      </c:pt>
                      <c:pt idx="14">
                        <c:v>0</c:v>
                      </c:pt>
                      <c:pt idx="15">
                        <c:v>0</c:v>
                      </c:pt>
                      <c:pt idx="16">
                        <c:v>0</c:v>
                      </c:pt>
                      <c:pt idx="17">
                        <c:v>0</c:v>
                      </c:pt>
                      <c:pt idx="18">
                        <c:v>3.9039837072263335E-2</c:v>
                      </c:pt>
                      <c:pt idx="19">
                        <c:v>0</c:v>
                      </c:pt>
                      <c:pt idx="20">
                        <c:v>2.8059897891700002E-2</c:v>
                      </c:pt>
                      <c:pt idx="21">
                        <c:v>0</c:v>
                      </c:pt>
                      <c:pt idx="22">
                        <c:v>0</c:v>
                      </c:pt>
                      <c:pt idx="23">
                        <c:v>1.0122401514221675E-2</c:v>
                      </c:pt>
                      <c:pt idx="24">
                        <c:v>0</c:v>
                      </c:pt>
                      <c:pt idx="25">
                        <c:v>1.1242931930930166E-3</c:v>
                      </c:pt>
                      <c:pt idx="26">
                        <c:v>0</c:v>
                      </c:pt>
                      <c:pt idx="27">
                        <c:v>7.2363376276665505E-3</c:v>
                      </c:pt>
                      <c:pt idx="28">
                        <c:v>1.7140070003820348E-4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排出量比較シート!$BE$21:$BE$50</c:f>
              <c:numCache>
                <c:formatCode>#,##0_);[Red]\(#,##0\)</c:formatCode>
                <c:ptCount val="30"/>
                <c:pt idx="0">
                  <c:v>70.223173150282889</c:v>
                </c:pt>
                <c:pt idx="1">
                  <c:v>39.833225818348772</c:v>
                </c:pt>
                <c:pt idx="2">
                  <c:v>604.51034756274237</c:v>
                </c:pt>
                <c:pt idx="3">
                  <c:v>383.71410372554618</c:v>
                </c:pt>
                <c:pt idx="4">
                  <c:v>81.191440332222911</c:v>
                </c:pt>
                <c:pt idx="5">
                  <c:v>673.48826006202933</c:v>
                </c:pt>
                <c:pt idx="6">
                  <c:v>611.17468359032341</c:v>
                </c:pt>
                <c:pt idx="7">
                  <c:v>91.95354900065584</c:v>
                </c:pt>
                <c:pt idx="8">
                  <c:v>119.85140294620267</c:v>
                </c:pt>
                <c:pt idx="9">
                  <c:v>22.092504393472204</c:v>
                </c:pt>
                <c:pt idx="10">
                  <c:v>206.11657739057881</c:v>
                </c:pt>
                <c:pt idx="11">
                  <c:v>78.311333906856419</c:v>
                </c:pt>
                <c:pt idx="12">
                  <c:v>172.17856878794413</c:v>
                </c:pt>
                <c:pt idx="13">
                  <c:v>1716.3821143418215</c:v>
                </c:pt>
                <c:pt idx="14">
                  <c:v>106.54310508992431</c:v>
                </c:pt>
                <c:pt idx="15">
                  <c:v>393.19216214423841</c:v>
                </c:pt>
                <c:pt idx="16">
                  <c:v>82.365214418616191</c:v>
                </c:pt>
                <c:pt idx="17">
                  <c:v>47.809456428229829</c:v>
                </c:pt>
                <c:pt idx="18">
                  <c:v>976.85095003759773</c:v>
                </c:pt>
                <c:pt idx="19">
                  <c:v>87.077965545735822</c:v>
                </c:pt>
                <c:pt idx="20">
                  <c:v>262.51899108520155</c:v>
                </c:pt>
                <c:pt idx="21">
                  <c:v>82.17989607423138</c:v>
                </c:pt>
                <c:pt idx="22">
                  <c:v>437.8188968500433</c:v>
                </c:pt>
                <c:pt idx="23">
                  <c:v>172.11757645013549</c:v>
                </c:pt>
                <c:pt idx="24">
                  <c:v>3.8109238032943784</c:v>
                </c:pt>
                <c:pt idx="25">
                  <c:v>119.5784248658463</c:v>
                </c:pt>
                <c:pt idx="26">
                  <c:v>277.47138751087516</c:v>
                </c:pt>
                <c:pt idx="27">
                  <c:v>126.94512261641732</c:v>
                </c:pt>
                <c:pt idx="28">
                  <c:v>791.67637677076141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排出量比較シート!$BI$21:$BI$50</c:f>
              <c:numCache>
                <c:formatCode>#,##0_);[Red]\(#,##0\)</c:formatCode>
                <c:ptCount val="30"/>
                <c:pt idx="0">
                  <c:v>63.436025876538928</c:v>
                </c:pt>
                <c:pt idx="1">
                  <c:v>73.865434932797541</c:v>
                </c:pt>
                <c:pt idx="2">
                  <c:v>80.540896764019479</c:v>
                </c:pt>
                <c:pt idx="3">
                  <c:v>53.568775900289793</c:v>
                </c:pt>
                <c:pt idx="4">
                  <c:v>42.309737441598941</c:v>
                </c:pt>
                <c:pt idx="5">
                  <c:v>67.328013784555395</c:v>
                </c:pt>
                <c:pt idx="6">
                  <c:v>62.939537511708195</c:v>
                </c:pt>
                <c:pt idx="7">
                  <c:v>48.601334320770405</c:v>
                </c:pt>
                <c:pt idx="8">
                  <c:v>76.005161889207983</c:v>
                </c:pt>
                <c:pt idx="9">
                  <c:v>87.583413808589427</c:v>
                </c:pt>
                <c:pt idx="10">
                  <c:v>70.032489232015038</c:v>
                </c:pt>
                <c:pt idx="11">
                  <c:v>75.917402541540639</c:v>
                </c:pt>
                <c:pt idx="12">
                  <c:v>49.76867740660861</c:v>
                </c:pt>
                <c:pt idx="13">
                  <c:v>66.564741043572553</c:v>
                </c:pt>
                <c:pt idx="14">
                  <c:v>71.72813821351545</c:v>
                </c:pt>
                <c:pt idx="15">
                  <c:v>44.649990753633112</c:v>
                </c:pt>
                <c:pt idx="16">
                  <c:v>52.025393486191838</c:v>
                </c:pt>
                <c:pt idx="17">
                  <c:v>53.285941228509209</c:v>
                </c:pt>
                <c:pt idx="18">
                  <c:v>53.54718800309994</c:v>
                </c:pt>
                <c:pt idx="19">
                  <c:v>53.400816861403825</c:v>
                </c:pt>
                <c:pt idx="20">
                  <c:v>75.818209985818925</c:v>
                </c:pt>
                <c:pt idx="21">
                  <c:v>64.131034912307371</c:v>
                </c:pt>
                <c:pt idx="22">
                  <c:v>60.442711106181449</c:v>
                </c:pt>
                <c:pt idx="23">
                  <c:v>78.611782501634082</c:v>
                </c:pt>
                <c:pt idx="24">
                  <c:v>50.717485211051155</c:v>
                </c:pt>
                <c:pt idx="25">
                  <c:v>69.634060586179174</c:v>
                </c:pt>
                <c:pt idx="26">
                  <c:v>72.100108136675303</c:v>
                </c:pt>
                <c:pt idx="27">
                  <c:v>79.849692374124103</c:v>
                </c:pt>
                <c:pt idx="28">
                  <c:v>44.018708349762406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排出量比較シート!$BJ$21:$BJ$50</c:f>
              <c:numCache>
                <c:formatCode>#,##0_);[Red]\(#,##0\)</c:formatCode>
                <c:ptCount val="30"/>
                <c:pt idx="0">
                  <c:v>82.606932983163631</c:v>
                </c:pt>
                <c:pt idx="1">
                  <c:v>70.554479409904374</c:v>
                </c:pt>
                <c:pt idx="2">
                  <c:v>63.901738942745773</c:v>
                </c:pt>
                <c:pt idx="3">
                  <c:v>50.914520546691868</c:v>
                </c:pt>
                <c:pt idx="4">
                  <c:v>61.54969501829256</c:v>
                </c:pt>
                <c:pt idx="5">
                  <c:v>75.947045831587815</c:v>
                </c:pt>
                <c:pt idx="6">
                  <c:v>63.948273319232662</c:v>
                </c:pt>
                <c:pt idx="7">
                  <c:v>69.381868858790583</c:v>
                </c:pt>
                <c:pt idx="8">
                  <c:v>88.749778693230397</c:v>
                </c:pt>
                <c:pt idx="9">
                  <c:v>63.927551260477244</c:v>
                </c:pt>
                <c:pt idx="10">
                  <c:v>47.561704789983608</c:v>
                </c:pt>
                <c:pt idx="11">
                  <c:v>69.053670545099791</c:v>
                </c:pt>
                <c:pt idx="12">
                  <c:v>58.495905675264318</c:v>
                </c:pt>
                <c:pt idx="13">
                  <c:v>93.976700546720664</c:v>
                </c:pt>
                <c:pt idx="14">
                  <c:v>73.431543806996558</c:v>
                </c:pt>
                <c:pt idx="15">
                  <c:v>56.817621621637471</c:v>
                </c:pt>
                <c:pt idx="16">
                  <c:v>47.221316461002772</c:v>
                </c:pt>
                <c:pt idx="17">
                  <c:v>62.314262057956157</c:v>
                </c:pt>
                <c:pt idx="18">
                  <c:v>58.055437860659509</c:v>
                </c:pt>
                <c:pt idx="19">
                  <c:v>84.327492311620389</c:v>
                </c:pt>
                <c:pt idx="20">
                  <c:v>62.192192907222385</c:v>
                </c:pt>
                <c:pt idx="21">
                  <c:v>66.650657313823089</c:v>
                </c:pt>
                <c:pt idx="22">
                  <c:v>49.437622691922456</c:v>
                </c:pt>
                <c:pt idx="23">
                  <c:v>126.79860841006979</c:v>
                </c:pt>
                <c:pt idx="24">
                  <c:v>71.741697676310338</c:v>
                </c:pt>
                <c:pt idx="25">
                  <c:v>79.384377973876511</c:v>
                </c:pt>
                <c:pt idx="26">
                  <c:v>85.52851191598937</c:v>
                </c:pt>
                <c:pt idx="27">
                  <c:v>64.82896081633811</c:v>
                </c:pt>
                <c:pt idx="28">
                  <c:v>65.602265312613241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排出量比較シート!$BK$21:$BK$50</c:f>
              <c:numCache>
                <c:formatCode>#,##0_);[Red]\(#,##0\)</c:formatCode>
                <c:ptCount val="30"/>
                <c:pt idx="0">
                  <c:v>81.376309753571846</c:v>
                </c:pt>
                <c:pt idx="1">
                  <c:v>95.768530525322873</c:v>
                </c:pt>
                <c:pt idx="2">
                  <c:v>126.62551953750096</c:v>
                </c:pt>
                <c:pt idx="3">
                  <c:v>134.49760196492554</c:v>
                </c:pt>
                <c:pt idx="4">
                  <c:v>98.918530096447469</c:v>
                </c:pt>
                <c:pt idx="5">
                  <c:v>132.96424243669259</c:v>
                </c:pt>
                <c:pt idx="6">
                  <c:v>92.661624890682816</c:v>
                </c:pt>
                <c:pt idx="7">
                  <c:v>72.120622806374712</c:v>
                </c:pt>
                <c:pt idx="8">
                  <c:v>118.6597490707023</c:v>
                </c:pt>
                <c:pt idx="9">
                  <c:v>67.374837386944662</c:v>
                </c:pt>
                <c:pt idx="10">
                  <c:v>140.8860510807022</c:v>
                </c:pt>
                <c:pt idx="11">
                  <c:v>100.5026848416811</c:v>
                </c:pt>
                <c:pt idx="12">
                  <c:v>91.663468449759492</c:v>
                </c:pt>
                <c:pt idx="13">
                  <c:v>105.16635713821762</c:v>
                </c:pt>
                <c:pt idx="14">
                  <c:v>96.496245207852766</c:v>
                </c:pt>
                <c:pt idx="15">
                  <c:v>128.51945875645072</c:v>
                </c:pt>
                <c:pt idx="16">
                  <c:v>74.807118999267857</c:v>
                </c:pt>
                <c:pt idx="17">
                  <c:v>75.813671381009669</c:v>
                </c:pt>
                <c:pt idx="18">
                  <c:v>202.18491822149863</c:v>
                </c:pt>
                <c:pt idx="19">
                  <c:v>113.49051597740605</c:v>
                </c:pt>
                <c:pt idx="20">
                  <c:v>131.5403249961949</c:v>
                </c:pt>
                <c:pt idx="21">
                  <c:v>115.36688898838339</c:v>
                </c:pt>
                <c:pt idx="22">
                  <c:v>89.811760188393791</c:v>
                </c:pt>
                <c:pt idx="23">
                  <c:v>130.97472538722675</c:v>
                </c:pt>
                <c:pt idx="24">
                  <c:v>41.445486073925274</c:v>
                </c:pt>
                <c:pt idx="25">
                  <c:v>116.07312914468592</c:v>
                </c:pt>
                <c:pt idx="26">
                  <c:v>112.5782391145471</c:v>
                </c:pt>
                <c:pt idx="27">
                  <c:v>95.426844374720531</c:v>
                </c:pt>
                <c:pt idx="28">
                  <c:v>96.213061800098728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排出量比較シート!$BQ$21:$BQ$50</c:f>
              <c:numCache>
                <c:formatCode>#,##0_);[Red]\(#,##0\)</c:formatCode>
                <c:ptCount val="30"/>
                <c:pt idx="0">
                  <c:v>6.8904926696196807</c:v>
                </c:pt>
                <c:pt idx="1">
                  <c:v>6.2389064905200007</c:v>
                </c:pt>
                <c:pt idx="2">
                  <c:v>7.1712203537799999</c:v>
                </c:pt>
                <c:pt idx="3">
                  <c:v>7.1343095641999996</c:v>
                </c:pt>
                <c:pt idx="4">
                  <c:v>5.2294765324728534</c:v>
                </c:pt>
                <c:pt idx="5">
                  <c:v>5.9465964933740452</c:v>
                </c:pt>
                <c:pt idx="6">
                  <c:v>7.2548837646137638</c:v>
                </c:pt>
                <c:pt idx="7">
                  <c:v>5.9247358755592998</c:v>
                </c:pt>
                <c:pt idx="8">
                  <c:v>9.0401298929063163</c:v>
                </c:pt>
                <c:pt idx="9">
                  <c:v>8.5294793904268627</c:v>
                </c:pt>
                <c:pt idx="10">
                  <c:v>8.7564059843256761</c:v>
                </c:pt>
                <c:pt idx="11">
                  <c:v>4.8861047519058483</c:v>
                </c:pt>
                <c:pt idx="12">
                  <c:v>7.953843084916242</c:v>
                </c:pt>
                <c:pt idx="13">
                  <c:v>5.8543876113000008</c:v>
                </c:pt>
                <c:pt idx="14">
                  <c:v>5.6022330486302216</c:v>
                </c:pt>
                <c:pt idx="15">
                  <c:v>8.3450287572251121</c:v>
                </c:pt>
                <c:pt idx="16">
                  <c:v>4.3291886385797724</c:v>
                </c:pt>
                <c:pt idx="17">
                  <c:v>8.2236392413674384</c:v>
                </c:pt>
                <c:pt idx="18">
                  <c:v>4.720206139663599</c:v>
                </c:pt>
                <c:pt idx="19">
                  <c:v>8.139274041000327</c:v>
                </c:pt>
                <c:pt idx="20">
                  <c:v>4.0415776467474487</c:v>
                </c:pt>
                <c:pt idx="21">
                  <c:v>8.925598030794017</c:v>
                </c:pt>
                <c:pt idx="22">
                  <c:v>8.9267423553765664</c:v>
                </c:pt>
                <c:pt idx="23">
                  <c:v>7.7020925386299064</c:v>
                </c:pt>
                <c:pt idx="24">
                  <c:v>4.7725863599999991</c:v>
                </c:pt>
                <c:pt idx="25">
                  <c:v>11.581856845320001</c:v>
                </c:pt>
                <c:pt idx="26">
                  <c:v>9.1707333795625647</c:v>
                </c:pt>
                <c:pt idx="27">
                  <c:v>7.8005325332526008</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排出量比較シート!$BR$21:$BR$50</c:f>
              <c:numCache>
                <c:formatCode>#,##0_);[Red]\(#,##0\)</c:formatCode>
                <c:ptCount val="30"/>
                <c:pt idx="0">
                  <c:v>304.53293443317699</c:v>
                </c:pt>
                <c:pt idx="1">
                  <c:v>286.26057717689355</c:v>
                </c:pt>
                <c:pt idx="2">
                  <c:v>882.74972316078856</c:v>
                </c:pt>
                <c:pt idx="3">
                  <c:v>629.8293117016533</c:v>
                </c:pt>
                <c:pt idx="4">
                  <c:v>289.19887942103475</c:v>
                </c:pt>
                <c:pt idx="5">
                  <c:v>955.67415860823917</c:v>
                </c:pt>
                <c:pt idx="6">
                  <c:v>837.97900307656073</c:v>
                </c:pt>
                <c:pt idx="7">
                  <c:v>287.98211086215082</c:v>
                </c:pt>
                <c:pt idx="8">
                  <c:v>412.30622249224962</c:v>
                </c:pt>
                <c:pt idx="9">
                  <c:v>249.50778623991042</c:v>
                </c:pt>
                <c:pt idx="10">
                  <c:v>473.35322847760534</c:v>
                </c:pt>
                <c:pt idx="11">
                  <c:v>328.67119658708384</c:v>
                </c:pt>
                <c:pt idx="12">
                  <c:v>380.06046340449279</c:v>
                </c:pt>
                <c:pt idx="13">
                  <c:v>1987.9443006816321</c:v>
                </c:pt>
                <c:pt idx="14">
                  <c:v>353.80126536691932</c:v>
                </c:pt>
                <c:pt idx="15">
                  <c:v>631.52426203318487</c:v>
                </c:pt>
                <c:pt idx="16">
                  <c:v>260.74823200365842</c:v>
                </c:pt>
                <c:pt idx="17">
                  <c:v>247.44697033707229</c:v>
                </c:pt>
                <c:pt idx="18">
                  <c:v>1295.3587002625195</c:v>
                </c:pt>
                <c:pt idx="19">
                  <c:v>346.43606473716642</c:v>
                </c:pt>
                <c:pt idx="20">
                  <c:v>536.11129662118515</c:v>
                </c:pt>
                <c:pt idx="21">
                  <c:v>337.2540753195392</c:v>
                </c:pt>
                <c:pt idx="22">
                  <c:v>646.43773319191757</c:v>
                </c:pt>
                <c:pt idx="23">
                  <c:v>516.20478528769604</c:v>
                </c:pt>
                <c:pt idx="24">
                  <c:v>172.48817912458114</c:v>
                </c:pt>
                <c:pt idx="25">
                  <c:v>396.25184941590788</c:v>
                </c:pt>
                <c:pt idx="26">
                  <c:v>556.84898005764944</c:v>
                </c:pt>
                <c:pt idx="27">
                  <c:v>374.85115271485262</c:v>
                </c:pt>
                <c:pt idx="28">
                  <c:v>997.51041223323568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c:ext uri="{02D57815-91ED-43cb-92C2-25804820EDAC}">
                        <c15:formulaRef>
                          <c15:sqref>排出量比較シート!$BF$21:$BF$68</c15:sqref>
                        </c15:formulaRef>
                      </c:ext>
                    </c:extLst>
                    <c:numCache>
                      <c:formatCode>#,##0_);[Red]\(#,##0\)</c:formatCode>
                      <c:ptCount val="48"/>
                      <c:pt idx="0">
                        <c:v>65.547653768455859</c:v>
                      </c:pt>
                      <c:pt idx="1">
                        <c:v>32.963374135072513</c:v>
                      </c:pt>
                      <c:pt idx="2">
                        <c:v>538.94376864458388</c:v>
                      </c:pt>
                      <c:pt idx="3">
                        <c:v>365.5296653651788</c:v>
                      </c:pt>
                      <c:pt idx="4">
                        <c:v>68.916106639716403</c:v>
                      </c:pt>
                      <c:pt idx="5">
                        <c:v>655.21765866021417</c:v>
                      </c:pt>
                      <c:pt idx="6">
                        <c:v>605.87855039141948</c:v>
                      </c:pt>
                      <c:pt idx="7">
                        <c:v>82.701409768404361</c:v>
                      </c:pt>
                      <c:pt idx="8">
                        <c:v>101.8460679751212</c:v>
                      </c:pt>
                      <c:pt idx="9">
                        <c:v>16.68371980614366</c:v>
                      </c:pt>
                      <c:pt idx="10">
                        <c:v>179.88928277180869</c:v>
                      </c:pt>
                      <c:pt idx="11">
                        <c:v>70.203969598275805</c:v>
                      </c:pt>
                      <c:pt idx="12">
                        <c:v>164.48114652365311</c:v>
                      </c:pt>
                      <c:pt idx="13">
                        <c:v>1691.105915048478</c:v>
                      </c:pt>
                      <c:pt idx="14">
                        <c:v>93.170518126708032</c:v>
                      </c:pt>
                      <c:pt idx="15">
                        <c:v>360.45276042694758</c:v>
                      </c:pt>
                      <c:pt idx="16">
                        <c:v>77.19954173099427</c:v>
                      </c:pt>
                      <c:pt idx="17">
                        <c:v>42.513250860474173</c:v>
                      </c:pt>
                      <c:pt idx="18">
                        <c:v>920.40420330508334</c:v>
                      </c:pt>
                      <c:pt idx="19">
                        <c:v>74.606514089929519</c:v>
                      </c:pt>
                      <c:pt idx="20">
                        <c:v>214.90637110234309</c:v>
                      </c:pt>
                      <c:pt idx="21">
                        <c:v>70.245986846235667</c:v>
                      </c:pt>
                      <c:pt idx="22">
                        <c:v>432.8488133534313</c:v>
                      </c:pt>
                      <c:pt idx="23">
                        <c:v>121.1168908781585</c:v>
                      </c:pt>
                      <c:pt idx="24">
                        <c:v>1.2416273695446891</c:v>
                      </c:pt>
                      <c:pt idx="25">
                        <c:v>91.60352882686891</c:v>
                      </c:pt>
                      <c:pt idx="26">
                        <c:v>257.54695146070412</c:v>
                      </c:pt>
                      <c:pt idx="27">
                        <c:v>114.60124775581239</c:v>
                      </c:pt>
                      <c:pt idx="28">
                        <c:v>777.46314994087663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3.8622346105425858</c:v>
                      </c:pt>
                      <c:pt idx="1">
                        <c:v>1.9671827896469007</c:v>
                      </c:pt>
                      <c:pt idx="2">
                        <c:v>9.6986096557225778</c:v>
                      </c:pt>
                      <c:pt idx="3">
                        <c:v>3.5352559796929204</c:v>
                      </c:pt>
                      <c:pt idx="4">
                        <c:v>2.6581267825121562</c:v>
                      </c:pt>
                      <c:pt idx="5">
                        <c:v>4.3287227622516129</c:v>
                      </c:pt>
                      <c:pt idx="6">
                        <c:v>1.7480374457021486</c:v>
                      </c:pt>
                      <c:pt idx="7">
                        <c:v>2.808230015851533</c:v>
                      </c:pt>
                      <c:pt idx="8">
                        <c:v>4.3246437298858611</c:v>
                      </c:pt>
                      <c:pt idx="9">
                        <c:v>2.467599949805996</c:v>
                      </c:pt>
                      <c:pt idx="10">
                        <c:v>3.4616844710784029</c:v>
                      </c:pt>
                      <c:pt idx="11">
                        <c:v>3.6255591466414936</c:v>
                      </c:pt>
                      <c:pt idx="12">
                        <c:v>1.4448422391634725</c:v>
                      </c:pt>
                      <c:pt idx="13">
                        <c:v>5.3314359325832816</c:v>
                      </c:pt>
                      <c:pt idx="14">
                        <c:v>3.7831979497460946</c:v>
                      </c:pt>
                      <c:pt idx="15">
                        <c:v>2.1712327055560974</c:v>
                      </c:pt>
                      <c:pt idx="16">
                        <c:v>1.0831722377245325</c:v>
                      </c:pt>
                      <c:pt idx="17">
                        <c:v>1.4264082500636761</c:v>
                      </c:pt>
                      <c:pt idx="18">
                        <c:v>2.711770259681852</c:v>
                      </c:pt>
                      <c:pt idx="19">
                        <c:v>2.6635307582006456</c:v>
                      </c:pt>
                      <c:pt idx="20">
                        <c:v>4.4358259056815887</c:v>
                      </c:pt>
                      <c:pt idx="21">
                        <c:v>4.1729966680979649</c:v>
                      </c:pt>
                      <c:pt idx="22">
                        <c:v>1.9932602518951452</c:v>
                      </c:pt>
                      <c:pt idx="23">
                        <c:v>9.7454028422712629</c:v>
                      </c:pt>
                      <c:pt idx="24">
                        <c:v>1.2153479789508232</c:v>
                      </c:pt>
                      <c:pt idx="25">
                        <c:v>5.4062436358339525</c:v>
                      </c:pt>
                      <c:pt idx="26">
                        <c:v>3.6454503707571271</c:v>
                      </c:pt>
                      <c:pt idx="27">
                        <c:v>1.9330149531838576</c:v>
                      </c:pt>
                      <c:pt idx="28">
                        <c:v>1.7313677904395177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0.81328477128444798</c:v>
                      </c:pt>
                      <c:pt idx="1">
                        <c:v>4.9026688936293619</c:v>
                      </c:pt>
                      <c:pt idx="2">
                        <c:v>55.867969262435849</c:v>
                      </c:pt>
                      <c:pt idx="3">
                        <c:v>14.649182380674484</c:v>
                      </c:pt>
                      <c:pt idx="4">
                        <c:v>9.6172069099943567</c:v>
                      </c:pt>
                      <c:pt idx="5">
                        <c:v>13.941878639563596</c:v>
                      </c:pt>
                      <c:pt idx="6">
                        <c:v>3.5480957532018009</c:v>
                      </c:pt>
                      <c:pt idx="7">
                        <c:v>6.4439092163999412</c:v>
                      </c:pt>
                      <c:pt idx="8">
                        <c:v>13.680691241195607</c:v>
                      </c:pt>
                      <c:pt idx="9">
                        <c:v>2.9411846375225457</c:v>
                      </c:pt>
                      <c:pt idx="10">
                        <c:v>22.765610147691717</c:v>
                      </c:pt>
                      <c:pt idx="11">
                        <c:v>4.4818051619391168</c:v>
                      </c:pt>
                      <c:pt idx="12">
                        <c:v>6.2525800251275507</c:v>
                      </c:pt>
                      <c:pt idx="13">
                        <c:v>19.944763360760415</c:v>
                      </c:pt>
                      <c:pt idx="14">
                        <c:v>9.5893890134701802</c:v>
                      </c:pt>
                      <c:pt idx="15">
                        <c:v>30.568169011734692</c:v>
                      </c:pt>
                      <c:pt idx="16">
                        <c:v>4.0825004498973945</c:v>
                      </c:pt>
                      <c:pt idx="17">
                        <c:v>3.8697973176919835</c:v>
                      </c:pt>
                      <c:pt idx="18">
                        <c:v>53.734976472832543</c:v>
                      </c:pt>
                      <c:pt idx="19">
                        <c:v>9.8079206976056561</c:v>
                      </c:pt>
                      <c:pt idx="20">
                        <c:v>43.176794077176901</c:v>
                      </c:pt>
                      <c:pt idx="21">
                        <c:v>7.76091255989774</c:v>
                      </c:pt>
                      <c:pt idx="22">
                        <c:v>2.9768232447168499</c:v>
                      </c:pt>
                      <c:pt idx="23">
                        <c:v>41.255282729705726</c:v>
                      </c:pt>
                      <c:pt idx="24">
                        <c:v>1.3539484547988658</c:v>
                      </c:pt>
                      <c:pt idx="25">
                        <c:v>22.568652403143428</c:v>
                      </c:pt>
                      <c:pt idx="26">
                        <c:v>16.2789856794139</c:v>
                      </c:pt>
                      <c:pt idx="27">
                        <c:v>10.410859907421074</c:v>
                      </c:pt>
                      <c:pt idx="28">
                        <c:v>12.481859039445185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77.702255602138337</c:v>
                      </c:pt>
                      <c:pt idx="1">
                        <c:v>91.993295572363792</c:v>
                      </c:pt>
                      <c:pt idx="2">
                        <c:v>122.8522303691866</c:v>
                      </c:pt>
                      <c:pt idx="3">
                        <c:v>130.76906584343979</c:v>
                      </c:pt>
                      <c:pt idx="4">
                        <c:v>95.224605356369366</c:v>
                      </c:pt>
                      <c:pt idx="5">
                        <c:v>129.27491682395654</c:v>
                      </c:pt>
                      <c:pt idx="6">
                        <c:v>89.04853865811728</c:v>
                      </c:pt>
                      <c:pt idx="7">
                        <c:v>68.492029259822445</c:v>
                      </c:pt>
                      <c:pt idx="8">
                        <c:v>115.00945707720282</c:v>
                      </c:pt>
                      <c:pt idx="9">
                        <c:v>63.826256863510231</c:v>
                      </c:pt>
                      <c:pt idx="10">
                        <c:v>137.23068825449224</c:v>
                      </c:pt>
                      <c:pt idx="11">
                        <c:v>96.863242071655236</c:v>
                      </c:pt>
                      <c:pt idx="12">
                        <c:v>88.021077521181013</c:v>
                      </c:pt>
                      <c:pt idx="13">
                        <c:v>90.892446129624176</c:v>
                      </c:pt>
                      <c:pt idx="14">
                        <c:v>92.948843947839379</c:v>
                      </c:pt>
                      <c:pt idx="15">
                        <c:v>124.91716278418772</c:v>
                      </c:pt>
                      <c:pt idx="16">
                        <c:v>71.29379845212263</c:v>
                      </c:pt>
                      <c:pt idx="17">
                        <c:v>72.208132434338808</c:v>
                      </c:pt>
                      <c:pt idx="18">
                        <c:v>148.02376331188748</c:v>
                      </c:pt>
                      <c:pt idx="19">
                        <c:v>109.9470062866821</c:v>
                      </c:pt>
                      <c:pt idx="20">
                        <c:v>112.92569748378591</c:v>
                      </c:pt>
                      <c:pt idx="21">
                        <c:v>111.76076041000201</c:v>
                      </c:pt>
                      <c:pt idx="22">
                        <c:v>86.29490185098544</c:v>
                      </c:pt>
                      <c:pt idx="23">
                        <c:v>122.19136072983723</c:v>
                      </c:pt>
                      <c:pt idx="24">
                        <c:v>37.931399005556372</c:v>
                      </c:pt>
                      <c:pt idx="25">
                        <c:v>112.00463384233478</c:v>
                      </c:pt>
                      <c:pt idx="26">
                        <c:v>109.03396290259948</c:v>
                      </c:pt>
                      <c:pt idx="27">
                        <c:v>89.234878149765649</c:v>
                      </c:pt>
                      <c:pt idx="28">
                        <c:v>92.559899824316886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395.51739242304501</c:v>
                </c:pt>
                <c:pt idx="2">
                  <c:v>3.6104495544073867</c:v>
                </c:pt>
                <c:pt idx="3">
                  <c:v>15.319504397757626</c:v>
                </c:pt>
                <c:pt idx="4">
                  <c:v>50.25808528780977</c:v>
                </c:pt>
                <c:pt idx="5">
                  <c:v>45.260315603492543</c:v>
                </c:pt>
                <c:pt idx="7">
                  <c:v>130.32365153928788</c:v>
                </c:pt>
                <c:pt idx="8">
                  <c:v>3.7241128582246401</c:v>
                </c:pt>
                <c:pt idx="9">
                  <c:v>0</c:v>
                </c:pt>
                <c:pt idx="10">
                  <c:v>7.1304393798399994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414.44734637521003</c:v>
                </c:pt>
                <c:pt idx="4">
                  <c:v>50.25808528780977</c:v>
                </c:pt>
                <c:pt idx="5">
                  <c:v>45.260315603492543</c:v>
                </c:pt>
                <c:pt idx="6">
                  <c:v>134.04776439751251</c:v>
                </c:pt>
                <c:pt idx="10">
                  <c:v>7.1304393798399994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-991482.88379255589</c:v>
                </c:pt>
                <c:pt idx="2">
                  <c:v>0</c:v>
                </c:pt>
                <c:pt idx="3">
                  <c:v>0</c:v>
                </c:pt>
                <c:pt idx="4">
                  <c:v>-129922.45419709405</c:v>
                </c:pt>
                <c:pt idx="5">
                  <c:v>-1826352.3461463123</c:v>
                </c:pt>
                <c:pt idx="6">
                  <c:v>0</c:v>
                </c:pt>
                <c:pt idx="7">
                  <c:v>-754347.90540234325</c:v>
                </c:pt>
                <c:pt idx="8">
                  <c:v>0</c:v>
                </c:pt>
                <c:pt idx="9">
                  <c:v>0</c:v>
                </c:pt>
                <c:pt idx="10">
                  <c:v>0</c:v>
                </c:pt>
                <c:pt idx="11">
                  <c:v>0</c:v>
                </c:pt>
                <c:pt idx="12">
                  <c:v>-32097.451369606191</c:v>
                </c:pt>
                <c:pt idx="13">
                  <c:v>0</c:v>
                </c:pt>
                <c:pt idx="14">
                  <c:v>0</c:v>
                </c:pt>
                <c:pt idx="15">
                  <c:v>0</c:v>
                </c:pt>
                <c:pt idx="16">
                  <c:v>0</c:v>
                </c:pt>
                <c:pt idx="17">
                  <c:v>0</c:v>
                </c:pt>
                <c:pt idx="18">
                  <c:v>-53323.625762059994</c:v>
                </c:pt>
                <c:pt idx="19">
                  <c:v>-3505028.3889587782</c:v>
                </c:pt>
                <c:pt idx="20">
                  <c:v>0</c:v>
                </c:pt>
                <c:pt idx="21">
                  <c:v>0</c:v>
                </c:pt>
                <c:pt idx="22">
                  <c:v>0</c:v>
                </c:pt>
                <c:pt idx="23">
                  <c:v>0</c:v>
                </c:pt>
                <c:pt idx="24">
                  <c:v>0</c:v>
                </c:pt>
                <c:pt idx="25">
                  <c:v>0</c:v>
                </c:pt>
                <c:pt idx="26">
                  <c:v>-435716.85291247198</c:v>
                </c:pt>
                <c:pt idx="27">
                  <c:v>0</c:v>
                </c:pt>
                <c:pt idx="28">
                  <c:v>0</c:v>
                </c:pt>
                <c:pt idx="29">
                  <c:v>0</c:v>
                </c:pt>
                <c:pt idx="30">
                  <c:v>0</c:v>
                </c:pt>
                <c:pt idx="31">
                  <c:v>0</c:v>
                </c:pt>
                <c:pt idx="32">
                  <c:v>0</c:v>
                </c:pt>
                <c:pt idx="33">
                  <c:v>-849296.95610879362</c:v>
                </c:pt>
                <c:pt idx="34">
                  <c:v>0</c:v>
                </c:pt>
                <c:pt idx="35">
                  <c:v>-132862.08874931285</c:v>
                </c:pt>
                <c:pt idx="36">
                  <c:v>-299466.07661312073</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201686.02220615774</c:v>
                </c:pt>
                <c:pt idx="1">
                  <c:v>0</c:v>
                </c:pt>
                <c:pt idx="2">
                  <c:v>396366.39141252742</c:v>
                </c:pt>
                <c:pt idx="3">
                  <c:v>1387592.0797066272</c:v>
                </c:pt>
                <c:pt idx="4">
                  <c:v>0</c:v>
                </c:pt>
                <c:pt idx="5">
                  <c:v>0</c:v>
                </c:pt>
                <c:pt idx="6">
                  <c:v>785135.99886971503</c:v>
                </c:pt>
                <c:pt idx="7">
                  <c:v>0</c:v>
                </c:pt>
                <c:pt idx="8">
                  <c:v>286806.57354230236</c:v>
                </c:pt>
                <c:pt idx="9">
                  <c:v>227452.53888276403</c:v>
                </c:pt>
                <c:pt idx="10">
                  <c:v>700756.88707036735</c:v>
                </c:pt>
                <c:pt idx="11">
                  <c:v>377120.67676987022</c:v>
                </c:pt>
                <c:pt idx="12">
                  <c:v>0</c:v>
                </c:pt>
                <c:pt idx="13">
                  <c:v>1228094.447797877</c:v>
                </c:pt>
                <c:pt idx="14">
                  <c:v>589126.16636386234</c:v>
                </c:pt>
                <c:pt idx="15">
                  <c:v>851709.44704596512</c:v>
                </c:pt>
                <c:pt idx="16">
                  <c:v>468923.24287964142</c:v>
                </c:pt>
                <c:pt idx="17">
                  <c:v>1500049.3161251801</c:v>
                </c:pt>
                <c:pt idx="18">
                  <c:v>0</c:v>
                </c:pt>
                <c:pt idx="19">
                  <c:v>0</c:v>
                </c:pt>
                <c:pt idx="20">
                  <c:v>641976.53511678509</c:v>
                </c:pt>
                <c:pt idx="21">
                  <c:v>335939.64338985377</c:v>
                </c:pt>
                <c:pt idx="22">
                  <c:v>2674430.8519640616</c:v>
                </c:pt>
                <c:pt idx="23">
                  <c:v>857470.08917920128</c:v>
                </c:pt>
                <c:pt idx="24">
                  <c:v>1057174.3889738882</c:v>
                </c:pt>
                <c:pt idx="25">
                  <c:v>6775.3890808815195</c:v>
                </c:pt>
                <c:pt idx="26">
                  <c:v>0</c:v>
                </c:pt>
                <c:pt idx="27">
                  <c:v>623286.96090022731</c:v>
                </c:pt>
                <c:pt idx="28">
                  <c:v>57978.103929189965</c:v>
                </c:pt>
                <c:pt idx="29">
                  <c:v>662864.52574591292</c:v>
                </c:pt>
                <c:pt idx="30">
                  <c:v>1604192.5153405098</c:v>
                </c:pt>
                <c:pt idx="31">
                  <c:v>1849527.1479625097</c:v>
                </c:pt>
                <c:pt idx="32">
                  <c:v>2498301.5646072319</c:v>
                </c:pt>
                <c:pt idx="33">
                  <c:v>0</c:v>
                </c:pt>
                <c:pt idx="34">
                  <c:v>491524.93680225435</c:v>
                </c:pt>
                <c:pt idx="35">
                  <c:v>0</c:v>
                </c:pt>
                <c:pt idx="36">
                  <c:v>0</c:v>
                </c:pt>
                <c:pt idx="37">
                  <c:v>140164.7517435367</c:v>
                </c:pt>
                <c:pt idx="38">
                  <c:v>736232.48484746739</c:v>
                </c:pt>
                <c:pt idx="39">
                  <c:v>1592570.3925464586</c:v>
                </c:pt>
                <c:pt idx="40">
                  <c:v>1488185.6320900822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201686.02220615774</c:v>
                </c:pt>
                <c:pt idx="1">
                  <c:v>-991482.88379255589</c:v>
                </c:pt>
                <c:pt idx="2">
                  <c:v>396366.39141252742</c:v>
                </c:pt>
                <c:pt idx="3">
                  <c:v>1387592.0797066272</c:v>
                </c:pt>
                <c:pt idx="4">
                  <c:v>-129922.45419709405</c:v>
                </c:pt>
                <c:pt idx="5">
                  <c:v>-1826352.3461463123</c:v>
                </c:pt>
                <c:pt idx="6">
                  <c:v>785135.99886971503</c:v>
                </c:pt>
                <c:pt idx="7">
                  <c:v>-754347.90540234325</c:v>
                </c:pt>
                <c:pt idx="8">
                  <c:v>286806.57354230236</c:v>
                </c:pt>
                <c:pt idx="9">
                  <c:v>227452.53888276403</c:v>
                </c:pt>
                <c:pt idx="10">
                  <c:v>700756.88707036735</c:v>
                </c:pt>
                <c:pt idx="11">
                  <c:v>377120.67676987022</c:v>
                </c:pt>
                <c:pt idx="12">
                  <c:v>-32097.451369606191</c:v>
                </c:pt>
                <c:pt idx="13">
                  <c:v>1228094.447797877</c:v>
                </c:pt>
                <c:pt idx="14">
                  <c:v>589126.16636386234</c:v>
                </c:pt>
                <c:pt idx="15">
                  <c:v>851709.44704596512</c:v>
                </c:pt>
                <c:pt idx="16">
                  <c:v>468923.24287964142</c:v>
                </c:pt>
                <c:pt idx="17">
                  <c:v>1500049.3161251801</c:v>
                </c:pt>
                <c:pt idx="18">
                  <c:v>-53323.625762059994</c:v>
                </c:pt>
                <c:pt idx="19">
                  <c:v>-3505028.3889587782</c:v>
                </c:pt>
                <c:pt idx="20">
                  <c:v>641976.53511678509</c:v>
                </c:pt>
                <c:pt idx="21">
                  <c:v>335939.64338985377</c:v>
                </c:pt>
                <c:pt idx="22">
                  <c:v>2674430.8519640616</c:v>
                </c:pt>
                <c:pt idx="23">
                  <c:v>857470.08917920128</c:v>
                </c:pt>
                <c:pt idx="24">
                  <c:v>1057174.3889738882</c:v>
                </c:pt>
                <c:pt idx="25">
                  <c:v>6775.3890808815195</c:v>
                </c:pt>
                <c:pt idx="26">
                  <c:v>-435716.85291247198</c:v>
                </c:pt>
                <c:pt idx="27">
                  <c:v>623286.96090022731</c:v>
                </c:pt>
                <c:pt idx="28">
                  <c:v>57978.103929189965</c:v>
                </c:pt>
                <c:pt idx="29">
                  <c:v>662864.52574591292</c:v>
                </c:pt>
                <c:pt idx="30">
                  <c:v>1604192.5153405098</c:v>
                </c:pt>
                <c:pt idx="31">
                  <c:v>1849527.1479625097</c:v>
                </c:pt>
                <c:pt idx="32">
                  <c:v>2498301.5646072319</c:v>
                </c:pt>
                <c:pt idx="33">
                  <c:v>-849296.95610879362</c:v>
                </c:pt>
                <c:pt idx="34">
                  <c:v>491524.93680225435</c:v>
                </c:pt>
                <c:pt idx="35">
                  <c:v>-132862.08874931285</c:v>
                </c:pt>
                <c:pt idx="36">
                  <c:v>-299466.07661312073</c:v>
                </c:pt>
                <c:pt idx="37">
                  <c:v>140164.7517435367</c:v>
                </c:pt>
                <c:pt idx="38">
                  <c:v>736232.48484746739</c:v>
                </c:pt>
                <c:pt idx="39">
                  <c:v>1592570.3925464586</c:v>
                </c:pt>
                <c:pt idx="40">
                  <c:v>1488185.6320900822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230280.27079384221</c:v>
                </c:pt>
                <c:pt idx="1">
                  <c:v>2079122.0567925558</c:v>
                </c:pt>
                <c:pt idx="2">
                  <c:v>382321.5255874726</c:v>
                </c:pt>
                <c:pt idx="3">
                  <c:v>184481.42129337299</c:v>
                </c:pt>
                <c:pt idx="4">
                  <c:v>342611.8211970941</c:v>
                </c:pt>
                <c:pt idx="5">
                  <c:v>3005388.4561463124</c:v>
                </c:pt>
                <c:pt idx="6">
                  <c:v>212233.32613028487</c:v>
                </c:pt>
                <c:pt idx="7">
                  <c:v>1260198.1354023432</c:v>
                </c:pt>
                <c:pt idx="8">
                  <c:v>60525.156844087665</c:v>
                </c:pt>
                <c:pt idx="9">
                  <c:v>101901.97411723595</c:v>
                </c:pt>
                <c:pt idx="10">
                  <c:v>208655.10592963279</c:v>
                </c:pt>
                <c:pt idx="11">
                  <c:v>428950.1892301297</c:v>
                </c:pt>
                <c:pt idx="12">
                  <c:v>1691442.2933696059</c:v>
                </c:pt>
                <c:pt idx="13">
                  <c:v>392411.95008274267</c:v>
                </c:pt>
                <c:pt idx="14">
                  <c:v>443282.42363613792</c:v>
                </c:pt>
                <c:pt idx="15">
                  <c:v>57706.120954034901</c:v>
                </c:pt>
                <c:pt idx="16">
                  <c:v>85853.866120358507</c:v>
                </c:pt>
                <c:pt idx="17">
                  <c:v>73614.817874819695</c:v>
                </c:pt>
                <c:pt idx="18">
                  <c:v>564667.95676205994</c:v>
                </c:pt>
                <c:pt idx="19">
                  <c:v>9780399.1111736186</c:v>
                </c:pt>
                <c:pt idx="20">
                  <c:v>81270.478883214979</c:v>
                </c:pt>
                <c:pt idx="21">
                  <c:v>793312.25661014637</c:v>
                </c:pt>
                <c:pt idx="22">
                  <c:v>173893.66503593876</c:v>
                </c:pt>
                <c:pt idx="23">
                  <c:v>61585.551820798661</c:v>
                </c:pt>
                <c:pt idx="24">
                  <c:v>217891.882026112</c:v>
                </c:pt>
                <c:pt idx="25">
                  <c:v>230758.7179191185</c:v>
                </c:pt>
                <c:pt idx="26">
                  <c:v>973117.82691247191</c:v>
                </c:pt>
                <c:pt idx="27">
                  <c:v>104571.7243246227</c:v>
                </c:pt>
                <c:pt idx="28">
                  <c:v>808154.98559548007</c:v>
                </c:pt>
                <c:pt idx="29">
                  <c:v>565985.19654021692</c:v>
                </c:pt>
                <c:pt idx="30">
                  <c:v>363982.17465949</c:v>
                </c:pt>
                <c:pt idx="31">
                  <c:v>401551.10603749042</c:v>
                </c:pt>
                <c:pt idx="32">
                  <c:v>421171.05839276832</c:v>
                </c:pt>
                <c:pt idx="33">
                  <c:v>2024221.1391087933</c:v>
                </c:pt>
                <c:pt idx="34">
                  <c:v>215927.5791977456</c:v>
                </c:pt>
                <c:pt idx="35">
                  <c:v>337365.13174931286</c:v>
                </c:pt>
                <c:pt idx="36">
                  <c:v>4100435.4736131206</c:v>
                </c:pt>
                <c:pt idx="37">
                  <c:v>234555.60525646326</c:v>
                </c:pt>
                <c:pt idx="38">
                  <c:v>488810.68980047246</c:v>
                </c:pt>
                <c:pt idx="39">
                  <c:v>221155.45345354115</c:v>
                </c:pt>
                <c:pt idx="40">
                  <c:v>120731.50390991788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230280.27079384221</c:v>
                </c:pt>
                <c:pt idx="1">
                  <c:v>2079122.0567925558</c:v>
                </c:pt>
                <c:pt idx="2">
                  <c:v>382321.5255874726</c:v>
                </c:pt>
                <c:pt idx="3">
                  <c:v>184481.42129337299</c:v>
                </c:pt>
                <c:pt idx="4">
                  <c:v>342611.8211970941</c:v>
                </c:pt>
                <c:pt idx="5">
                  <c:v>3005388.4561463124</c:v>
                </c:pt>
                <c:pt idx="6">
                  <c:v>212233.32613028487</c:v>
                </c:pt>
                <c:pt idx="7">
                  <c:v>1260198.1354023432</c:v>
                </c:pt>
                <c:pt idx="8">
                  <c:v>60525.156844087665</c:v>
                </c:pt>
                <c:pt idx="9">
                  <c:v>101901.97411723595</c:v>
                </c:pt>
                <c:pt idx="10">
                  <c:v>208655.10592963279</c:v>
                </c:pt>
                <c:pt idx="11">
                  <c:v>428950.1892301297</c:v>
                </c:pt>
                <c:pt idx="12">
                  <c:v>1691442.2933696059</c:v>
                </c:pt>
                <c:pt idx="13">
                  <c:v>392411.95008274267</c:v>
                </c:pt>
                <c:pt idx="14">
                  <c:v>443282.42363613792</c:v>
                </c:pt>
                <c:pt idx="15">
                  <c:v>57706.120954034901</c:v>
                </c:pt>
                <c:pt idx="16">
                  <c:v>85853.866120358507</c:v>
                </c:pt>
                <c:pt idx="17">
                  <c:v>73614.817874819695</c:v>
                </c:pt>
                <c:pt idx="18">
                  <c:v>564667.95676205994</c:v>
                </c:pt>
                <c:pt idx="19">
                  <c:v>9780399.1111736186</c:v>
                </c:pt>
                <c:pt idx="20">
                  <c:v>81270.478883214979</c:v>
                </c:pt>
                <c:pt idx="21">
                  <c:v>793312.25661014637</c:v>
                </c:pt>
                <c:pt idx="22">
                  <c:v>173893.66503593876</c:v>
                </c:pt>
                <c:pt idx="23">
                  <c:v>61585.551820798661</c:v>
                </c:pt>
                <c:pt idx="24">
                  <c:v>217891.882026112</c:v>
                </c:pt>
                <c:pt idx="25">
                  <c:v>230758.7179191185</c:v>
                </c:pt>
                <c:pt idx="26">
                  <c:v>973117.82691247191</c:v>
                </c:pt>
                <c:pt idx="27">
                  <c:v>104571.7243246227</c:v>
                </c:pt>
                <c:pt idx="28">
                  <c:v>808154.98559548007</c:v>
                </c:pt>
                <c:pt idx="29">
                  <c:v>565985.19654021692</c:v>
                </c:pt>
                <c:pt idx="30">
                  <c:v>363982.17465949</c:v>
                </c:pt>
                <c:pt idx="31">
                  <c:v>401551.10603749042</c:v>
                </c:pt>
                <c:pt idx="32">
                  <c:v>421171.05839276832</c:v>
                </c:pt>
                <c:pt idx="33">
                  <c:v>2024221.1391087933</c:v>
                </c:pt>
                <c:pt idx="34">
                  <c:v>215927.5791977456</c:v>
                </c:pt>
                <c:pt idx="35">
                  <c:v>337365.13174931286</c:v>
                </c:pt>
                <c:pt idx="36">
                  <c:v>4100435.4736131206</c:v>
                </c:pt>
                <c:pt idx="37">
                  <c:v>234555.60525646326</c:v>
                </c:pt>
                <c:pt idx="38">
                  <c:v>488810.68980047246</c:v>
                </c:pt>
                <c:pt idx="39">
                  <c:v>221155.45345354115</c:v>
                </c:pt>
                <c:pt idx="40">
                  <c:v>120731.50390991788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400.19938638999992</c:v>
                </c:pt>
                <c:pt idx="9">
                  <c:v>0</c:v>
                </c:pt>
                <c:pt idx="10">
                  <c:v>0</c:v>
                </c:pt>
                <c:pt idx="11">
                  <c:v>0</c:v>
                </c:pt>
                <c:pt idx="12">
                  <c:v>0</c:v>
                </c:pt>
                <c:pt idx="13">
                  <c:v>861.54988062000007</c:v>
                </c:pt>
                <c:pt idx="14">
                  <c:v>0</c:v>
                </c:pt>
                <c:pt idx="15">
                  <c:v>698.27599999999995</c:v>
                </c:pt>
                <c:pt idx="16">
                  <c:v>0</c:v>
                </c:pt>
                <c:pt idx="17">
                  <c:v>36828.252999999997</c:v>
                </c:pt>
                <c:pt idx="18">
                  <c:v>557.34400000000016</c:v>
                </c:pt>
                <c:pt idx="19">
                  <c:v>6242.8762148400001</c:v>
                </c:pt>
                <c:pt idx="20">
                  <c:v>5378.9099999999989</c:v>
                </c:pt>
                <c:pt idx="21">
                  <c:v>696.22699999999986</c:v>
                </c:pt>
                <c:pt idx="22">
                  <c:v>63495.123</c:v>
                </c:pt>
                <c:pt idx="23">
                  <c:v>17971.592000000001</c:v>
                </c:pt>
                <c:pt idx="24">
                  <c:v>710.16800000000001</c:v>
                </c:pt>
                <c:pt idx="25">
                  <c:v>0</c:v>
                </c:pt>
                <c:pt idx="26">
                  <c:v>0</c:v>
                </c:pt>
                <c:pt idx="27">
                  <c:v>1648.4732248500004</c:v>
                </c:pt>
                <c:pt idx="28">
                  <c:v>51.657524670000008</c:v>
                </c:pt>
                <c:pt idx="29">
                  <c:v>1711.3182861300002</c:v>
                </c:pt>
                <c:pt idx="30">
                  <c:v>0</c:v>
                </c:pt>
                <c:pt idx="31">
                  <c:v>329.10599999999999</c:v>
                </c:pt>
                <c:pt idx="32">
                  <c:v>7573.2650000000003</c:v>
                </c:pt>
                <c:pt idx="33">
                  <c:v>8210.89</c:v>
                </c:pt>
                <c:pt idx="34">
                  <c:v>0</c:v>
                </c:pt>
                <c:pt idx="35">
                  <c:v>0</c:v>
                </c:pt>
                <c:pt idx="36">
                  <c:v>0</c:v>
                </c:pt>
                <c:pt idx="37">
                  <c:v>0</c:v>
                </c:pt>
                <c:pt idx="38">
                  <c:v>3645.6436479399995</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347331.73038639</c:v>
                </c:pt>
                <c:pt idx="9">
                  <c:v>329354.51299999998</c:v>
                </c:pt>
                <c:pt idx="10">
                  <c:v>909411.99300000013</c:v>
                </c:pt>
                <c:pt idx="11">
                  <c:v>806070.86599999992</c:v>
                </c:pt>
                <c:pt idx="12">
                  <c:v>1659344.8419999997</c:v>
                </c:pt>
                <c:pt idx="13">
                  <c:v>1620506.3978806196</c:v>
                </c:pt>
                <c:pt idx="14">
                  <c:v>1032408.5900000002</c:v>
                </c:pt>
                <c:pt idx="15">
                  <c:v>909415.56799999997</c:v>
                </c:pt>
                <c:pt idx="16">
                  <c:v>554777.10899999994</c:v>
                </c:pt>
                <c:pt idx="17">
                  <c:v>1573664.1339999998</c:v>
                </c:pt>
                <c:pt idx="18">
                  <c:v>511344.33099999995</c:v>
                </c:pt>
                <c:pt idx="19">
                  <c:v>6275370.7222148404</c:v>
                </c:pt>
                <c:pt idx="20">
                  <c:v>723247.01400000008</c:v>
                </c:pt>
                <c:pt idx="21">
                  <c:v>1129251.9000000001</c:v>
                </c:pt>
                <c:pt idx="22">
                  <c:v>2848324.5170000005</c:v>
                </c:pt>
                <c:pt idx="23">
                  <c:v>919055.64099999995</c:v>
                </c:pt>
                <c:pt idx="24">
                  <c:v>1275066.2710000002</c:v>
                </c:pt>
                <c:pt idx="25">
                  <c:v>237534.10700000002</c:v>
                </c:pt>
                <c:pt idx="26">
                  <c:v>537400.97399999993</c:v>
                </c:pt>
                <c:pt idx="27">
                  <c:v>727858.68522484996</c:v>
                </c:pt>
                <c:pt idx="28">
                  <c:v>866133.08952467004</c:v>
                </c:pt>
                <c:pt idx="29">
                  <c:v>1228849.7222861298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1225043.1746479399</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再エネ比較シート!$CO$13:$CO$42</c:f>
              <c:numCache>
                <c:formatCode>0.0%</c:formatCode>
                <c:ptCount val="30"/>
                <c:pt idx="0">
                  <c:v>6.6480992512750026E-2</c:v>
                </c:pt>
                <c:pt idx="1">
                  <c:v>6.4509592002161581E-2</c:v>
                </c:pt>
                <c:pt idx="2">
                  <c:v>8.7541473730265801E-2</c:v>
                </c:pt>
                <c:pt idx="3">
                  <c:v>8.2788838496425557E-2</c:v>
                </c:pt>
                <c:pt idx="4">
                  <c:v>0.10403050108932461</c:v>
                </c:pt>
                <c:pt idx="5">
                  <c:v>8.614529575228265E-2</c:v>
                </c:pt>
                <c:pt idx="6">
                  <c:v>0.13393856982882738</c:v>
                </c:pt>
                <c:pt idx="7">
                  <c:v>7.6947970227607784E-2</c:v>
                </c:pt>
                <c:pt idx="8">
                  <c:v>6.6209141700761073E-2</c:v>
                </c:pt>
                <c:pt idx="9">
                  <c:v>8.6700808193966555E-2</c:v>
                </c:pt>
                <c:pt idx="10">
                  <c:v>0.10504882773890009</c:v>
                </c:pt>
                <c:pt idx="11">
                  <c:v>7.3529411764705885E-2</c:v>
                </c:pt>
                <c:pt idx="12">
                  <c:v>7.8462887200467568E-2</c:v>
                </c:pt>
                <c:pt idx="13">
                  <c:v>8.4546491925723569E-2</c:v>
                </c:pt>
                <c:pt idx="14">
                  <c:v>0.11608497723823975</c:v>
                </c:pt>
                <c:pt idx="15">
                  <c:v>9.121608945255337E-2</c:v>
                </c:pt>
                <c:pt idx="16">
                  <c:v>0.11052190901479207</c:v>
                </c:pt>
                <c:pt idx="17">
                  <c:v>6.5008329547175531E-2</c:v>
                </c:pt>
                <c:pt idx="18">
                  <c:v>0.11892759958959719</c:v>
                </c:pt>
                <c:pt idx="19">
                  <c:v>0.12651446468309568</c:v>
                </c:pt>
                <c:pt idx="20">
                  <c:v>0.10133764313469275</c:v>
                </c:pt>
                <c:pt idx="21">
                  <c:v>9.4836071780116604E-2</c:v>
                </c:pt>
                <c:pt idx="22">
                  <c:v>8.8429940666362394E-2</c:v>
                </c:pt>
                <c:pt idx="23">
                  <c:v>3.4560480841472577E-2</c:v>
                </c:pt>
                <c:pt idx="24">
                  <c:v>3.8327900562381348E-2</c:v>
                </c:pt>
                <c:pt idx="25">
                  <c:v>8.9184857273698667E-2</c:v>
                </c:pt>
                <c:pt idx="26">
                  <c:v>7.7532405184829567E-2</c:v>
                </c:pt>
                <c:pt idx="27">
                  <c:v>0.11412913033042643</c:v>
                </c:pt>
                <c:pt idx="28">
                  <c:v>0.11477082568058447</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再エネ比較シート!$CC$13:$CC$42</c:f>
              <c:numCache>
                <c:formatCode>0.0%</c:formatCode>
                <c:ptCount val="30"/>
                <c:pt idx="0">
                  <c:v>3.8989843594858353E-2</c:v>
                </c:pt>
                <c:pt idx="1">
                  <c:v>2.8088596472374674E-2</c:v>
                </c:pt>
                <c:pt idx="2">
                  <c:v>3.0070784225259033E-2</c:v>
                </c:pt>
                <c:pt idx="3">
                  <c:v>3.1666284178564305E-2</c:v>
                </c:pt>
                <c:pt idx="4">
                  <c:v>5.9464604222493812E-2</c:v>
                </c:pt>
                <c:pt idx="5">
                  <c:v>1.6038755589974293E-2</c:v>
                </c:pt>
                <c:pt idx="6">
                  <c:v>2.6429395298052574E-2</c:v>
                </c:pt>
                <c:pt idx="7">
                  <c:v>3.5828642667352147E-2</c:v>
                </c:pt>
                <c:pt idx="8">
                  <c:v>2.1068846827463801E-2</c:v>
                </c:pt>
                <c:pt idx="9">
                  <c:v>4.0481845087658362E-2</c:v>
                </c:pt>
                <c:pt idx="10">
                  <c:v>4.9957706588751136E-2</c:v>
                </c:pt>
                <c:pt idx="11">
                  <c:v>3.3626290443685806E-2</c:v>
                </c:pt>
                <c:pt idx="12">
                  <c:v>4.0599443853196304E-2</c:v>
                </c:pt>
                <c:pt idx="13">
                  <c:v>1.2875406768092259E-2</c:v>
                </c:pt>
                <c:pt idx="14">
                  <c:v>4.3622858171126717E-2</c:v>
                </c:pt>
                <c:pt idx="15">
                  <c:v>4.1052993906288388E-2</c:v>
                </c:pt>
                <c:pt idx="16">
                  <c:v>6.4680367150214177E-2</c:v>
                </c:pt>
                <c:pt idx="17">
                  <c:v>2.822727348039215E-2</c:v>
                </c:pt>
                <c:pt idx="18">
                  <c:v>1.3332177653459376E-2</c:v>
                </c:pt>
                <c:pt idx="19">
                  <c:v>4.8726851011032801E-2</c:v>
                </c:pt>
                <c:pt idx="20">
                  <c:v>4.0528041589999467E-2</c:v>
                </c:pt>
                <c:pt idx="21">
                  <c:v>4.7416521361634725E-2</c:v>
                </c:pt>
                <c:pt idx="22">
                  <c:v>2.7781463348970054E-2</c:v>
                </c:pt>
                <c:pt idx="23">
                  <c:v>1.6606557682384202E-2</c:v>
                </c:pt>
                <c:pt idx="24">
                  <c:v>2.6973636572903137E-2</c:v>
                </c:pt>
                <c:pt idx="25">
                  <c:v>4.8877523275089943E-2</c:v>
                </c:pt>
                <c:pt idx="26">
                  <c:v>1.8465379280582499E-2</c:v>
                </c:pt>
                <c:pt idx="27">
                  <c:v>4.6131740852575577E-2</c:v>
                </c:pt>
                <c:pt idx="28">
                  <c:v>1.3122009164788832E-2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再エネ比較シート!$CD$13:$CD$42</c:f>
              <c:numCache>
                <c:formatCode>0.0%</c:formatCode>
                <c:ptCount val="30"/>
                <c:pt idx="0">
                  <c:v>4.1072689005683061E-2</c:v>
                </c:pt>
                <c:pt idx="1">
                  <c:v>0.20355364252777697</c:v>
                </c:pt>
                <c:pt idx="2">
                  <c:v>0.1272878371318808</c:v>
                </c:pt>
                <c:pt idx="3">
                  <c:v>0.38579586672471033</c:v>
                </c:pt>
                <c:pt idx="4">
                  <c:v>0.16753767309368992</c:v>
                </c:pt>
                <c:pt idx="5">
                  <c:v>0.11961933486417421</c:v>
                </c:pt>
                <c:pt idx="6">
                  <c:v>3.4926339850080486E-2</c:v>
                </c:pt>
                <c:pt idx="7">
                  <c:v>3.1460922850057665E-2</c:v>
                </c:pt>
                <c:pt idx="8">
                  <c:v>2.5922214182996488E-2</c:v>
                </c:pt>
                <c:pt idx="9">
                  <c:v>3.2473260781166309E-2</c:v>
                </c:pt>
                <c:pt idx="10">
                  <c:v>0.13746178242062101</c:v>
                </c:pt>
                <c:pt idx="11">
                  <c:v>6.1262260682406811E-2</c:v>
                </c:pt>
                <c:pt idx="12">
                  <c:v>0.12846641196417133</c:v>
                </c:pt>
                <c:pt idx="13">
                  <c:v>0.17388976995915545</c:v>
                </c:pt>
                <c:pt idx="14">
                  <c:v>0.14519552986803197</c:v>
                </c:pt>
                <c:pt idx="15">
                  <c:v>0.23845821926808577</c:v>
                </c:pt>
                <c:pt idx="16">
                  <c:v>6.6879723800819968E-2</c:v>
                </c:pt>
                <c:pt idx="17">
                  <c:v>0.12386150675094507</c:v>
                </c:pt>
                <c:pt idx="18">
                  <c:v>0.19364314549523892</c:v>
                </c:pt>
                <c:pt idx="19">
                  <c:v>7.5697417240101622E-2</c:v>
                </c:pt>
                <c:pt idx="20">
                  <c:v>0.38245719999055761</c:v>
                </c:pt>
                <c:pt idx="21">
                  <c:v>0.19667867786750512</c:v>
                </c:pt>
                <c:pt idx="22">
                  <c:v>3.3588607513609016E-2</c:v>
                </c:pt>
                <c:pt idx="23">
                  <c:v>0.19795986271326449</c:v>
                </c:pt>
                <c:pt idx="24">
                  <c:v>3.4973754252162477E-3</c:v>
                </c:pt>
                <c:pt idx="25">
                  <c:v>0.37783834119205878</c:v>
                </c:pt>
                <c:pt idx="26">
                  <c:v>0.51841645467315867</c:v>
                </c:pt>
                <c:pt idx="27">
                  <c:v>0.22376342741374231</c:v>
                </c:pt>
                <c:pt idx="28">
                  <c:v>9.969635603205354E-2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1.6119479737029544E-5</c:v>
                </c:pt>
                <c:pt idx="9">
                  <c:v>0</c:v>
                </c:pt>
                <c:pt idx="10">
                  <c:v>0</c:v>
                </c:pt>
                <c:pt idx="11">
                  <c:v>0</c:v>
                </c:pt>
                <c:pt idx="12">
                  <c:v>0</c:v>
                </c:pt>
                <c:pt idx="13">
                  <c:v>0</c:v>
                </c:pt>
                <c:pt idx="14">
                  <c:v>0</c:v>
                </c:pt>
                <c:pt idx="15">
                  <c:v>0</c:v>
                </c:pt>
                <c:pt idx="16">
                  <c:v>0</c:v>
                </c:pt>
                <c:pt idx="17">
                  <c:v>0</c:v>
                </c:pt>
                <c:pt idx="18">
                  <c:v>0.11482090967341747</c:v>
                </c:pt>
                <c:pt idx="19">
                  <c:v>0</c:v>
                </c:pt>
                <c:pt idx="20">
                  <c:v>0</c:v>
                </c:pt>
                <c:pt idx="21">
                  <c:v>0</c:v>
                </c:pt>
                <c:pt idx="22">
                  <c:v>0</c:v>
                </c:pt>
                <c:pt idx="23">
                  <c:v>1.1654294610493467E-4</c:v>
                </c:pt>
                <c:pt idx="24">
                  <c:v>0</c:v>
                </c:pt>
                <c:pt idx="25">
                  <c:v>5.8221322475553158E-2</c:v>
                </c:pt>
                <c:pt idx="26">
                  <c:v>0</c:v>
                </c:pt>
                <c:pt idx="27">
                  <c:v>0</c:v>
                </c:pt>
                <c:pt idx="28">
                  <c:v>2.0962961812552735E-3</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再エネ比較シート!$CF$13:$CF$42</c:f>
              <c:numCache>
                <c:formatCode>0.0%</c:formatCode>
                <c:ptCount val="30"/>
                <c:pt idx="0">
                  <c:v>0</c:v>
                </c:pt>
                <c:pt idx="1">
                  <c:v>0</c:v>
                </c:pt>
                <c:pt idx="2">
                  <c:v>6.6884897416298536E-3</c:v>
                </c:pt>
                <c:pt idx="3">
                  <c:v>0</c:v>
                </c:pt>
                <c:pt idx="4">
                  <c:v>0</c:v>
                </c:pt>
                <c:pt idx="5">
                  <c:v>0</c:v>
                </c:pt>
                <c:pt idx="6">
                  <c:v>0</c:v>
                </c:pt>
                <c:pt idx="7">
                  <c:v>0</c:v>
                </c:pt>
                <c:pt idx="8">
                  <c:v>4.5498531515809193E-4</c:v>
                </c:pt>
                <c:pt idx="9">
                  <c:v>0</c:v>
                </c:pt>
                <c:pt idx="10">
                  <c:v>1.8713916625417889E-4</c:v>
                </c:pt>
                <c:pt idx="11">
                  <c:v>0</c:v>
                </c:pt>
                <c:pt idx="12">
                  <c:v>0</c:v>
                </c:pt>
                <c:pt idx="13">
                  <c:v>0</c:v>
                </c:pt>
                <c:pt idx="14">
                  <c:v>0</c:v>
                </c:pt>
                <c:pt idx="15">
                  <c:v>3.5528926765369788E-4</c:v>
                </c:pt>
                <c:pt idx="16">
                  <c:v>0</c:v>
                </c:pt>
                <c:pt idx="17">
                  <c:v>0</c:v>
                </c:pt>
                <c:pt idx="18">
                  <c:v>0</c:v>
                </c:pt>
                <c:pt idx="19">
                  <c:v>0</c:v>
                </c:pt>
                <c:pt idx="20">
                  <c:v>0</c:v>
                </c:pt>
                <c:pt idx="21">
                  <c:v>0.49064087325002115</c:v>
                </c:pt>
                <c:pt idx="22">
                  <c:v>0</c:v>
                </c:pt>
                <c:pt idx="23">
                  <c:v>2.9063439413265341E-3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再エネ比較シート!$CH$13:$CH$42</c:f>
              <c:numCache>
                <c:formatCode>0.0%</c:formatCode>
                <c:ptCount val="30"/>
                <c:pt idx="0">
                  <c:v>9.5893226932289421E-3</c:v>
                </c:pt>
                <c:pt idx="1">
                  <c:v>0</c:v>
                </c:pt>
                <c:pt idx="2">
                  <c:v>0.27454005674403315</c:v>
                </c:pt>
                <c:pt idx="3">
                  <c:v>0.71521543455339454</c:v>
                </c:pt>
                <c:pt idx="4">
                  <c:v>0</c:v>
                </c:pt>
                <c:pt idx="5">
                  <c:v>0</c:v>
                </c:pt>
                <c:pt idx="6">
                  <c:v>0</c:v>
                </c:pt>
                <c:pt idx="7">
                  <c:v>5.8998565023067899E-4</c:v>
                </c:pt>
                <c:pt idx="8">
                  <c:v>0</c:v>
                </c:pt>
                <c:pt idx="9">
                  <c:v>0</c:v>
                </c:pt>
                <c:pt idx="10">
                  <c:v>0</c:v>
                </c:pt>
                <c:pt idx="11">
                  <c:v>0</c:v>
                </c:pt>
                <c:pt idx="12">
                  <c:v>0</c:v>
                </c:pt>
                <c:pt idx="13">
                  <c:v>0.70780581838686052</c:v>
                </c:pt>
                <c:pt idx="14">
                  <c:v>3.8026231146768273E-3</c:v>
                </c:pt>
                <c:pt idx="15">
                  <c:v>2.1532682888102901E-2</c:v>
                </c:pt>
                <c:pt idx="16">
                  <c:v>0</c:v>
                </c:pt>
                <c:pt idx="17">
                  <c:v>0</c:v>
                </c:pt>
                <c:pt idx="18">
                  <c:v>3.212268702647191E-4</c:v>
                </c:pt>
                <c:pt idx="19">
                  <c:v>0</c:v>
                </c:pt>
                <c:pt idx="20">
                  <c:v>0.28187829214639992</c:v>
                </c:pt>
                <c:pt idx="21">
                  <c:v>2.9062124249663378E-2</c:v>
                </c:pt>
                <c:pt idx="22">
                  <c:v>0</c:v>
                </c:pt>
                <c:pt idx="23">
                  <c:v>1.1567538074931482E-2</c:v>
                </c:pt>
                <c:pt idx="24">
                  <c:v>0</c:v>
                </c:pt>
                <c:pt idx="25">
                  <c:v>2.1261590678838645E-2</c:v>
                </c:pt>
                <c:pt idx="26">
                  <c:v>0.14309450643510579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再エネ比較シート!$CI$13:$CI$42</c:f>
              <c:numCache>
                <c:formatCode>0.0%</c:formatCode>
                <c:ptCount val="30"/>
                <c:pt idx="0">
                  <c:v>8.9651855293770344E-2</c:v>
                </c:pt>
                <c:pt idx="1">
                  <c:v>0.23164223900015163</c:v>
                </c:pt>
                <c:pt idx="2">
                  <c:v>0.43858716784280283</c:v>
                </c:pt>
                <c:pt idx="3">
                  <c:v>1.1326775854566693</c:v>
                </c:pt>
                <c:pt idx="4">
                  <c:v>0.22700227731618375</c:v>
                </c:pt>
                <c:pt idx="5">
                  <c:v>0.13565809045414851</c:v>
                </c:pt>
                <c:pt idx="6">
                  <c:v>6.1355735148133049E-2</c:v>
                </c:pt>
                <c:pt idx="7">
                  <c:v>6.7879551167640495E-2</c:v>
                </c:pt>
                <c:pt idx="8">
                  <c:v>4.7462165805355401E-2</c:v>
                </c:pt>
                <c:pt idx="9">
                  <c:v>7.2955105868824671E-2</c:v>
                </c:pt>
                <c:pt idx="10">
                  <c:v>0.18760662817562634</c:v>
                </c:pt>
                <c:pt idx="11">
                  <c:v>9.488855112609261E-2</c:v>
                </c:pt>
                <c:pt idx="12">
                  <c:v>0.16906585581736763</c:v>
                </c:pt>
                <c:pt idx="13">
                  <c:v>0.8945709951141082</c:v>
                </c:pt>
                <c:pt idx="14">
                  <c:v>0.19262101115383554</c:v>
                </c:pt>
                <c:pt idx="15">
                  <c:v>0.30139918533013071</c:v>
                </c:pt>
                <c:pt idx="16">
                  <c:v>0.13156009095103416</c:v>
                </c:pt>
                <c:pt idx="17">
                  <c:v>0.15208878023133723</c:v>
                </c:pt>
                <c:pt idx="18">
                  <c:v>0.32211745969238043</c:v>
                </c:pt>
                <c:pt idx="19">
                  <c:v>0.12442426825113444</c:v>
                </c:pt>
                <c:pt idx="20">
                  <c:v>0.70486353372695698</c:v>
                </c:pt>
                <c:pt idx="21">
                  <c:v>0.76379819672882443</c:v>
                </c:pt>
                <c:pt idx="22">
                  <c:v>6.1370070862579063E-2</c:v>
                </c:pt>
                <c:pt idx="23">
                  <c:v>0.22915684535801165</c:v>
                </c:pt>
                <c:pt idx="24">
                  <c:v>3.0471011998119385E-2</c:v>
                </c:pt>
                <c:pt idx="25">
                  <c:v>0.50619877762154053</c:v>
                </c:pt>
                <c:pt idx="26">
                  <c:v>0.67997634038884691</c:v>
                </c:pt>
                <c:pt idx="27">
                  <c:v>0.26989516826631788</c:v>
                </c:pt>
                <c:pt idx="28">
                  <c:v>0.11491466137809764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再エネ比較シート!$BE$13:$BE$42</c:f>
              <c:numCache>
                <c:formatCode>#,##0_);[Red]\(#,##0\)</c:formatCode>
                <c:ptCount val="30"/>
                <c:pt idx="0">
                  <c:v>8309.9999999999891</c:v>
                </c:pt>
                <c:pt idx="1">
                  <c:v>8762.4999999999927</c:v>
                </c:pt>
                <c:pt idx="2">
                  <c:v>11538.383999999987</c:v>
                </c:pt>
                <c:pt idx="3">
                  <c:v>10595.299999999985</c:v>
                </c:pt>
                <c:pt idx="4">
                  <c:v>11505.599999999969</c:v>
                </c:pt>
                <c:pt idx="5">
                  <c:v>9995.6999999999789</c:v>
                </c:pt>
                <c:pt idx="6">
                  <c:v>14802.999999999971</c:v>
                </c:pt>
                <c:pt idx="7">
                  <c:v>8865.3999999999924</c:v>
                </c:pt>
                <c:pt idx="8">
                  <c:v>7098.0999999999931</c:v>
                </c:pt>
                <c:pt idx="9">
                  <c:v>9725.3999999999833</c:v>
                </c:pt>
                <c:pt idx="10">
                  <c:v>13912.828999999978</c:v>
                </c:pt>
                <c:pt idx="11">
                  <c:v>8816.399999999996</c:v>
                </c:pt>
                <c:pt idx="12">
                  <c:v>9449.1999999999916</c:v>
                </c:pt>
                <c:pt idx="13">
                  <c:v>11074.750999999978</c:v>
                </c:pt>
                <c:pt idx="14">
                  <c:v>13397.699999999979</c:v>
                </c:pt>
                <c:pt idx="15">
                  <c:v>11133.099999999982</c:v>
                </c:pt>
                <c:pt idx="16">
                  <c:v>13086.167999999958</c:v>
                </c:pt>
                <c:pt idx="17">
                  <c:v>6873.1000000000295</c:v>
                </c:pt>
                <c:pt idx="18">
                  <c:v>12093.699999999975</c:v>
                </c:pt>
                <c:pt idx="19">
                  <c:v>14434.699999999961</c:v>
                </c:pt>
                <c:pt idx="20">
                  <c:v>15112.485999999961</c:v>
                </c:pt>
                <c:pt idx="21">
                  <c:v>11957.099999999973</c:v>
                </c:pt>
                <c:pt idx="22">
                  <c:v>10244.846</c:v>
                </c:pt>
                <c:pt idx="23">
                  <c:v>5029.9000000000069</c:v>
                </c:pt>
                <c:pt idx="24">
                  <c:v>4380.4000000000042</c:v>
                </c:pt>
                <c:pt idx="25">
                  <c:v>11396.999999999964</c:v>
                </c:pt>
                <c:pt idx="26">
                  <c:v>9117.7999999999793</c:v>
                </c:pt>
                <c:pt idx="27">
                  <c:v>12772.799999999963</c:v>
                </c:pt>
                <c:pt idx="28">
                  <c:v>12666.099999999971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再エネ比較シート!$BF$13:$BF$42</c:f>
              <c:numCache>
                <c:formatCode>#,##0_);[Red]\(#,##0\)</c:formatCode>
                <c:ptCount val="30"/>
                <c:pt idx="0">
                  <c:v>7942.2999999999938</c:v>
                </c:pt>
                <c:pt idx="1">
                  <c:v>57613.000000000007</c:v>
                </c:pt>
                <c:pt idx="2">
                  <c:v>44312.959999999941</c:v>
                </c:pt>
                <c:pt idx="3">
                  <c:v>117116.29999999977</c:v>
                </c:pt>
                <c:pt idx="4">
                  <c:v>29410.800000000017</c:v>
                </c:pt>
                <c:pt idx="5">
                  <c:v>67637.500000000015</c:v>
                </c:pt>
                <c:pt idx="6">
                  <c:v>17748.400000000005</c:v>
                </c:pt>
                <c:pt idx="7">
                  <c:v>7062.8999999999969</c:v>
                </c:pt>
                <c:pt idx="8">
                  <c:v>7923.5000000000009</c:v>
                </c:pt>
                <c:pt idx="9">
                  <c:v>7078.1</c:v>
                </c:pt>
                <c:pt idx="10">
                  <c:v>34732.69999999999</c:v>
                </c:pt>
                <c:pt idx="11">
                  <c:v>14573.000000000004</c:v>
                </c:pt>
                <c:pt idx="12">
                  <c:v>27127.400000000027</c:v>
                </c:pt>
                <c:pt idx="13">
                  <c:v>135703.38000000006</c:v>
                </c:pt>
                <c:pt idx="14">
                  <c:v>40458.80000000001</c:v>
                </c:pt>
                <c:pt idx="15">
                  <c:v>58671.499999999956</c:v>
                </c:pt>
                <c:pt idx="16">
                  <c:v>12276.6</c:v>
                </c:pt>
                <c:pt idx="17">
                  <c:v>27363.000000000015</c:v>
                </c:pt>
                <c:pt idx="18">
                  <c:v>159369.00000000041</c:v>
                </c:pt>
                <c:pt idx="19">
                  <c:v>20345.300000000025</c:v>
                </c:pt>
                <c:pt idx="20">
                  <c:v>129391.79999999997</c:v>
                </c:pt>
                <c:pt idx="21">
                  <c:v>44998.399999999994</c:v>
                </c:pt>
                <c:pt idx="22">
                  <c:v>11237.920000000006</c:v>
                </c:pt>
                <c:pt idx="23">
                  <c:v>54400.199999999975</c:v>
                </c:pt>
                <c:pt idx="24">
                  <c:v>515.30000000000007</c:v>
                </c:pt>
                <c:pt idx="25">
                  <c:v>79933.900000000023</c:v>
                </c:pt>
                <c:pt idx="26">
                  <c:v>232249.20000000013</c:v>
                </c:pt>
                <c:pt idx="27">
                  <c:v>56210.700000000063</c:v>
                </c:pt>
                <c:pt idx="28">
                  <c:v>87310.300000000032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c:v>
                </c:pt>
                <c:pt idx="9">
                  <c:v>0</c:v>
                </c:pt>
                <c:pt idx="10">
                  <c:v>0</c:v>
                </c:pt>
                <c:pt idx="11">
                  <c:v>0</c:v>
                </c:pt>
                <c:pt idx="12">
                  <c:v>0</c:v>
                </c:pt>
                <c:pt idx="13">
                  <c:v>0</c:v>
                </c:pt>
                <c:pt idx="14">
                  <c:v>0</c:v>
                </c:pt>
                <c:pt idx="15">
                  <c:v>0</c:v>
                </c:pt>
                <c:pt idx="16">
                  <c:v>0</c:v>
                </c:pt>
                <c:pt idx="17">
                  <c:v>0</c:v>
                </c:pt>
                <c:pt idx="18">
                  <c:v>57537.1</c:v>
                </c:pt>
                <c:pt idx="19">
                  <c:v>0</c:v>
                </c:pt>
                <c:pt idx="20">
                  <c:v>0</c:v>
                </c:pt>
                <c:pt idx="21">
                  <c:v>0</c:v>
                </c:pt>
                <c:pt idx="22">
                  <c:v>0</c:v>
                </c:pt>
                <c:pt idx="23">
                  <c:v>19.5</c:v>
                </c:pt>
                <c:pt idx="24">
                  <c:v>0</c:v>
                </c:pt>
                <c:pt idx="25">
                  <c:v>7499.5</c:v>
                </c:pt>
                <c:pt idx="26">
                  <c:v>0</c:v>
                </c:pt>
                <c:pt idx="27">
                  <c:v>0</c:v>
                </c:pt>
                <c:pt idx="28">
                  <c:v>1117.8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再エネ比較シート!$BH$13:$BH$42</c:f>
              <c:numCache>
                <c:formatCode>#,##0_);[Red]\(#,##0\)</c:formatCode>
                <c:ptCount val="30"/>
                <c:pt idx="0">
                  <c:v>0</c:v>
                </c:pt>
                <c:pt idx="1">
                  <c:v>0</c:v>
                </c:pt>
                <c:pt idx="2">
                  <c:v>586</c:v>
                </c:pt>
                <c:pt idx="3">
                  <c:v>0</c:v>
                </c:pt>
                <c:pt idx="4">
                  <c:v>0</c:v>
                </c:pt>
                <c:pt idx="5">
                  <c:v>0</c:v>
                </c:pt>
                <c:pt idx="6">
                  <c:v>0</c:v>
                </c:pt>
                <c:pt idx="7">
                  <c:v>0</c:v>
                </c:pt>
                <c:pt idx="8">
                  <c:v>35</c:v>
                </c:pt>
                <c:pt idx="9">
                  <c:v>0</c:v>
                </c:pt>
                <c:pt idx="10">
                  <c:v>11.9</c:v>
                </c:pt>
                <c:pt idx="11">
                  <c:v>0</c:v>
                </c:pt>
                <c:pt idx="12">
                  <c:v>0</c:v>
                </c:pt>
                <c:pt idx="13">
                  <c:v>0</c:v>
                </c:pt>
                <c:pt idx="14">
                  <c:v>0</c:v>
                </c:pt>
                <c:pt idx="15">
                  <c:v>22</c:v>
                </c:pt>
                <c:pt idx="16">
                  <c:v>0</c:v>
                </c:pt>
                <c:pt idx="17">
                  <c:v>0</c:v>
                </c:pt>
                <c:pt idx="18">
                  <c:v>0</c:v>
                </c:pt>
                <c:pt idx="19">
                  <c:v>0</c:v>
                </c:pt>
                <c:pt idx="20">
                  <c:v>0</c:v>
                </c:pt>
                <c:pt idx="21">
                  <c:v>28250.7</c:v>
                </c:pt>
                <c:pt idx="22">
                  <c:v>0</c:v>
                </c:pt>
                <c:pt idx="23">
                  <c:v>201</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再エネ比較シート!$BJ$13:$BJ$42</c:f>
              <c:numCache>
                <c:formatCode>#,##0_);[Red]\(#,##0\)</c:formatCode>
                <c:ptCount val="30"/>
                <c:pt idx="0">
                  <c:v>350</c:v>
                </c:pt>
                <c:pt idx="1">
                  <c:v>0</c:v>
                </c:pt>
                <c:pt idx="2">
                  <c:v>18040</c:v>
                </c:pt>
                <c:pt idx="3">
                  <c:v>40981.1</c:v>
                </c:pt>
                <c:pt idx="4">
                  <c:v>0</c:v>
                </c:pt>
                <c:pt idx="5">
                  <c:v>0</c:v>
                </c:pt>
                <c:pt idx="6">
                  <c:v>0</c:v>
                </c:pt>
                <c:pt idx="7">
                  <c:v>25</c:v>
                </c:pt>
                <c:pt idx="8">
                  <c:v>0</c:v>
                </c:pt>
                <c:pt idx="9">
                  <c:v>0</c:v>
                </c:pt>
                <c:pt idx="10">
                  <c:v>0</c:v>
                </c:pt>
                <c:pt idx="11">
                  <c:v>0</c:v>
                </c:pt>
                <c:pt idx="12">
                  <c:v>0</c:v>
                </c:pt>
                <c:pt idx="13">
                  <c:v>104260</c:v>
                </c:pt>
                <c:pt idx="14">
                  <c:v>200</c:v>
                </c:pt>
                <c:pt idx="15">
                  <c:v>1000</c:v>
                </c:pt>
                <c:pt idx="16">
                  <c:v>0</c:v>
                </c:pt>
                <c:pt idx="17">
                  <c:v>0</c:v>
                </c:pt>
                <c:pt idx="18">
                  <c:v>49.9</c:v>
                </c:pt>
                <c:pt idx="19">
                  <c:v>0</c:v>
                </c:pt>
                <c:pt idx="20">
                  <c:v>18000</c:v>
                </c:pt>
                <c:pt idx="21">
                  <c:v>1255.03</c:v>
                </c:pt>
                <c:pt idx="22">
                  <c:v>0</c:v>
                </c:pt>
                <c:pt idx="23">
                  <c:v>600</c:v>
                </c:pt>
                <c:pt idx="24">
                  <c:v>0</c:v>
                </c:pt>
                <c:pt idx="25">
                  <c:v>849</c:v>
                </c:pt>
                <c:pt idx="26">
                  <c:v>12100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再エネ比較シート!$BK$13:$BK$42</c:f>
              <c:numCache>
                <c:formatCode>#,##0_);[Red]\(#,##0\)</c:formatCode>
                <c:ptCount val="30"/>
                <c:pt idx="0">
                  <c:v>16602.299999999981</c:v>
                </c:pt>
                <c:pt idx="1">
                  <c:v>66375.5</c:v>
                </c:pt>
                <c:pt idx="2">
                  <c:v>74477.343999999925</c:v>
                </c:pt>
                <c:pt idx="3">
                  <c:v>168692.69999999975</c:v>
                </c:pt>
                <c:pt idx="4">
                  <c:v>40916.399999999987</c:v>
                </c:pt>
                <c:pt idx="5">
                  <c:v>77633.2</c:v>
                </c:pt>
                <c:pt idx="6">
                  <c:v>32551.399999999976</c:v>
                </c:pt>
                <c:pt idx="7">
                  <c:v>15953.299999999988</c:v>
                </c:pt>
                <c:pt idx="8">
                  <c:v>15059.599999999995</c:v>
                </c:pt>
                <c:pt idx="9">
                  <c:v>16803.499999999985</c:v>
                </c:pt>
                <c:pt idx="10">
                  <c:v>48657.428999999967</c:v>
                </c:pt>
                <c:pt idx="11">
                  <c:v>23389.4</c:v>
                </c:pt>
                <c:pt idx="12">
                  <c:v>36576.60000000002</c:v>
                </c:pt>
                <c:pt idx="13">
                  <c:v>251038.13100000005</c:v>
                </c:pt>
                <c:pt idx="14">
                  <c:v>54056.499999999985</c:v>
                </c:pt>
                <c:pt idx="15">
                  <c:v>70826.599999999933</c:v>
                </c:pt>
                <c:pt idx="16">
                  <c:v>25362.76799999996</c:v>
                </c:pt>
                <c:pt idx="17">
                  <c:v>34236.100000000042</c:v>
                </c:pt>
                <c:pt idx="18">
                  <c:v>229049.70000000039</c:v>
                </c:pt>
                <c:pt idx="19">
                  <c:v>34779.999999999985</c:v>
                </c:pt>
                <c:pt idx="20">
                  <c:v>162504.28599999993</c:v>
                </c:pt>
                <c:pt idx="21">
                  <c:v>86461.229999999967</c:v>
                </c:pt>
                <c:pt idx="22">
                  <c:v>21482.766000000003</c:v>
                </c:pt>
                <c:pt idx="23">
                  <c:v>60250.599999999984</c:v>
                </c:pt>
                <c:pt idx="24">
                  <c:v>4895.7000000000044</c:v>
                </c:pt>
                <c:pt idx="25">
                  <c:v>99679.4</c:v>
                </c:pt>
                <c:pt idx="26">
                  <c:v>253467.00000000012</c:v>
                </c:pt>
                <c:pt idx="27">
                  <c:v>68983.500000000029</c:v>
                </c:pt>
                <c:pt idx="28">
                  <c:v>101094.20000000001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再エネ比較シート!$BO$13:$BO$42</c:f>
              <c:numCache>
                <c:formatCode>#,##0_);[Red]\(#,##0\)</c:formatCode>
                <c:ptCount val="30"/>
                <c:pt idx="0">
                  <c:v>9972.9971999999871</c:v>
                </c:pt>
                <c:pt idx="1">
                  <c:v>10516.05149999999</c:v>
                </c:pt>
                <c:pt idx="2">
                  <c:v>13847.445406079985</c:v>
                </c:pt>
                <c:pt idx="3">
                  <c:v>12715.63143599998</c:v>
                </c:pt>
                <c:pt idx="4">
                  <c:v>13808.100671999962</c:v>
                </c:pt>
                <c:pt idx="5">
                  <c:v>11996.039483999975</c:v>
                </c:pt>
                <c:pt idx="6">
                  <c:v>17765.376359999962</c:v>
                </c:pt>
                <c:pt idx="7">
                  <c:v>10639.54384799999</c:v>
                </c:pt>
                <c:pt idx="8">
                  <c:v>8518.5717719999902</c:v>
                </c:pt>
                <c:pt idx="9">
                  <c:v>11671.647047999983</c:v>
                </c:pt>
                <c:pt idx="10">
                  <c:v>16697.06433947997</c:v>
                </c:pt>
                <c:pt idx="11">
                  <c:v>10580.737967999994</c:v>
                </c:pt>
                <c:pt idx="12">
                  <c:v>11340.173903999988</c:v>
                </c:pt>
                <c:pt idx="13">
                  <c:v>13291.030170119973</c:v>
                </c:pt>
                <c:pt idx="14">
                  <c:v>16078.847723999974</c:v>
                </c:pt>
                <c:pt idx="15">
                  <c:v>13361.055971999978</c:v>
                </c:pt>
                <c:pt idx="16">
                  <c:v>15704.971940159949</c:v>
                </c:pt>
                <c:pt idx="17">
                  <c:v>8248.5447720000338</c:v>
                </c:pt>
                <c:pt idx="18">
                  <c:v>14513.891243999971</c:v>
                </c:pt>
                <c:pt idx="19">
                  <c:v>17323.372163999953</c:v>
                </c:pt>
                <c:pt idx="20">
                  <c:v>18136.796698319951</c:v>
                </c:pt>
                <c:pt idx="21">
                  <c:v>14349.954851999964</c:v>
                </c:pt>
                <c:pt idx="22">
                  <c:v>12295.044581519998</c:v>
                </c:pt>
                <c:pt idx="23">
                  <c:v>6036.4835880000082</c:v>
                </c:pt>
                <c:pt idx="24">
                  <c:v>5257.0056480000048</c:v>
                </c:pt>
                <c:pt idx="25">
                  <c:v>13677.767639999956</c:v>
                </c:pt>
                <c:pt idx="26">
                  <c:v>10942.454135999973</c:v>
                </c:pt>
                <c:pt idx="27">
                  <c:v>15328.892735999954</c:v>
                </c:pt>
                <c:pt idx="28">
                  <c:v>15200.839931999964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再エネ比較シート!$BP$13:$BP$42</c:f>
              <c:numCache>
                <c:formatCode>#,##0_);[Red]\(#,##0\)</c:formatCode>
                <c:ptCount val="30"/>
                <c:pt idx="0">
                  <c:v>10505.756747999993</c:v>
                </c:pt>
                <c:pt idx="1">
                  <c:v>76208.171879999994</c:v>
                </c:pt>
                <c:pt idx="2">
                  <c:v>58615.410969599914</c:v>
                </c:pt>
                <c:pt idx="3">
                  <c:v>154916.75698799969</c:v>
                </c:pt>
                <c:pt idx="4">
                  <c:v>38903.429808000023</c:v>
                </c:pt>
                <c:pt idx="5">
                  <c:v>89468.179500000013</c:v>
                </c:pt>
                <c:pt idx="6">
                  <c:v>23476.873584000008</c:v>
                </c:pt>
                <c:pt idx="7">
                  <c:v>9342.5216039999941</c:v>
                </c:pt>
                <c:pt idx="8">
                  <c:v>10480.888859999999</c:v>
                </c:pt>
                <c:pt idx="9">
                  <c:v>9362.6275559999976</c:v>
                </c:pt>
                <c:pt idx="10">
                  <c:v>45943.026251999981</c:v>
                </c:pt>
                <c:pt idx="11">
                  <c:v>19276.581480000004</c:v>
                </c:pt>
                <c:pt idx="12">
                  <c:v>35883.039624000034</c:v>
                </c:pt>
                <c:pt idx="13">
                  <c:v>179503.00292880007</c:v>
                </c:pt>
                <c:pt idx="14">
                  <c:v>53517.282288000009</c:v>
                </c:pt>
                <c:pt idx="15">
                  <c:v>77608.31333999995</c:v>
                </c:pt>
                <c:pt idx="16">
                  <c:v>16238.995416</c:v>
                </c:pt>
                <c:pt idx="17">
                  <c:v>36194.681880000018</c:v>
                </c:pt>
                <c:pt idx="18">
                  <c:v>210806.93844000049</c:v>
                </c:pt>
                <c:pt idx="19">
                  <c:v>26911.949028000032</c:v>
                </c:pt>
                <c:pt idx="20">
                  <c:v>171154.29736799994</c:v>
                </c:pt>
                <c:pt idx="21">
                  <c:v>59522.083583999993</c:v>
                </c:pt>
                <c:pt idx="22">
                  <c:v>14865.071059200007</c:v>
                </c:pt>
                <c:pt idx="23">
                  <c:v>71958.40855199995</c:v>
                </c:pt>
                <c:pt idx="24">
                  <c:v>681.61822800000016</c:v>
                </c:pt>
                <c:pt idx="25">
                  <c:v>105733.36556400002</c:v>
                </c:pt>
                <c:pt idx="26">
                  <c:v>307209.95179200015</c:v>
                </c:pt>
                <c:pt idx="27">
                  <c:v>74353.265532000078</c:v>
                </c:pt>
                <c:pt idx="28">
                  <c:v>115490.57242800004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6.5174400000000006</c:v>
                </c:pt>
                <c:pt idx="9">
                  <c:v>0</c:v>
                </c:pt>
                <c:pt idx="10">
                  <c:v>0</c:v>
                </c:pt>
                <c:pt idx="11">
                  <c:v>0</c:v>
                </c:pt>
                <c:pt idx="12">
                  <c:v>0</c:v>
                </c:pt>
                <c:pt idx="13">
                  <c:v>0</c:v>
                </c:pt>
                <c:pt idx="14">
                  <c:v>0</c:v>
                </c:pt>
                <c:pt idx="15">
                  <c:v>0</c:v>
                </c:pt>
                <c:pt idx="16">
                  <c:v>0</c:v>
                </c:pt>
                <c:pt idx="17">
                  <c:v>0</c:v>
                </c:pt>
                <c:pt idx="18">
                  <c:v>124998.199008</c:v>
                </c:pt>
                <c:pt idx="19">
                  <c:v>0</c:v>
                </c:pt>
                <c:pt idx="20">
                  <c:v>0</c:v>
                </c:pt>
                <c:pt idx="21">
                  <c:v>0</c:v>
                </c:pt>
                <c:pt idx="22">
                  <c:v>0</c:v>
                </c:pt>
                <c:pt idx="23">
                  <c:v>42.36336</c:v>
                </c:pt>
                <c:pt idx="24">
                  <c:v>0</c:v>
                </c:pt>
                <c:pt idx="25">
                  <c:v>16292.51376</c:v>
                </c:pt>
                <c:pt idx="26">
                  <c:v>0</c:v>
                </c:pt>
                <c:pt idx="27">
                  <c:v>0</c:v>
                </c:pt>
                <c:pt idx="28">
                  <c:v>2428.3981440000002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再エネ比較シート!$BR$13:$BR$42</c:f>
              <c:numCache>
                <c:formatCode>#,##0_);[Red]\(#,##0\)</c:formatCode>
                <c:ptCount val="30"/>
                <c:pt idx="0">
                  <c:v>0</c:v>
                </c:pt>
                <c:pt idx="1">
                  <c:v>0</c:v>
                </c:pt>
                <c:pt idx="2">
                  <c:v>3080.0160000000001</c:v>
                </c:pt>
                <c:pt idx="3">
                  <c:v>0</c:v>
                </c:pt>
                <c:pt idx="4">
                  <c:v>0</c:v>
                </c:pt>
                <c:pt idx="5">
                  <c:v>0</c:v>
                </c:pt>
                <c:pt idx="6">
                  <c:v>0</c:v>
                </c:pt>
                <c:pt idx="7">
                  <c:v>0</c:v>
                </c:pt>
                <c:pt idx="8">
                  <c:v>183.96</c:v>
                </c:pt>
                <c:pt idx="9">
                  <c:v>0</c:v>
                </c:pt>
                <c:pt idx="10">
                  <c:v>62.546399999999991</c:v>
                </c:pt>
                <c:pt idx="11">
                  <c:v>0</c:v>
                </c:pt>
                <c:pt idx="12">
                  <c:v>0</c:v>
                </c:pt>
                <c:pt idx="13">
                  <c:v>0</c:v>
                </c:pt>
                <c:pt idx="14">
                  <c:v>0</c:v>
                </c:pt>
                <c:pt idx="15">
                  <c:v>115.63200000000001</c:v>
                </c:pt>
                <c:pt idx="16">
                  <c:v>0</c:v>
                </c:pt>
                <c:pt idx="17">
                  <c:v>0</c:v>
                </c:pt>
                <c:pt idx="18">
                  <c:v>0</c:v>
                </c:pt>
                <c:pt idx="19">
                  <c:v>0</c:v>
                </c:pt>
                <c:pt idx="20">
                  <c:v>0</c:v>
                </c:pt>
                <c:pt idx="21">
                  <c:v>148485.67919999998</c:v>
                </c:pt>
                <c:pt idx="22">
                  <c:v>0</c:v>
                </c:pt>
                <c:pt idx="23">
                  <c:v>1056.4559999999999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再エネ比較シート!$BT$13:$BT$42</c:f>
              <c:numCache>
                <c:formatCode>#,##0_);[Red]\(#,##0\)</c:formatCode>
                <c:ptCount val="30"/>
                <c:pt idx="0">
                  <c:v>2452.8000000000002</c:v>
                </c:pt>
                <c:pt idx="1">
                  <c:v>0</c:v>
                </c:pt>
                <c:pt idx="2">
                  <c:v>126424.32000000001</c:v>
                </c:pt>
                <c:pt idx="3">
                  <c:v>287195.54879999993</c:v>
                </c:pt>
                <c:pt idx="4">
                  <c:v>0</c:v>
                </c:pt>
                <c:pt idx="5">
                  <c:v>0</c:v>
                </c:pt>
                <c:pt idx="6">
                  <c:v>0</c:v>
                </c:pt>
                <c:pt idx="7">
                  <c:v>175.2</c:v>
                </c:pt>
                <c:pt idx="8">
                  <c:v>0</c:v>
                </c:pt>
                <c:pt idx="9">
                  <c:v>0</c:v>
                </c:pt>
                <c:pt idx="10">
                  <c:v>0</c:v>
                </c:pt>
                <c:pt idx="11">
                  <c:v>0</c:v>
                </c:pt>
                <c:pt idx="12">
                  <c:v>0</c:v>
                </c:pt>
                <c:pt idx="13">
                  <c:v>730654.08</c:v>
                </c:pt>
                <c:pt idx="14">
                  <c:v>1401.6</c:v>
                </c:pt>
                <c:pt idx="15">
                  <c:v>7008</c:v>
                </c:pt>
                <c:pt idx="16">
                  <c:v>0</c:v>
                </c:pt>
                <c:pt idx="17">
                  <c:v>0</c:v>
                </c:pt>
                <c:pt idx="18">
                  <c:v>349.69920000000002</c:v>
                </c:pt>
                <c:pt idx="19">
                  <c:v>0</c:v>
                </c:pt>
                <c:pt idx="20">
                  <c:v>126144</c:v>
                </c:pt>
                <c:pt idx="21">
                  <c:v>8795.2502399999976</c:v>
                </c:pt>
                <c:pt idx="22">
                  <c:v>0</c:v>
                </c:pt>
                <c:pt idx="23">
                  <c:v>4204.8</c:v>
                </c:pt>
                <c:pt idx="24">
                  <c:v>0</c:v>
                </c:pt>
                <c:pt idx="25">
                  <c:v>5949.7920000000004</c:v>
                </c:pt>
                <c:pt idx="26">
                  <c:v>84796.800000000003</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多賀城市</c:v>
                </c:pt>
                <c:pt idx="1">
                  <c:v>天理市</c:v>
                </c:pt>
                <c:pt idx="2">
                  <c:v>日田市</c:v>
                </c:pt>
                <c:pt idx="3">
                  <c:v>丹波市</c:v>
                </c:pt>
                <c:pt idx="4">
                  <c:v>愛西市</c:v>
                </c:pt>
                <c:pt idx="5">
                  <c:v>常総市</c:v>
                </c:pt>
                <c:pt idx="6">
                  <c:v>みよし市</c:v>
                </c:pt>
                <c:pt idx="7">
                  <c:v>蓮田市</c:v>
                </c:pt>
                <c:pt idx="8">
                  <c:v>天童市</c:v>
                </c:pt>
                <c:pt idx="9">
                  <c:v>長久手市</c:v>
                </c:pt>
                <c:pt idx="10">
                  <c:v>八女市</c:v>
                </c:pt>
                <c:pt idx="11">
                  <c:v>津島市</c:v>
                </c:pt>
                <c:pt idx="12">
                  <c:v>橋本市</c:v>
                </c:pt>
                <c:pt idx="13">
                  <c:v>山陽小野田市</c:v>
                </c:pt>
                <c:pt idx="14">
                  <c:v>下野市</c:v>
                </c:pt>
                <c:pt idx="15">
                  <c:v>紀の川市</c:v>
                </c:pt>
                <c:pt idx="16">
                  <c:v>小郡市</c:v>
                </c:pt>
                <c:pt idx="17">
                  <c:v>泉南市</c:v>
                </c:pt>
                <c:pt idx="18">
                  <c:v>田原市</c:v>
                </c:pt>
                <c:pt idx="19">
                  <c:v>千曲市</c:v>
                </c:pt>
                <c:pt idx="20">
                  <c:v>日向市</c:v>
                </c:pt>
                <c:pt idx="21">
                  <c:v>秩父市</c:v>
                </c:pt>
                <c:pt idx="22">
                  <c:v>古賀市</c:v>
                </c:pt>
                <c:pt idx="23">
                  <c:v>十和田市</c:v>
                </c:pt>
                <c:pt idx="24">
                  <c:v>逗子市</c:v>
                </c:pt>
                <c:pt idx="25">
                  <c:v>気仙沼市</c:v>
                </c:pt>
                <c:pt idx="26">
                  <c:v>白河市</c:v>
                </c:pt>
                <c:pt idx="27">
                  <c:v>常滑市</c:v>
                </c:pt>
                <c:pt idx="28">
                  <c:v>湖西市</c:v>
                </c:pt>
              </c:strCache>
            </c:strRef>
          </c:cat>
          <c:val>
            <c:numRef>
              <c:f>再エネ比較シート!$BU$13:$BU$42</c:f>
              <c:numCache>
                <c:formatCode>#,##0_);[Red]\(#,##0\)</c:formatCode>
                <c:ptCount val="30"/>
                <c:pt idx="0">
                  <c:v>22931.553947999979</c:v>
                </c:pt>
                <c:pt idx="1">
                  <c:v>86724.223379999981</c:v>
                </c:pt>
                <c:pt idx="2">
                  <c:v>201967.19237567991</c:v>
                </c:pt>
                <c:pt idx="3">
                  <c:v>454827.93722399959</c:v>
                </c:pt>
                <c:pt idx="4">
                  <c:v>52711.530479999987</c:v>
                </c:pt>
                <c:pt idx="5">
                  <c:v>101464.21898399999</c:v>
                </c:pt>
                <c:pt idx="6">
                  <c:v>41242.249943999966</c:v>
                </c:pt>
                <c:pt idx="7">
                  <c:v>20157.265451999985</c:v>
                </c:pt>
                <c:pt idx="8">
                  <c:v>19189.938071999986</c:v>
                </c:pt>
                <c:pt idx="9">
                  <c:v>21034.27460399998</c:v>
                </c:pt>
                <c:pt idx="10">
                  <c:v>62702.636991479951</c:v>
                </c:pt>
                <c:pt idx="11">
                  <c:v>29857.319447999998</c:v>
                </c:pt>
                <c:pt idx="12">
                  <c:v>47223.213528000022</c:v>
                </c:pt>
                <c:pt idx="13">
                  <c:v>923448.11309891997</c:v>
                </c:pt>
                <c:pt idx="14">
                  <c:v>70997.730011999985</c:v>
                </c:pt>
                <c:pt idx="15">
                  <c:v>98093.00131199992</c:v>
                </c:pt>
                <c:pt idx="16">
                  <c:v>31943.967356159948</c:v>
                </c:pt>
                <c:pt idx="17">
                  <c:v>44443.226652000056</c:v>
                </c:pt>
                <c:pt idx="18">
                  <c:v>350668.7278920004</c:v>
                </c:pt>
                <c:pt idx="19">
                  <c:v>44235.321191999989</c:v>
                </c:pt>
                <c:pt idx="20">
                  <c:v>315435.09406631987</c:v>
                </c:pt>
                <c:pt idx="21">
                  <c:v>231152.96787599995</c:v>
                </c:pt>
                <c:pt idx="22">
                  <c:v>27160.115640720003</c:v>
                </c:pt>
                <c:pt idx="23">
                  <c:v>83298.511499999964</c:v>
                </c:pt>
                <c:pt idx="24">
                  <c:v>5938.6238760000051</c:v>
                </c:pt>
                <c:pt idx="25">
                  <c:v>141653.43896399997</c:v>
                </c:pt>
                <c:pt idx="26">
                  <c:v>402949.2059280001</c:v>
                </c:pt>
                <c:pt idx="27">
                  <c:v>89682.158268000028</c:v>
                </c:pt>
                <c:pt idx="28">
                  <c:v>133119.81050399999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①CO2排出量の現状把握!$AX$43:$AX$45</c:f>
              <c:numCache>
                <c:formatCode>0%</c:formatCode>
                <c:ptCount val="3"/>
                <c:pt idx="0">
                  <c:v>0.44203583680298503</c:v>
                </c:pt>
                <c:pt idx="1">
                  <c:v>0.61200990864023841</c:v>
                </c:pt>
                <c:pt idx="2">
                  <c:v>0.63649112567320842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①CO2排出量の現状把握!$AY$43:$AY$45</c:f>
              <c:numCache>
                <c:formatCode>0%</c:formatCode>
                <c:ptCount val="3"/>
                <c:pt idx="0">
                  <c:v>0.19220740382343474</c:v>
                </c:pt>
                <c:pt idx="1">
                  <c:v>0.12070104658496734</c:v>
                </c:pt>
                <c:pt idx="2">
                  <c:v>7.7184292670214941E-2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①CO2排出量の現状把握!$AZ$43:$AZ$45</c:f>
              <c:numCache>
                <c:formatCode>0%</c:formatCode>
                <c:ptCount val="3"/>
                <c:pt idx="0">
                  <c:v>0.1618007278049024</c:v>
                </c:pt>
                <c:pt idx="1">
                  <c:v>0.10083456673585789</c:v>
                </c:pt>
                <c:pt idx="2">
                  <c:v>6.9508924303043312E-2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①CO2排出量の現状把握!$BA$43:$BA$45</c:f>
              <c:numCache>
                <c:formatCode>0%</c:formatCode>
                <c:ptCount val="3"/>
                <c:pt idx="0">
                  <c:v>0.18830241870300451</c:v>
                </c:pt>
                <c:pt idx="1">
                  <c:v>0.14753774248886511</c:v>
                </c:pt>
                <c:pt idx="2">
                  <c:v>0.20586502290717321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①CO2排出量の現状把握!$BB$43:$BB$45</c:f>
              <c:numCache>
                <c:formatCode>0%</c:formatCode>
                <c:ptCount val="3"/>
                <c:pt idx="0">
                  <c:v>1.5653612865673284E-2</c:v>
                </c:pt>
                <c:pt idx="1">
                  <c:v>1.8916735550071128E-2</c:v>
                </c:pt>
                <c:pt idx="2">
                  <c:v>1.095063444636016E-2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17570</c:v>
                </c:pt>
                <c:pt idx="1">
                  <c:v>18207</c:v>
                </c:pt>
                <c:pt idx="2">
                  <c:v>18207</c:v>
                </c:pt>
                <c:pt idx="3">
                  <c:v>18207</c:v>
                </c:pt>
                <c:pt idx="4">
                  <c:v>18207</c:v>
                </c:pt>
                <c:pt idx="5">
                  <c:v>18207</c:v>
                </c:pt>
                <c:pt idx="6">
                  <c:v>18613</c:v>
                </c:pt>
                <c:pt idx="7">
                  <c:v>18613</c:v>
                </c:pt>
                <c:pt idx="8">
                  <c:v>18613</c:v>
                </c:pt>
                <c:pt idx="9">
                  <c:v>18613</c:v>
                </c:pt>
                <c:pt idx="10">
                  <c:v>18613</c:v>
                </c:pt>
                <c:pt idx="11">
                  <c:v>18613</c:v>
                </c:pt>
                <c:pt idx="12">
                  <c:v>17509</c:v>
                </c:pt>
                <c:pt idx="13">
                  <c:v>17509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3.5752282683800005</c:v>
                </c:pt>
                <c:pt idx="1">
                  <c:v>3.3360354345600003</c:v>
                </c:pt>
                <c:pt idx="2">
                  <c:v>3.7631808130399995</c:v>
                </c:pt>
                <c:pt idx="3">
                  <c:v>6.1727782559200008</c:v>
                </c:pt>
                <c:pt idx="4">
                  <c:v>4.5254269691499998</c:v>
                </c:pt>
                <c:pt idx="5">
                  <c:v>4.3884091452399998</c:v>
                </c:pt>
                <c:pt idx="6">
                  <c:v>3.6100380245300001</c:v>
                </c:pt>
                <c:pt idx="7">
                  <c:v>7.2088256486350009</c:v>
                </c:pt>
                <c:pt idx="8">
                  <c:v>5.4052428157200003</c:v>
                </c:pt>
                <c:pt idx="9">
                  <c:v>6.7828583350000002</c:v>
                </c:pt>
                <c:pt idx="10">
                  <c:v>9.1216716511999998</c:v>
                </c:pt>
                <c:pt idx="11">
                  <c:v>7.1031498612799986</c:v>
                </c:pt>
                <c:pt idx="12">
                  <c:v>7.1343095641999996</c:v>
                </c:pt>
                <c:pt idx="13">
                  <c:v>7.1304393798399994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70460</c:v>
                </c:pt>
                <c:pt idx="1">
                  <c:v>69811</c:v>
                </c:pt>
                <c:pt idx="2">
                  <c:v>69328</c:v>
                </c:pt>
                <c:pt idx="3">
                  <c:v>68703</c:v>
                </c:pt>
                <c:pt idx="4">
                  <c:v>68749</c:v>
                </c:pt>
                <c:pt idx="5">
                  <c:v>68252</c:v>
                </c:pt>
                <c:pt idx="6">
                  <c:v>67551</c:v>
                </c:pt>
                <c:pt idx="7">
                  <c:v>66858</c:v>
                </c:pt>
                <c:pt idx="8">
                  <c:v>66108</c:v>
                </c:pt>
                <c:pt idx="9">
                  <c:v>65448</c:v>
                </c:pt>
                <c:pt idx="10">
                  <c:v>64691</c:v>
                </c:pt>
                <c:pt idx="11">
                  <c:v>63941</c:v>
                </c:pt>
                <c:pt idx="12">
                  <c:v>63235</c:v>
                </c:pt>
                <c:pt idx="13">
                  <c:v>62411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丹波市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1758</v>
      </c>
      <c r="B9" s="80">
        <v>171</v>
      </c>
      <c r="C9" s="80">
        <v>1</v>
      </c>
      <c r="D9" s="80">
        <v>11</v>
      </c>
      <c r="E9" s="80">
        <v>1990</v>
      </c>
      <c r="F9" s="80" t="s">
        <v>562</v>
      </c>
      <c r="G9" s="80" t="s">
        <v>1759</v>
      </c>
      <c r="H9" s="80" t="s">
        <v>1760</v>
      </c>
      <c r="I9" s="177"/>
      <c r="J9" s="81">
        <v>308.59176356472045</v>
      </c>
      <c r="K9" s="81">
        <v>7.809453726158198</v>
      </c>
      <c r="L9" s="81">
        <v>0</v>
      </c>
      <c r="M9" s="81">
        <v>38.095351731758051</v>
      </c>
      <c r="N9" s="81">
        <v>48.207258766381123</v>
      </c>
      <c r="O9" s="81">
        <v>43.949637890291122</v>
      </c>
      <c r="P9" s="81">
        <v>35.546151860581453</v>
      </c>
      <c r="Q9" s="81">
        <v>3.60026042900689</v>
      </c>
      <c r="R9" s="81">
        <v>0</v>
      </c>
      <c r="S9" s="81">
        <v>3.9024343757376951</v>
      </c>
      <c r="T9" s="82"/>
      <c r="U9" s="81">
        <v>21570987</v>
      </c>
      <c r="V9" s="81">
        <v>2586</v>
      </c>
      <c r="W9" s="81">
        <v>0</v>
      </c>
      <c r="X9" s="81">
        <v>15640</v>
      </c>
      <c r="Y9" s="81">
        <v>18560</v>
      </c>
      <c r="Z9" s="81">
        <v>18077</v>
      </c>
      <c r="AA9" s="81">
        <v>8631</v>
      </c>
      <c r="AB9" s="81">
        <v>58456</v>
      </c>
      <c r="AC9" s="81">
        <v>0</v>
      </c>
      <c r="AD9" s="81">
        <v>3.9024343757376951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1761</v>
      </c>
      <c r="B10" s="80">
        <v>172</v>
      </c>
      <c r="C10" s="80">
        <v>2</v>
      </c>
      <c r="D10" s="80">
        <v>11</v>
      </c>
      <c r="E10" s="80">
        <v>2005</v>
      </c>
      <c r="F10" s="80" t="s">
        <v>565</v>
      </c>
      <c r="G10" s="80" t="s">
        <v>1759</v>
      </c>
      <c r="H10" s="80" t="s">
        <v>1760</v>
      </c>
      <c r="I10" s="177"/>
      <c r="J10" s="81">
        <v>148.81657779498775</v>
      </c>
      <c r="K10" s="81">
        <v>5.5952897054504396</v>
      </c>
      <c r="L10" s="81">
        <v>0</v>
      </c>
      <c r="M10" s="81">
        <v>85.579640113829683</v>
      </c>
      <c r="N10" s="81">
        <v>93.698673426522447</v>
      </c>
      <c r="O10" s="81">
        <v>64.199956505974583</v>
      </c>
      <c r="P10" s="81">
        <v>38.056925428802984</v>
      </c>
      <c r="Q10" s="81">
        <v>3.6745751712745722</v>
      </c>
      <c r="R10" s="81">
        <v>0</v>
      </c>
      <c r="S10" s="81">
        <v>7.8350921917894647</v>
      </c>
      <c r="T10" s="82"/>
      <c r="U10" s="81">
        <v>8623807</v>
      </c>
      <c r="V10" s="81">
        <v>2105</v>
      </c>
      <c r="W10" s="81">
        <v>0</v>
      </c>
      <c r="X10" s="81">
        <v>15245</v>
      </c>
      <c r="Y10" s="81">
        <v>23568</v>
      </c>
      <c r="Z10" s="81">
        <v>30557</v>
      </c>
      <c r="AA10" s="81">
        <v>7568</v>
      </c>
      <c r="AB10" s="81">
        <v>62371</v>
      </c>
      <c r="AC10" s="81">
        <v>0</v>
      </c>
      <c r="AD10" s="81">
        <v>7.8350921917894647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1762</v>
      </c>
      <c r="B11" s="80">
        <v>173</v>
      </c>
      <c r="C11" s="80">
        <v>3</v>
      </c>
      <c r="D11" s="80">
        <v>11</v>
      </c>
      <c r="E11" s="80">
        <v>2006</v>
      </c>
      <c r="F11" s="80" t="s">
        <v>566</v>
      </c>
      <c r="G11" s="80" t="s">
        <v>1759</v>
      </c>
      <c r="H11" s="80" t="s">
        <v>1760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1763</v>
      </c>
      <c r="B12" s="80">
        <v>174</v>
      </c>
      <c r="C12" s="80">
        <v>4</v>
      </c>
      <c r="D12" s="80">
        <v>11</v>
      </c>
      <c r="E12" s="80">
        <v>2007</v>
      </c>
      <c r="F12" s="80" t="s">
        <v>567</v>
      </c>
      <c r="G12" s="80" t="s">
        <v>1759</v>
      </c>
      <c r="H12" s="80" t="s">
        <v>1760</v>
      </c>
      <c r="I12" s="177"/>
      <c r="J12" s="81">
        <v>195.22118725913955</v>
      </c>
      <c r="K12" s="81">
        <v>4.1595676908781023</v>
      </c>
      <c r="L12" s="81">
        <v>0</v>
      </c>
      <c r="M12" s="81">
        <v>85.560590000538511</v>
      </c>
      <c r="N12" s="81">
        <v>89.006542105947474</v>
      </c>
      <c r="O12" s="81">
        <v>61.872553624407281</v>
      </c>
      <c r="P12" s="81">
        <v>36.102964971441637</v>
      </c>
      <c r="Q12" s="81">
        <v>3.8919493674591044</v>
      </c>
      <c r="R12" s="81">
        <v>0</v>
      </c>
      <c r="S12" s="81">
        <v>8.1542038992269923</v>
      </c>
      <c r="T12" s="82"/>
      <c r="U12" s="81">
        <v>10840133</v>
      </c>
      <c r="V12" s="81">
        <v>1695</v>
      </c>
      <c r="W12" s="81">
        <v>0</v>
      </c>
      <c r="X12" s="81">
        <v>18470</v>
      </c>
      <c r="Y12" s="81">
        <v>24033</v>
      </c>
      <c r="Z12" s="81">
        <v>30614</v>
      </c>
      <c r="AA12" s="81">
        <v>7070</v>
      </c>
      <c r="AB12" s="81">
        <v>62567</v>
      </c>
      <c r="AC12" s="81">
        <v>0</v>
      </c>
      <c r="AD12" s="81">
        <v>8.1542038992269923</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1764</v>
      </c>
      <c r="B13" s="80">
        <v>175</v>
      </c>
      <c r="C13" s="80">
        <v>5</v>
      </c>
      <c r="D13" s="80">
        <v>11</v>
      </c>
      <c r="E13" s="80">
        <v>2008</v>
      </c>
      <c r="F13" s="80" t="s">
        <v>84</v>
      </c>
      <c r="G13" s="80" t="s">
        <v>1759</v>
      </c>
      <c r="H13" s="80" t="s">
        <v>1760</v>
      </c>
      <c r="I13" s="177"/>
      <c r="J13" s="81">
        <v>198.83889761738669</v>
      </c>
      <c r="K13" s="81">
        <v>3.1214967989338653</v>
      </c>
      <c r="L13" s="81">
        <v>0</v>
      </c>
      <c r="M13" s="81">
        <v>88.435887656783649</v>
      </c>
      <c r="N13" s="81">
        <v>80.598317730700686</v>
      </c>
      <c r="O13" s="81">
        <v>60.319325145318402</v>
      </c>
      <c r="P13" s="81">
        <v>35.046784621426319</v>
      </c>
      <c r="Q13" s="81">
        <v>3.8470225832959866</v>
      </c>
      <c r="R13" s="81">
        <v>0</v>
      </c>
      <c r="S13" s="81">
        <v>5.8918571091919514</v>
      </c>
      <c r="T13" s="82"/>
      <c r="U13" s="81">
        <v>11754768</v>
      </c>
      <c r="V13" s="81">
        <v>1695</v>
      </c>
      <c r="W13" s="81">
        <v>0</v>
      </c>
      <c r="X13" s="81">
        <v>18470</v>
      </c>
      <c r="Y13" s="81">
        <v>24330</v>
      </c>
      <c r="Z13" s="81">
        <v>30893</v>
      </c>
      <c r="AA13" s="81">
        <v>6871</v>
      </c>
      <c r="AB13" s="81">
        <v>62861</v>
      </c>
      <c r="AC13" s="81">
        <v>0</v>
      </c>
      <c r="AD13" s="81">
        <v>5.8918571091919514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1765</v>
      </c>
      <c r="B14" s="80">
        <v>176</v>
      </c>
      <c r="C14" s="80">
        <v>6</v>
      </c>
      <c r="D14" s="80">
        <v>11</v>
      </c>
      <c r="E14" s="80">
        <v>2009</v>
      </c>
      <c r="F14" s="80" t="s">
        <v>85</v>
      </c>
      <c r="G14" s="80" t="s">
        <v>1759</v>
      </c>
      <c r="H14" s="80" t="s">
        <v>1760</v>
      </c>
      <c r="I14" s="177"/>
      <c r="J14" s="81">
        <v>188.06219861792289</v>
      </c>
      <c r="K14" s="81">
        <v>3.068441199171339</v>
      </c>
      <c r="L14" s="81">
        <v>0.92096565124323904</v>
      </c>
      <c r="M14" s="81">
        <v>98.291231985730789</v>
      </c>
      <c r="N14" s="81">
        <v>95.643794562956572</v>
      </c>
      <c r="O14" s="81">
        <v>61.193878131237341</v>
      </c>
      <c r="P14" s="81">
        <v>33.258850343868836</v>
      </c>
      <c r="Q14" s="81">
        <v>3.6528497219989435</v>
      </c>
      <c r="R14" s="81">
        <v>0</v>
      </c>
      <c r="S14" s="81">
        <v>5.868639171118442</v>
      </c>
      <c r="T14" s="82"/>
      <c r="U14" s="81">
        <v>9693303</v>
      </c>
      <c r="V14" s="81">
        <v>1698</v>
      </c>
      <c r="W14" s="81">
        <v>12</v>
      </c>
      <c r="X14" s="81">
        <v>20537</v>
      </c>
      <c r="Y14" s="81">
        <v>24491</v>
      </c>
      <c r="Z14" s="81">
        <v>30935</v>
      </c>
      <c r="AA14" s="81">
        <v>6694</v>
      </c>
      <c r="AB14" s="81">
        <v>62658</v>
      </c>
      <c r="AC14" s="81">
        <v>0</v>
      </c>
      <c r="AD14" s="81">
        <v>5.868639171118442</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91.113</v>
      </c>
      <c r="BJ14" s="81">
        <v>0</v>
      </c>
      <c r="BK14" s="81">
        <v>18.87</v>
      </c>
      <c r="BL14" s="81">
        <v>0</v>
      </c>
      <c r="BM14" s="82"/>
      <c r="BN14" s="81">
        <v>0</v>
      </c>
      <c r="BO14" s="81">
        <v>0</v>
      </c>
      <c r="BP14" s="81">
        <v>8</v>
      </c>
      <c r="BQ14" s="81">
        <v>0</v>
      </c>
      <c r="BR14" s="81">
        <v>3</v>
      </c>
      <c r="BS14" s="81">
        <v>0</v>
      </c>
      <c r="BT14"/>
      <c r="BU14" s="80"/>
      <c r="BV14" s="80"/>
      <c r="BW14" s="80"/>
      <c r="BX14" s="80"/>
      <c r="BY14" s="80"/>
      <c r="BZ14" s="80"/>
      <c r="CA14" s="80"/>
      <c r="CB14" s="80"/>
      <c r="CC14" s="80"/>
    </row>
    <row r="15" spans="1:81">
      <c r="A15" s="80" t="s">
        <v>1766</v>
      </c>
      <c r="B15" s="80">
        <v>177</v>
      </c>
      <c r="C15" s="80">
        <v>7</v>
      </c>
      <c r="D15" s="80">
        <v>11</v>
      </c>
      <c r="E15" s="80">
        <v>2010</v>
      </c>
      <c r="F15" s="80" t="s">
        <v>86</v>
      </c>
      <c r="G15" s="80" t="s">
        <v>1759</v>
      </c>
      <c r="H15" s="80" t="s">
        <v>1760</v>
      </c>
      <c r="I15" s="177"/>
      <c r="J15" s="81">
        <v>116.59471559329593</v>
      </c>
      <c r="K15" s="81">
        <v>3.1121365090948991</v>
      </c>
      <c r="L15" s="81">
        <v>0.80171485375571305</v>
      </c>
      <c r="M15" s="81">
        <v>95.613359853009626</v>
      </c>
      <c r="N15" s="81">
        <v>88.961009885565176</v>
      </c>
      <c r="O15" s="81">
        <v>60.554449716658311</v>
      </c>
      <c r="P15" s="81">
        <v>33.071194893536465</v>
      </c>
      <c r="Q15" s="81">
        <v>3.7897420900559498</v>
      </c>
      <c r="R15" s="81">
        <v>0</v>
      </c>
      <c r="S15" s="81">
        <v>5.5824104576040359</v>
      </c>
      <c r="T15" s="82"/>
      <c r="U15" s="81">
        <v>7838445</v>
      </c>
      <c r="V15" s="81">
        <v>1698</v>
      </c>
      <c r="W15" s="81">
        <v>12</v>
      </c>
      <c r="X15" s="81">
        <v>20537</v>
      </c>
      <c r="Y15" s="81">
        <v>24540</v>
      </c>
      <c r="Z15" s="81">
        <v>30754</v>
      </c>
      <c r="AA15" s="81">
        <v>6490</v>
      </c>
      <c r="AB15" s="81">
        <v>62289</v>
      </c>
      <c r="AC15" s="81">
        <v>0</v>
      </c>
      <c r="AD15" s="81">
        <v>5.5824104576040359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79.733000000000004</v>
      </c>
      <c r="BJ15" s="81">
        <v>0</v>
      </c>
      <c r="BK15" s="81">
        <v>17.297000000000001</v>
      </c>
      <c r="BL15" s="81">
        <v>0</v>
      </c>
      <c r="BM15" s="82"/>
      <c r="BN15" s="81">
        <v>0</v>
      </c>
      <c r="BO15" s="81">
        <v>0</v>
      </c>
      <c r="BP15" s="81">
        <v>7</v>
      </c>
      <c r="BQ15" s="81">
        <v>0</v>
      </c>
      <c r="BR15" s="81">
        <v>3</v>
      </c>
      <c r="BS15" s="81">
        <v>0</v>
      </c>
      <c r="BT15"/>
      <c r="BU15" s="80">
        <v>97.03</v>
      </c>
      <c r="BV15" s="80">
        <v>0</v>
      </c>
      <c r="BW15" s="80">
        <v>0</v>
      </c>
      <c r="BX15" s="80">
        <v>0</v>
      </c>
      <c r="BY15" s="80">
        <v>0</v>
      </c>
      <c r="BZ15" s="80">
        <v>0</v>
      </c>
      <c r="CA15" s="80">
        <v>0</v>
      </c>
      <c r="CB15" s="80">
        <v>0</v>
      </c>
      <c r="CC15" s="80">
        <v>0</v>
      </c>
    </row>
    <row r="16" spans="1:81">
      <c r="A16" s="80" t="s">
        <v>1767</v>
      </c>
      <c r="B16" s="80">
        <v>178</v>
      </c>
      <c r="C16" s="80">
        <v>8</v>
      </c>
      <c r="D16" s="80">
        <v>11</v>
      </c>
      <c r="E16" s="80">
        <v>2011</v>
      </c>
      <c r="F16" s="80" t="s">
        <v>87</v>
      </c>
      <c r="G16" s="80" t="s">
        <v>1759</v>
      </c>
      <c r="H16" s="80" t="s">
        <v>1760</v>
      </c>
      <c r="I16" s="177"/>
      <c r="J16" s="81">
        <v>76.949574194430141</v>
      </c>
      <c r="K16" s="81">
        <v>4.3225724252967641</v>
      </c>
      <c r="L16" s="81">
        <v>0.67736978782370838</v>
      </c>
      <c r="M16" s="81">
        <v>100.88161957373207</v>
      </c>
      <c r="N16" s="81">
        <v>105.34455979490149</v>
      </c>
      <c r="O16" s="81">
        <v>60.166845098613599</v>
      </c>
      <c r="P16" s="81">
        <v>31.437550392529197</v>
      </c>
      <c r="Q16" s="81">
        <v>4.2925268624546753</v>
      </c>
      <c r="R16" s="81">
        <v>0</v>
      </c>
      <c r="S16" s="81">
        <v>8.174680847279312</v>
      </c>
      <c r="T16" s="82"/>
      <c r="U16" s="81">
        <v>5909054</v>
      </c>
      <c r="V16" s="81">
        <v>1698</v>
      </c>
      <c r="W16" s="81">
        <v>12</v>
      </c>
      <c r="X16" s="81">
        <v>20537</v>
      </c>
      <c r="Y16" s="81">
        <v>24200</v>
      </c>
      <c r="Z16" s="81">
        <v>31221</v>
      </c>
      <c r="AA16" s="81">
        <v>6353</v>
      </c>
      <c r="AB16" s="81">
        <v>61166</v>
      </c>
      <c r="AC16" s="81">
        <v>0</v>
      </c>
      <c r="AD16" s="81">
        <v>8.174680847279312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32.554000000000002</v>
      </c>
      <c r="BJ16" s="81">
        <v>0</v>
      </c>
      <c r="BK16" s="81">
        <v>8.0850000000000009</v>
      </c>
      <c r="BL16" s="81">
        <v>0</v>
      </c>
      <c r="BM16" s="82"/>
      <c r="BN16" s="81">
        <v>0</v>
      </c>
      <c r="BO16" s="81">
        <v>0</v>
      </c>
      <c r="BP16" s="81">
        <v>6</v>
      </c>
      <c r="BQ16" s="81">
        <v>0</v>
      </c>
      <c r="BR16" s="81">
        <v>2</v>
      </c>
      <c r="BS16" s="81">
        <v>0</v>
      </c>
      <c r="BT16"/>
      <c r="BU16" s="80">
        <v>40.639000000000003</v>
      </c>
      <c r="BV16" s="80">
        <v>0</v>
      </c>
      <c r="BW16" s="80">
        <v>0</v>
      </c>
      <c r="BX16" s="80">
        <v>0</v>
      </c>
      <c r="BY16" s="80">
        <v>0</v>
      </c>
      <c r="BZ16" s="80">
        <v>0</v>
      </c>
      <c r="CA16" s="80">
        <v>0</v>
      </c>
      <c r="CB16" s="80">
        <v>0</v>
      </c>
      <c r="CC16" s="80">
        <v>0</v>
      </c>
    </row>
    <row r="17" spans="1:81">
      <c r="A17" s="80" t="s">
        <v>1768</v>
      </c>
      <c r="B17" s="80">
        <v>179</v>
      </c>
      <c r="C17" s="80">
        <v>9</v>
      </c>
      <c r="D17" s="80">
        <v>11</v>
      </c>
      <c r="E17" s="80">
        <v>2012</v>
      </c>
      <c r="F17" s="80" t="s">
        <v>88</v>
      </c>
      <c r="G17" s="80" t="s">
        <v>1759</v>
      </c>
      <c r="H17" s="80" t="s">
        <v>1760</v>
      </c>
      <c r="I17" s="177"/>
      <c r="J17" s="81">
        <v>56.48599542630955</v>
      </c>
      <c r="K17" s="81">
        <v>4.0479120595842799</v>
      </c>
      <c r="L17" s="81">
        <v>0.67556384189843022</v>
      </c>
      <c r="M17" s="81">
        <v>113.0963801224286</v>
      </c>
      <c r="N17" s="81">
        <v>112.91799300654026</v>
      </c>
      <c r="O17" s="81">
        <v>61.268837720047912</v>
      </c>
      <c r="P17" s="81">
        <v>32.57192783133231</v>
      </c>
      <c r="Q17" s="81">
        <v>4.7114584977415532</v>
      </c>
      <c r="R17" s="81">
        <v>0</v>
      </c>
      <c r="S17" s="81">
        <v>9.285788174036437</v>
      </c>
      <c r="T17" s="82"/>
      <c r="U17" s="81">
        <v>3530584</v>
      </c>
      <c r="V17" s="81">
        <v>1698</v>
      </c>
      <c r="W17" s="81">
        <v>12</v>
      </c>
      <c r="X17" s="81">
        <v>20537</v>
      </c>
      <c r="Y17" s="81">
        <v>24701</v>
      </c>
      <c r="Z17" s="81">
        <v>32045</v>
      </c>
      <c r="AA17" s="81">
        <v>6545</v>
      </c>
      <c r="AB17" s="81">
        <v>61792</v>
      </c>
      <c r="AC17" s="81">
        <v>0</v>
      </c>
      <c r="AD17" s="81">
        <v>9.285788174036437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64.081999999999994</v>
      </c>
      <c r="BJ17" s="81">
        <v>0</v>
      </c>
      <c r="BK17" s="81">
        <v>13.603</v>
      </c>
      <c r="BL17" s="81">
        <v>0</v>
      </c>
      <c r="BM17" s="82"/>
      <c r="BN17" s="81">
        <v>0</v>
      </c>
      <c r="BO17" s="81">
        <v>0</v>
      </c>
      <c r="BP17" s="81">
        <v>7</v>
      </c>
      <c r="BQ17" s="81">
        <v>0</v>
      </c>
      <c r="BR17" s="81">
        <v>2</v>
      </c>
      <c r="BS17" s="81">
        <v>0</v>
      </c>
      <c r="BT17"/>
      <c r="BU17" s="80">
        <v>77.685000000000002</v>
      </c>
      <c r="BV17" s="80">
        <v>0</v>
      </c>
      <c r="BW17" s="80">
        <v>0</v>
      </c>
      <c r="BX17" s="80">
        <v>0</v>
      </c>
      <c r="BY17" s="80">
        <v>0</v>
      </c>
      <c r="BZ17" s="80">
        <v>0</v>
      </c>
      <c r="CA17" s="80">
        <v>0</v>
      </c>
      <c r="CB17" s="80">
        <v>0</v>
      </c>
      <c r="CC17" s="80">
        <v>0</v>
      </c>
    </row>
    <row r="18" spans="1:81">
      <c r="A18" s="80" t="s">
        <v>1769</v>
      </c>
      <c r="B18" s="80">
        <v>180</v>
      </c>
      <c r="C18" s="80">
        <v>10</v>
      </c>
      <c r="D18" s="80">
        <v>11</v>
      </c>
      <c r="E18" s="80">
        <v>2013</v>
      </c>
      <c r="F18" s="80" t="s">
        <v>89</v>
      </c>
      <c r="G18" s="80" t="s">
        <v>1759</v>
      </c>
      <c r="H18" s="80" t="s">
        <v>1760</v>
      </c>
      <c r="I18" s="177"/>
      <c r="J18" s="81">
        <v>100.31163919349983</v>
      </c>
      <c r="K18" s="81">
        <v>3.6529321170440232</v>
      </c>
      <c r="L18" s="81">
        <v>0.47782645178685701</v>
      </c>
      <c r="M18" s="81">
        <v>110.90114132896558</v>
      </c>
      <c r="N18" s="81">
        <v>112.72825300928548</v>
      </c>
      <c r="O18" s="81">
        <v>60.268150472714474</v>
      </c>
      <c r="P18" s="81">
        <v>32.974395718697281</v>
      </c>
      <c r="Q18" s="81">
        <v>4.8117886808846517</v>
      </c>
      <c r="R18" s="81">
        <v>0</v>
      </c>
      <c r="S18" s="81">
        <v>7.2280608456558664</v>
      </c>
      <c r="T18" s="82"/>
      <c r="U18" s="81">
        <v>6452642</v>
      </c>
      <c r="V18" s="81">
        <v>1698</v>
      </c>
      <c r="W18" s="81">
        <v>12</v>
      </c>
      <c r="X18" s="81">
        <v>20537</v>
      </c>
      <c r="Y18" s="81">
        <v>25103</v>
      </c>
      <c r="Z18" s="81">
        <v>32929</v>
      </c>
      <c r="AA18" s="81">
        <v>6601</v>
      </c>
      <c r="AB18" s="81">
        <v>62203</v>
      </c>
      <c r="AC18" s="81">
        <v>0</v>
      </c>
      <c r="AD18" s="81">
        <v>7.2280608456558664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58.259</v>
      </c>
      <c r="BJ18" s="81">
        <v>0</v>
      </c>
      <c r="BK18" s="81">
        <v>18.687000000000001</v>
      </c>
      <c r="BL18" s="81">
        <v>0</v>
      </c>
      <c r="BM18" s="82"/>
      <c r="BN18" s="81">
        <v>0</v>
      </c>
      <c r="BO18" s="81">
        <v>0</v>
      </c>
      <c r="BP18" s="81">
        <v>6</v>
      </c>
      <c r="BQ18" s="81">
        <v>0</v>
      </c>
      <c r="BR18" s="81">
        <v>2</v>
      </c>
      <c r="BS18" s="81">
        <v>0</v>
      </c>
      <c r="BT18"/>
      <c r="BU18" s="80">
        <v>76.945999999999998</v>
      </c>
      <c r="BV18" s="80">
        <v>0</v>
      </c>
      <c r="BW18" s="80">
        <v>0</v>
      </c>
      <c r="BX18" s="80">
        <v>0</v>
      </c>
      <c r="BY18" s="80">
        <v>0</v>
      </c>
      <c r="BZ18" s="80">
        <v>0</v>
      </c>
      <c r="CA18" s="80">
        <v>0</v>
      </c>
      <c r="CB18" s="80">
        <v>0</v>
      </c>
      <c r="CC18" s="80">
        <v>0</v>
      </c>
    </row>
    <row r="19" spans="1:81">
      <c r="A19" s="80" t="s">
        <v>1770</v>
      </c>
      <c r="B19" s="80">
        <v>181</v>
      </c>
      <c r="C19" s="80">
        <v>11</v>
      </c>
      <c r="D19" s="80">
        <v>11</v>
      </c>
      <c r="E19" s="80">
        <v>2014</v>
      </c>
      <c r="F19" s="80" t="s">
        <v>90</v>
      </c>
      <c r="G19" s="80" t="s">
        <v>1759</v>
      </c>
      <c r="H19" s="80" t="s">
        <v>1760</v>
      </c>
      <c r="I19" s="177"/>
      <c r="J19" s="81">
        <v>96.334784730292057</v>
      </c>
      <c r="K19" s="81">
        <v>3.6486718974597032</v>
      </c>
      <c r="L19" s="81">
        <v>0.79484078430367855</v>
      </c>
      <c r="M19" s="81">
        <v>91.024056335926559</v>
      </c>
      <c r="N19" s="81">
        <v>99.020162631689885</v>
      </c>
      <c r="O19" s="81">
        <v>58.111236047449808</v>
      </c>
      <c r="P19" s="81">
        <v>32.568443674254986</v>
      </c>
      <c r="Q19" s="81">
        <v>4.6340613915206461</v>
      </c>
      <c r="R19" s="81">
        <v>0</v>
      </c>
      <c r="S19" s="81">
        <v>8.3061142393669325</v>
      </c>
      <c r="T19" s="82"/>
      <c r="U19" s="81">
        <v>6845916</v>
      </c>
      <c r="V19" s="81">
        <v>1716</v>
      </c>
      <c r="W19" s="81">
        <v>16</v>
      </c>
      <c r="X19" s="81">
        <v>17249</v>
      </c>
      <c r="Y19" s="81">
        <v>25522</v>
      </c>
      <c r="Z19" s="81">
        <v>33440</v>
      </c>
      <c r="AA19" s="81">
        <v>6486</v>
      </c>
      <c r="AB19" s="81">
        <v>62437</v>
      </c>
      <c r="AC19" s="81">
        <v>0</v>
      </c>
      <c r="AD19" s="81">
        <v>8.3061142393669325</v>
      </c>
      <c r="AE19" s="82"/>
      <c r="AF19" s="81">
        <v>54146525.384298109</v>
      </c>
      <c r="AG19" s="81">
        <v>3014282.9852709626</v>
      </c>
      <c r="AH19" s="81">
        <v>137922.25152633936</v>
      </c>
      <c r="AI19" s="81">
        <v>101065530.50202282</v>
      </c>
      <c r="AJ19" s="81">
        <v>115948906.99398889</v>
      </c>
      <c r="AK19" s="81">
        <v>0</v>
      </c>
      <c r="AL19" s="81">
        <v>0</v>
      </c>
      <c r="AM19" s="81">
        <v>8571667.0904870722</v>
      </c>
      <c r="AN19" s="81">
        <v>0</v>
      </c>
      <c r="AO19" s="81">
        <v>0</v>
      </c>
      <c r="AP19" s="82"/>
      <c r="AQ19" s="81">
        <v>921</v>
      </c>
      <c r="AR19" s="81">
        <v>81</v>
      </c>
      <c r="AS19" s="81">
        <v>0</v>
      </c>
      <c r="AT19" s="81">
        <v>0</v>
      </c>
      <c r="AU19" s="81">
        <v>0</v>
      </c>
      <c r="AV19" s="81">
        <v>0</v>
      </c>
      <c r="AW19" s="81" t="s">
        <v>564</v>
      </c>
      <c r="AX19" s="82"/>
      <c r="AY19" s="81">
        <v>3792</v>
      </c>
      <c r="AZ19" s="81">
        <v>5619.1</v>
      </c>
      <c r="BA19" s="81">
        <v>0</v>
      </c>
      <c r="BB19" s="81">
        <v>0</v>
      </c>
      <c r="BC19" s="81">
        <v>0</v>
      </c>
      <c r="BD19" s="81">
        <v>0</v>
      </c>
      <c r="BE19" s="81" t="s">
        <v>564</v>
      </c>
      <c r="BF19" s="82"/>
      <c r="BG19" s="81">
        <v>0</v>
      </c>
      <c r="BH19" s="81">
        <v>0</v>
      </c>
      <c r="BI19" s="81">
        <v>55.834000000000003</v>
      </c>
      <c r="BJ19" s="81">
        <v>0</v>
      </c>
      <c r="BK19" s="81">
        <v>18.491</v>
      </c>
      <c r="BL19" s="81">
        <v>0</v>
      </c>
      <c r="BM19" s="82"/>
      <c r="BN19" s="81">
        <v>0</v>
      </c>
      <c r="BO19" s="81">
        <v>0</v>
      </c>
      <c r="BP19" s="81">
        <v>6</v>
      </c>
      <c r="BQ19" s="81">
        <v>0</v>
      </c>
      <c r="BR19" s="81">
        <v>2</v>
      </c>
      <c r="BS19" s="81">
        <v>0</v>
      </c>
      <c r="BT19"/>
      <c r="BU19" s="80">
        <v>74.325000000000003</v>
      </c>
      <c r="BV19" s="80">
        <v>0</v>
      </c>
      <c r="BW19" s="80">
        <v>0</v>
      </c>
      <c r="BX19" s="80">
        <v>0</v>
      </c>
      <c r="BY19" s="80">
        <v>0</v>
      </c>
      <c r="BZ19" s="80">
        <v>0</v>
      </c>
      <c r="CA19" s="80">
        <v>0</v>
      </c>
      <c r="CB19" s="80">
        <v>0</v>
      </c>
      <c r="CC19" s="80">
        <v>0</v>
      </c>
    </row>
    <row r="20" spans="1:81">
      <c r="A20" s="80" t="s">
        <v>1771</v>
      </c>
      <c r="B20" s="80">
        <v>182</v>
      </c>
      <c r="C20" s="80">
        <v>12</v>
      </c>
      <c r="D20" s="80">
        <v>11</v>
      </c>
      <c r="E20" s="80">
        <v>2015</v>
      </c>
      <c r="F20" s="80" t="s">
        <v>91</v>
      </c>
      <c r="G20" s="80" t="s">
        <v>1759</v>
      </c>
      <c r="H20" s="80" t="s">
        <v>1760</v>
      </c>
      <c r="I20" s="177"/>
      <c r="J20" s="81">
        <v>88.067360068254118</v>
      </c>
      <c r="K20" s="81">
        <v>4.0809611450410221</v>
      </c>
      <c r="L20" s="81">
        <v>1.0278882985714874</v>
      </c>
      <c r="M20" s="81">
        <v>87.12920639045501</v>
      </c>
      <c r="N20" s="81">
        <v>86.183699126038178</v>
      </c>
      <c r="O20" s="81">
        <v>58.298525247396221</v>
      </c>
      <c r="P20" s="81">
        <v>32.32270309482378</v>
      </c>
      <c r="Q20" s="81">
        <v>4.5347722715849264</v>
      </c>
      <c r="R20" s="81">
        <v>0</v>
      </c>
      <c r="S20" s="81">
        <v>6.2845793056803991</v>
      </c>
      <c r="T20" s="82"/>
      <c r="U20" s="81">
        <v>6792110</v>
      </c>
      <c r="V20" s="81">
        <v>1716</v>
      </c>
      <c r="W20" s="81">
        <v>16</v>
      </c>
      <c r="X20" s="81">
        <v>17249</v>
      </c>
      <c r="Y20" s="81">
        <v>25842</v>
      </c>
      <c r="Z20" s="81">
        <v>33871</v>
      </c>
      <c r="AA20" s="81">
        <v>6432</v>
      </c>
      <c r="AB20" s="81">
        <v>62413</v>
      </c>
      <c r="AC20" s="81">
        <v>0</v>
      </c>
      <c r="AD20" s="81">
        <v>6.2845793056803991</v>
      </c>
      <c r="AE20" s="82"/>
      <c r="AF20" s="81">
        <v>49697368.460290223</v>
      </c>
      <c r="AG20" s="81">
        <v>3095179.439703986</v>
      </c>
      <c r="AH20" s="81">
        <v>152865.19541777772</v>
      </c>
      <c r="AI20" s="81">
        <v>106487839.43215959</v>
      </c>
      <c r="AJ20" s="81">
        <v>110565835.69346187</v>
      </c>
      <c r="AK20" s="81">
        <v>0</v>
      </c>
      <c r="AL20" s="81">
        <v>0</v>
      </c>
      <c r="AM20" s="81">
        <v>8553439.8373119645</v>
      </c>
      <c r="AN20" s="81">
        <v>0</v>
      </c>
      <c r="AO20" s="81">
        <v>0</v>
      </c>
      <c r="AP20" s="82"/>
      <c r="AQ20" s="81">
        <v>1018</v>
      </c>
      <c r="AR20" s="81">
        <v>122</v>
      </c>
      <c r="AS20" s="81">
        <v>0</v>
      </c>
      <c r="AT20" s="81">
        <v>0</v>
      </c>
      <c r="AU20" s="81">
        <v>0</v>
      </c>
      <c r="AV20" s="81">
        <v>0</v>
      </c>
      <c r="AW20" s="81" t="s">
        <v>564</v>
      </c>
      <c r="AX20" s="82"/>
      <c r="AY20" s="81">
        <v>4228.8</v>
      </c>
      <c r="AZ20" s="81">
        <v>6980.6</v>
      </c>
      <c r="BA20" s="81">
        <v>0</v>
      </c>
      <c r="BB20" s="81">
        <v>0</v>
      </c>
      <c r="BC20" s="81">
        <v>0</v>
      </c>
      <c r="BD20" s="81">
        <v>0</v>
      </c>
      <c r="BE20" s="81" t="s">
        <v>564</v>
      </c>
      <c r="BF20" s="82"/>
      <c r="BG20" s="81">
        <v>0</v>
      </c>
      <c r="BH20" s="81">
        <v>0</v>
      </c>
      <c r="BI20" s="81">
        <v>55.145000000000003</v>
      </c>
      <c r="BJ20" s="81">
        <v>0</v>
      </c>
      <c r="BK20" s="81">
        <v>18.154</v>
      </c>
      <c r="BL20" s="81">
        <v>0</v>
      </c>
      <c r="BM20" s="82"/>
      <c r="BN20" s="81">
        <v>0</v>
      </c>
      <c r="BO20" s="81">
        <v>0</v>
      </c>
      <c r="BP20" s="81">
        <v>6</v>
      </c>
      <c r="BQ20" s="81">
        <v>0</v>
      </c>
      <c r="BR20" s="81">
        <v>2</v>
      </c>
      <c r="BS20" s="81">
        <v>0</v>
      </c>
      <c r="BT20"/>
      <c r="BU20" s="80">
        <v>73.299000000000007</v>
      </c>
      <c r="BV20" s="80">
        <v>0</v>
      </c>
      <c r="BW20" s="80">
        <v>0</v>
      </c>
      <c r="BX20" s="80">
        <v>0</v>
      </c>
      <c r="BY20" s="80">
        <v>0</v>
      </c>
      <c r="BZ20" s="80">
        <v>0</v>
      </c>
      <c r="CA20" s="80">
        <v>0</v>
      </c>
      <c r="CB20" s="80">
        <v>0</v>
      </c>
      <c r="CC20" s="80">
        <v>0</v>
      </c>
    </row>
    <row r="21" spans="1:81">
      <c r="A21" s="80" t="s">
        <v>1772</v>
      </c>
      <c r="B21" s="80">
        <v>183</v>
      </c>
      <c r="C21" s="80">
        <v>13</v>
      </c>
      <c r="D21" s="80">
        <v>11</v>
      </c>
      <c r="E21" s="80">
        <v>2016</v>
      </c>
      <c r="F21" s="80" t="s">
        <v>92</v>
      </c>
      <c r="G21" s="80" t="s">
        <v>1759</v>
      </c>
      <c r="H21" s="80" t="s">
        <v>1760</v>
      </c>
      <c r="I21" s="177"/>
      <c r="J21" s="81">
        <v>115.93285429610992</v>
      </c>
      <c r="K21" s="81">
        <v>4.1244005414624452</v>
      </c>
      <c r="L21" s="81">
        <v>0.89726451008905828</v>
      </c>
      <c r="M21" s="81">
        <v>71.728412282428692</v>
      </c>
      <c r="N21" s="81">
        <v>87.498175316818106</v>
      </c>
      <c r="O21" s="81">
        <v>58.321705640051498</v>
      </c>
      <c r="P21" s="81">
        <v>31.562257683658423</v>
      </c>
      <c r="Q21" s="81">
        <v>4.4150667969294402</v>
      </c>
      <c r="R21" s="81">
        <v>0</v>
      </c>
      <c r="S21" s="81">
        <v>7.0904098680550058</v>
      </c>
      <c r="T21" s="82"/>
      <c r="U21" s="81">
        <v>8826044</v>
      </c>
      <c r="V21" s="81">
        <v>1716</v>
      </c>
      <c r="W21" s="81">
        <v>16</v>
      </c>
      <c r="X21" s="81">
        <v>17249</v>
      </c>
      <c r="Y21" s="81">
        <v>26372</v>
      </c>
      <c r="Z21" s="81">
        <v>34301</v>
      </c>
      <c r="AA21" s="81">
        <v>6496</v>
      </c>
      <c r="AB21" s="81">
        <v>62508</v>
      </c>
      <c r="AC21" s="81">
        <v>0</v>
      </c>
      <c r="AD21" s="81">
        <v>7.0904098680550058</v>
      </c>
      <c r="AE21" s="82"/>
      <c r="AF21" s="81">
        <v>65125740.555018477</v>
      </c>
      <c r="AG21" s="81">
        <v>2994440.1951223458</v>
      </c>
      <c r="AH21" s="81">
        <v>103843.98040564499</v>
      </c>
      <c r="AI21" s="81">
        <v>100169996.0065264</v>
      </c>
      <c r="AJ21" s="81">
        <v>105288514.0657135</v>
      </c>
      <c r="AK21" s="81">
        <v>0</v>
      </c>
      <c r="AL21" s="81">
        <v>0</v>
      </c>
      <c r="AM21" s="81">
        <v>8573114.4870582111</v>
      </c>
      <c r="AN21" s="81">
        <v>0</v>
      </c>
      <c r="AO21" s="81">
        <v>0</v>
      </c>
      <c r="AP21" s="82"/>
      <c r="AQ21" s="81">
        <v>1133</v>
      </c>
      <c r="AR21" s="81">
        <v>133</v>
      </c>
      <c r="AS21" s="81">
        <v>0</v>
      </c>
      <c r="AT21" s="81">
        <v>0</v>
      </c>
      <c r="AU21" s="81">
        <v>0</v>
      </c>
      <c r="AV21" s="81">
        <v>0</v>
      </c>
      <c r="AW21" s="81" t="s">
        <v>564</v>
      </c>
      <c r="AX21" s="82"/>
      <c r="AY21" s="81">
        <v>4748.3999999999996</v>
      </c>
      <c r="AZ21" s="81">
        <v>7156.4</v>
      </c>
      <c r="BA21" s="81">
        <v>0</v>
      </c>
      <c r="BB21" s="81">
        <v>0</v>
      </c>
      <c r="BC21" s="81">
        <v>0</v>
      </c>
      <c r="BD21" s="81">
        <v>0</v>
      </c>
      <c r="BE21" s="81" t="s">
        <v>564</v>
      </c>
      <c r="BF21" s="82"/>
      <c r="BG21" s="81">
        <v>0</v>
      </c>
      <c r="BH21" s="81">
        <v>0</v>
      </c>
      <c r="BI21" s="81">
        <v>51.155999999999999</v>
      </c>
      <c r="BJ21" s="81">
        <v>0</v>
      </c>
      <c r="BK21" s="81">
        <v>17.894000000000002</v>
      </c>
      <c r="BL21" s="81">
        <v>0</v>
      </c>
      <c r="BM21" s="82"/>
      <c r="BN21" s="81">
        <v>0</v>
      </c>
      <c r="BO21" s="81">
        <v>0</v>
      </c>
      <c r="BP21" s="81">
        <v>5</v>
      </c>
      <c r="BQ21" s="81">
        <v>0</v>
      </c>
      <c r="BR21" s="81">
        <v>2</v>
      </c>
      <c r="BS21" s="81">
        <v>0</v>
      </c>
      <c r="BT21"/>
      <c r="BU21" s="80">
        <v>69.05</v>
      </c>
      <c r="BV21" s="80">
        <v>0</v>
      </c>
      <c r="BW21" s="80">
        <v>0</v>
      </c>
      <c r="BX21" s="80">
        <v>0</v>
      </c>
      <c r="BY21" s="80">
        <v>0</v>
      </c>
      <c r="BZ21" s="80">
        <v>0</v>
      </c>
      <c r="CA21" s="80">
        <v>0</v>
      </c>
      <c r="CB21" s="80">
        <v>0</v>
      </c>
      <c r="CC21" s="80">
        <v>0</v>
      </c>
    </row>
    <row r="22" spans="1:81">
      <c r="A22" s="80" t="s">
        <v>1773</v>
      </c>
      <c r="B22" s="80">
        <v>184</v>
      </c>
      <c r="C22" s="80">
        <v>14</v>
      </c>
      <c r="D22" s="80">
        <v>11</v>
      </c>
      <c r="E22" s="80">
        <v>2017</v>
      </c>
      <c r="F22" s="80" t="s">
        <v>71</v>
      </c>
      <c r="G22" s="80" t="s">
        <v>1759</v>
      </c>
      <c r="H22" s="80" t="s">
        <v>1760</v>
      </c>
      <c r="I22" s="177"/>
      <c r="J22" s="81">
        <v>87.030778403957783</v>
      </c>
      <c r="K22" s="81">
        <v>4.2190863712931286</v>
      </c>
      <c r="L22" s="81">
        <v>0.95561189508416522</v>
      </c>
      <c r="M22" s="81">
        <v>69.651058125500796</v>
      </c>
      <c r="N22" s="81">
        <v>95.5080026868674</v>
      </c>
      <c r="O22" s="81">
        <v>58.055778636375017</v>
      </c>
      <c r="P22" s="81">
        <v>30.908495347141411</v>
      </c>
      <c r="Q22" s="81">
        <v>4.2670153619601043</v>
      </c>
      <c r="R22" s="81">
        <v>0</v>
      </c>
      <c r="S22" s="81">
        <v>7.7803439544614923</v>
      </c>
      <c r="T22" s="82"/>
      <c r="U22" s="81">
        <v>7215646.0000000009</v>
      </c>
      <c r="V22" s="81">
        <v>1716</v>
      </c>
      <c r="W22" s="81">
        <v>16</v>
      </c>
      <c r="X22" s="81">
        <v>17249</v>
      </c>
      <c r="Y22" s="81">
        <v>26614</v>
      </c>
      <c r="Z22" s="81">
        <v>34711</v>
      </c>
      <c r="AA22" s="81">
        <v>6402</v>
      </c>
      <c r="AB22" s="81">
        <v>62474</v>
      </c>
      <c r="AC22" s="81">
        <v>0</v>
      </c>
      <c r="AD22" s="81">
        <v>7.7803439544614923</v>
      </c>
      <c r="AE22" s="82"/>
      <c r="AF22" s="81">
        <v>51585347.370372243</v>
      </c>
      <c r="AG22" s="81">
        <v>3039744.7718824539</v>
      </c>
      <c r="AH22" s="81">
        <v>154994.27316679721</v>
      </c>
      <c r="AI22" s="81">
        <v>102337884.2634939</v>
      </c>
      <c r="AJ22" s="81">
        <v>117331218.1555222</v>
      </c>
      <c r="AK22" s="81">
        <v>0</v>
      </c>
      <c r="AL22" s="81">
        <v>0</v>
      </c>
      <c r="AM22" s="81">
        <v>8581858.5970277563</v>
      </c>
      <c r="AN22" s="81">
        <v>0</v>
      </c>
      <c r="AO22" s="81">
        <v>0</v>
      </c>
      <c r="AP22" s="82"/>
      <c r="AQ22" s="81">
        <v>1207</v>
      </c>
      <c r="AR22" s="81">
        <v>138</v>
      </c>
      <c r="AS22" s="81">
        <v>0</v>
      </c>
      <c r="AT22" s="81">
        <v>0</v>
      </c>
      <c r="AU22" s="81">
        <v>0</v>
      </c>
      <c r="AV22" s="81">
        <v>0</v>
      </c>
      <c r="AW22" s="81" t="s">
        <v>564</v>
      </c>
      <c r="AX22" s="82"/>
      <c r="AY22" s="81">
        <v>5062.8</v>
      </c>
      <c r="AZ22" s="81">
        <v>7296</v>
      </c>
      <c r="BA22" s="81">
        <v>0</v>
      </c>
      <c r="BB22" s="81">
        <v>0</v>
      </c>
      <c r="BC22" s="81">
        <v>0</v>
      </c>
      <c r="BD22" s="81">
        <v>0</v>
      </c>
      <c r="BE22" s="81" t="s">
        <v>564</v>
      </c>
      <c r="BF22" s="82"/>
      <c r="BG22" s="81">
        <v>0</v>
      </c>
      <c r="BH22" s="81">
        <v>0</v>
      </c>
      <c r="BI22" s="81">
        <v>49.713999999999999</v>
      </c>
      <c r="BJ22" s="81">
        <v>0</v>
      </c>
      <c r="BK22" s="81">
        <v>17.423999999999999</v>
      </c>
      <c r="BL22" s="81">
        <v>0</v>
      </c>
      <c r="BM22" s="82"/>
      <c r="BN22" s="81">
        <v>0</v>
      </c>
      <c r="BO22" s="81">
        <v>0</v>
      </c>
      <c r="BP22" s="81">
        <v>4</v>
      </c>
      <c r="BQ22" s="81">
        <v>0</v>
      </c>
      <c r="BR22" s="81">
        <v>2</v>
      </c>
      <c r="BS22" s="81">
        <v>0</v>
      </c>
      <c r="BT22"/>
      <c r="BU22" s="80">
        <v>67.138000000000005</v>
      </c>
      <c r="BV22" s="80">
        <v>0</v>
      </c>
      <c r="BW22" s="80">
        <v>0</v>
      </c>
      <c r="BX22" s="80">
        <v>0</v>
      </c>
      <c r="BY22" s="80">
        <v>0</v>
      </c>
      <c r="BZ22" s="80">
        <v>0</v>
      </c>
      <c r="CA22" s="80">
        <v>0</v>
      </c>
      <c r="CB22" s="80">
        <v>0</v>
      </c>
      <c r="CC22" s="80">
        <v>0</v>
      </c>
    </row>
    <row r="23" spans="1:81">
      <c r="A23" s="80" t="s">
        <v>1774</v>
      </c>
      <c r="B23" s="80">
        <v>185</v>
      </c>
      <c r="C23" s="80">
        <v>15</v>
      </c>
      <c r="D23" s="80">
        <v>11</v>
      </c>
      <c r="E23" s="80">
        <v>2018</v>
      </c>
      <c r="F23" s="80" t="s">
        <v>93</v>
      </c>
      <c r="G23" s="80" t="s">
        <v>1759</v>
      </c>
      <c r="H23" s="80" t="s">
        <v>1760</v>
      </c>
      <c r="I23" s="177"/>
      <c r="J23" s="81">
        <v>82.456883896209973</v>
      </c>
      <c r="K23" s="81">
        <v>3.9142954907274476</v>
      </c>
      <c r="L23" s="81">
        <v>0.88519564829253261</v>
      </c>
      <c r="M23" s="81">
        <v>74.268901465200543</v>
      </c>
      <c r="N23" s="81">
        <v>90.15768643899807</v>
      </c>
      <c r="O23" s="81">
        <v>57.731441926362677</v>
      </c>
      <c r="P23" s="81">
        <v>30.466988063396137</v>
      </c>
      <c r="Q23" s="81">
        <v>3.9602720924212598</v>
      </c>
      <c r="R23" s="81">
        <v>0</v>
      </c>
      <c r="S23" s="81">
        <v>7.5833007375467059</v>
      </c>
      <c r="T23" s="82"/>
      <c r="U23" s="81">
        <v>7275467.9999999991</v>
      </c>
      <c r="V23" s="81">
        <v>1716</v>
      </c>
      <c r="W23" s="81">
        <v>16</v>
      </c>
      <c r="X23" s="81">
        <v>17249</v>
      </c>
      <c r="Y23" s="81">
        <v>26921</v>
      </c>
      <c r="Z23" s="81">
        <v>35178</v>
      </c>
      <c r="AA23" s="81">
        <v>6374</v>
      </c>
      <c r="AB23" s="81">
        <v>62485</v>
      </c>
      <c r="AC23" s="81">
        <v>0</v>
      </c>
      <c r="AD23" s="81">
        <v>7.5833007375467059</v>
      </c>
      <c r="AE23" s="82"/>
      <c r="AF23" s="81">
        <v>46808349.614400953</v>
      </c>
      <c r="AG23" s="81">
        <v>2683044.8818094479</v>
      </c>
      <c r="AH23" s="81">
        <v>145595.44540855041</v>
      </c>
      <c r="AI23" s="81">
        <v>97387939.725590572</v>
      </c>
      <c r="AJ23" s="81">
        <v>118218205.1501673</v>
      </c>
      <c r="AK23" s="81">
        <v>0</v>
      </c>
      <c r="AL23" s="81">
        <v>0</v>
      </c>
      <c r="AM23" s="81">
        <v>8601129.6528173797</v>
      </c>
      <c r="AN23" s="81">
        <v>0</v>
      </c>
      <c r="AO23" s="81">
        <v>0</v>
      </c>
      <c r="AP23" s="82"/>
      <c r="AQ23" s="81">
        <v>1310</v>
      </c>
      <c r="AR23" s="81">
        <v>144</v>
      </c>
      <c r="AS23" s="81">
        <v>0</v>
      </c>
      <c r="AT23" s="81">
        <v>0</v>
      </c>
      <c r="AU23" s="81">
        <v>0</v>
      </c>
      <c r="AV23" s="81">
        <v>1</v>
      </c>
      <c r="AW23" s="81" t="s">
        <v>564</v>
      </c>
      <c r="AX23" s="82"/>
      <c r="AY23" s="81">
        <v>5545.4000000000005</v>
      </c>
      <c r="AZ23" s="81">
        <v>7420</v>
      </c>
      <c r="BA23" s="81">
        <v>0</v>
      </c>
      <c r="BB23" s="81">
        <v>0</v>
      </c>
      <c r="BC23" s="81">
        <v>0</v>
      </c>
      <c r="BD23" s="81">
        <v>350</v>
      </c>
      <c r="BE23" s="81" t="s">
        <v>564</v>
      </c>
      <c r="BF23" s="82"/>
      <c r="BG23" s="81">
        <v>0</v>
      </c>
      <c r="BH23" s="81">
        <v>0</v>
      </c>
      <c r="BI23" s="81">
        <v>50.393999999999998</v>
      </c>
      <c r="BJ23" s="81">
        <v>0</v>
      </c>
      <c r="BK23" s="81">
        <v>16.832999999999998</v>
      </c>
      <c r="BL23" s="81">
        <v>0</v>
      </c>
      <c r="BM23" s="82"/>
      <c r="BN23" s="81">
        <v>0</v>
      </c>
      <c r="BO23" s="81">
        <v>0</v>
      </c>
      <c r="BP23" s="81">
        <v>4</v>
      </c>
      <c r="BQ23" s="81">
        <v>0</v>
      </c>
      <c r="BR23" s="81">
        <v>2</v>
      </c>
      <c r="BS23" s="81">
        <v>0</v>
      </c>
      <c r="BT23"/>
      <c r="BU23" s="80">
        <v>67.227000000000004</v>
      </c>
      <c r="BV23" s="80">
        <v>0</v>
      </c>
      <c r="BW23" s="80">
        <v>0</v>
      </c>
      <c r="BX23" s="80">
        <v>0</v>
      </c>
      <c r="BY23" s="80">
        <v>0</v>
      </c>
      <c r="BZ23" s="80">
        <v>0</v>
      </c>
      <c r="CA23" s="80">
        <v>0</v>
      </c>
      <c r="CB23" s="80">
        <v>0</v>
      </c>
      <c r="CC23" s="80">
        <v>0</v>
      </c>
    </row>
    <row r="24" spans="1:81">
      <c r="A24" s="80" t="s">
        <v>1775</v>
      </c>
      <c r="B24" s="80">
        <v>186</v>
      </c>
      <c r="C24" s="80">
        <v>16</v>
      </c>
      <c r="D24" s="80">
        <v>11</v>
      </c>
      <c r="E24" s="80">
        <v>2019</v>
      </c>
      <c r="F24" s="80" t="s">
        <v>73</v>
      </c>
      <c r="G24" s="80" t="s">
        <v>1759</v>
      </c>
      <c r="H24" s="80" t="s">
        <v>1760</v>
      </c>
      <c r="I24" s="177"/>
      <c r="J24" s="81">
        <v>74.266336634345507</v>
      </c>
      <c r="K24" s="81">
        <v>3.644942009352409</v>
      </c>
      <c r="L24" s="81">
        <v>0.89481703419198777</v>
      </c>
      <c r="M24" s="81">
        <v>71.011864933021968</v>
      </c>
      <c r="N24" s="81">
        <v>79.591094807437514</v>
      </c>
      <c r="O24" s="81">
        <v>56.51617793707657</v>
      </c>
      <c r="P24" s="81">
        <v>30.089929053281409</v>
      </c>
      <c r="Q24" s="81">
        <v>3.8516158316961313</v>
      </c>
      <c r="R24" s="81">
        <v>0</v>
      </c>
      <c r="S24" s="81">
        <v>8.5556362903392689</v>
      </c>
      <c r="T24" s="82"/>
      <c r="U24" s="81">
        <v>6741019</v>
      </c>
      <c r="V24" s="81">
        <v>1716</v>
      </c>
      <c r="W24" s="81">
        <v>16</v>
      </c>
      <c r="X24" s="81">
        <v>17249</v>
      </c>
      <c r="Y24" s="81">
        <v>27219</v>
      </c>
      <c r="Z24" s="81">
        <v>35383</v>
      </c>
      <c r="AA24" s="81">
        <v>6248</v>
      </c>
      <c r="AB24" s="81">
        <v>62416</v>
      </c>
      <c r="AC24" s="81">
        <v>0</v>
      </c>
      <c r="AD24" s="81">
        <v>8.5556362903392689</v>
      </c>
      <c r="AE24" s="82"/>
      <c r="AF24" s="81">
        <v>43888714.083492748</v>
      </c>
      <c r="AG24" s="81">
        <v>2617022.0609242232</v>
      </c>
      <c r="AH24" s="81">
        <v>157965.6576230987</v>
      </c>
      <c r="AI24" s="81">
        <v>97234826.974888265</v>
      </c>
      <c r="AJ24" s="81">
        <v>103787644.44283073</v>
      </c>
      <c r="AK24" s="81">
        <v>0</v>
      </c>
      <c r="AL24" s="81">
        <v>0</v>
      </c>
      <c r="AM24" s="81">
        <v>8500589.3326035663</v>
      </c>
      <c r="AN24" s="81">
        <v>0</v>
      </c>
      <c r="AO24" s="81">
        <v>0</v>
      </c>
      <c r="AP24" s="82"/>
      <c r="AQ24" s="81">
        <v>1414</v>
      </c>
      <c r="AR24" s="81">
        <v>150</v>
      </c>
      <c r="AS24" s="81">
        <v>0</v>
      </c>
      <c r="AT24" s="81">
        <v>0</v>
      </c>
      <c r="AU24" s="81">
        <v>0</v>
      </c>
      <c r="AV24" s="81">
        <v>1</v>
      </c>
      <c r="AW24" s="81" t="s">
        <v>564</v>
      </c>
      <c r="AX24" s="82"/>
      <c r="AY24" s="81">
        <v>6062.4</v>
      </c>
      <c r="AZ24" s="81">
        <v>7920.7000000000007</v>
      </c>
      <c r="BA24" s="81">
        <v>0</v>
      </c>
      <c r="BB24" s="81">
        <v>0</v>
      </c>
      <c r="BC24" s="81">
        <v>0</v>
      </c>
      <c r="BD24" s="81">
        <v>350</v>
      </c>
      <c r="BE24" s="81" t="s">
        <v>564</v>
      </c>
      <c r="BF24" s="82"/>
      <c r="BG24" s="81">
        <v>0</v>
      </c>
      <c r="BH24" s="81">
        <v>0</v>
      </c>
      <c r="BI24" s="81">
        <v>50.563000000000002</v>
      </c>
      <c r="BJ24" s="81">
        <v>0</v>
      </c>
      <c r="BK24" s="81">
        <v>5.8070000000000004</v>
      </c>
      <c r="BL24" s="81">
        <v>0</v>
      </c>
      <c r="BM24" s="82"/>
      <c r="BN24" s="81">
        <v>0</v>
      </c>
      <c r="BO24" s="81">
        <v>0</v>
      </c>
      <c r="BP24" s="81">
        <v>4</v>
      </c>
      <c r="BQ24" s="81">
        <v>0</v>
      </c>
      <c r="BR24" s="81">
        <v>1</v>
      </c>
      <c r="BS24" s="81">
        <v>0</v>
      </c>
      <c r="BT24"/>
      <c r="BU24" s="80">
        <v>56.37</v>
      </c>
      <c r="BV24" s="80">
        <v>0</v>
      </c>
      <c r="BW24" s="80">
        <v>0</v>
      </c>
      <c r="BX24" s="80">
        <v>0</v>
      </c>
      <c r="BY24" s="80">
        <v>0</v>
      </c>
      <c r="BZ24" s="80">
        <v>0</v>
      </c>
      <c r="CA24" s="80">
        <v>0</v>
      </c>
      <c r="CB24" s="80">
        <v>0</v>
      </c>
      <c r="CC24" s="80">
        <v>0</v>
      </c>
    </row>
    <row r="25" spans="1:81">
      <c r="A25" s="80" t="s">
        <v>1776</v>
      </c>
      <c r="B25" s="80">
        <v>187</v>
      </c>
      <c r="C25" s="80">
        <v>17</v>
      </c>
      <c r="D25" s="80">
        <v>11</v>
      </c>
      <c r="E25" s="80">
        <v>2020</v>
      </c>
      <c r="F25" s="80" t="s">
        <v>218</v>
      </c>
      <c r="G25" s="80" t="s">
        <v>1759</v>
      </c>
      <c r="H25" s="80" t="s">
        <v>1760</v>
      </c>
      <c r="I25" s="177"/>
      <c r="J25" s="81">
        <v>65.547653768455859</v>
      </c>
      <c r="K25" s="81">
        <v>3.8622346105425858</v>
      </c>
      <c r="L25" s="81">
        <v>0.81328477128444798</v>
      </c>
      <c r="M25" s="81">
        <v>63.436025876538928</v>
      </c>
      <c r="N25" s="81">
        <v>82.606932983163631</v>
      </c>
      <c r="O25" s="81">
        <v>49.635120877543443</v>
      </c>
      <c r="P25" s="81">
        <v>28.067134724594897</v>
      </c>
      <c r="Q25" s="81">
        <v>3.6740541514335128</v>
      </c>
      <c r="R25" s="81">
        <v>0</v>
      </c>
      <c r="S25" s="81">
        <v>6.8904926696196807</v>
      </c>
      <c r="T25" s="82"/>
      <c r="U25" s="81">
        <v>6394801</v>
      </c>
      <c r="V25" s="81">
        <v>1746</v>
      </c>
      <c r="W25" s="81">
        <v>20</v>
      </c>
      <c r="X25" s="81">
        <v>18085</v>
      </c>
      <c r="Y25" s="81">
        <v>27454</v>
      </c>
      <c r="Z25" s="81">
        <v>35468</v>
      </c>
      <c r="AA25" s="81">
        <v>6332</v>
      </c>
      <c r="AB25" s="81">
        <v>62311</v>
      </c>
      <c r="AC25" s="81">
        <v>0</v>
      </c>
      <c r="AD25" s="81">
        <v>6.8904926696196807</v>
      </c>
      <c r="AE25" s="82"/>
      <c r="AF25" s="81">
        <v>40194816.272310533</v>
      </c>
      <c r="AG25" s="81">
        <v>2699602.5805980889</v>
      </c>
      <c r="AH25" s="81">
        <v>154812.48205169372</v>
      </c>
      <c r="AI25" s="81">
        <v>91723798.44798848</v>
      </c>
      <c r="AJ25" s="81">
        <v>107944128.49904494</v>
      </c>
      <c r="AK25" s="81"/>
      <c r="AL25" s="81"/>
      <c r="AM25" s="81">
        <v>8132277.7896491177</v>
      </c>
      <c r="AN25" s="81"/>
      <c r="AO25" s="81"/>
      <c r="AP25" s="82"/>
      <c r="AQ25" s="81">
        <v>1539</v>
      </c>
      <c r="AR25" s="81">
        <v>151</v>
      </c>
      <c r="AS25" s="81">
        <v>0</v>
      </c>
      <c r="AT25" s="81">
        <v>0</v>
      </c>
      <c r="AU25" s="81">
        <v>0</v>
      </c>
      <c r="AV25" s="81">
        <v>1</v>
      </c>
      <c r="AW25" s="81">
        <v>0</v>
      </c>
      <c r="AX25" s="82"/>
      <c r="AY25" s="81">
        <v>6749.9999999999936</v>
      </c>
      <c r="AZ25" s="81">
        <v>7931.6999999999935</v>
      </c>
      <c r="BA25" s="81">
        <v>0</v>
      </c>
      <c r="BB25" s="81">
        <v>0</v>
      </c>
      <c r="BC25" s="81">
        <v>0</v>
      </c>
      <c r="BD25" s="81">
        <v>350</v>
      </c>
      <c r="BE25" s="81">
        <v>0</v>
      </c>
      <c r="BF25" s="82"/>
      <c r="BG25" s="81">
        <v>0</v>
      </c>
      <c r="BH25" s="81">
        <v>0</v>
      </c>
      <c r="BI25" s="81">
        <v>48.015999999999998</v>
      </c>
      <c r="BJ25" s="81">
        <v>0</v>
      </c>
      <c r="BK25" s="81">
        <v>17.032</v>
      </c>
      <c r="BL25" s="81">
        <v>0</v>
      </c>
      <c r="BM25" s="82"/>
      <c r="BN25" s="81">
        <v>0</v>
      </c>
      <c r="BO25" s="81">
        <v>0</v>
      </c>
      <c r="BP25" s="81">
        <v>3</v>
      </c>
      <c r="BQ25" s="81">
        <v>0</v>
      </c>
      <c r="BR25" s="81">
        <v>2</v>
      </c>
      <c r="BS25" s="81">
        <v>0</v>
      </c>
      <c r="BT25"/>
      <c r="BU25" s="80">
        <v>65.048000000000002</v>
      </c>
      <c r="BV25" s="80">
        <v>0</v>
      </c>
      <c r="BW25" s="80">
        <v>0</v>
      </c>
      <c r="BX25" s="80">
        <v>0</v>
      </c>
      <c r="BY25" s="80">
        <v>0</v>
      </c>
      <c r="BZ25" s="80">
        <v>0</v>
      </c>
      <c r="CA25" s="80">
        <v>0</v>
      </c>
      <c r="CB25" s="80">
        <v>0</v>
      </c>
      <c r="CC25" s="80">
        <v>0</v>
      </c>
    </row>
    <row r="26" spans="1:81">
      <c r="A26" s="80" t="s">
        <v>1777</v>
      </c>
      <c r="B26" s="80">
        <v>187</v>
      </c>
      <c r="C26" s="80">
        <v>18</v>
      </c>
      <c r="D26" s="80">
        <v>11</v>
      </c>
      <c r="E26" s="80">
        <v>2021</v>
      </c>
      <c r="F26" s="80" t="s">
        <v>75</v>
      </c>
      <c r="G26" s="174" t="s">
        <v>1759</v>
      </c>
      <c r="H26" s="80" t="s">
        <v>1760</v>
      </c>
      <c r="I26" s="177"/>
      <c r="J26" s="81">
        <v>64.362364688071025</v>
      </c>
      <c r="K26" s="81">
        <v>4.1321843745662212</v>
      </c>
      <c r="L26" s="81">
        <v>0.8110995326661995</v>
      </c>
      <c r="M26" s="81">
        <v>71.559281118809537</v>
      </c>
      <c r="N26" s="81">
        <v>75.496177758691374</v>
      </c>
      <c r="O26" s="81">
        <v>48.37405201095671</v>
      </c>
      <c r="P26" s="81">
        <v>29.030779440542791</v>
      </c>
      <c r="Q26" s="81">
        <v>3.7077033945722104</v>
      </c>
      <c r="R26" s="81">
        <v>0</v>
      </c>
      <c r="S26" s="81">
        <v>6.7143071785226702</v>
      </c>
      <c r="T26" s="82"/>
      <c r="U26" s="81">
        <v>6618843</v>
      </c>
      <c r="V26" s="81">
        <v>1746</v>
      </c>
      <c r="W26" s="81">
        <v>20</v>
      </c>
      <c r="X26" s="81">
        <v>18085</v>
      </c>
      <c r="Y26" s="81">
        <v>27647</v>
      </c>
      <c r="Z26" s="81">
        <v>35593</v>
      </c>
      <c r="AA26" s="81">
        <v>6387</v>
      </c>
      <c r="AB26" s="81">
        <v>62136</v>
      </c>
      <c r="AC26" s="81">
        <v>0</v>
      </c>
      <c r="AD26" s="81">
        <v>6.7143071785226702</v>
      </c>
      <c r="AE26" s="82"/>
      <c r="AF26" s="81">
        <v>41376287.694784403</v>
      </c>
      <c r="AG26" s="81">
        <v>2871387.2450975347</v>
      </c>
      <c r="AH26" s="81">
        <v>129759.45886323026</v>
      </c>
      <c r="AI26" s="81">
        <v>105262412.70671657</v>
      </c>
      <c r="AJ26" s="81">
        <v>97988428.446173772</v>
      </c>
      <c r="AK26" s="81">
        <v>0</v>
      </c>
      <c r="AL26" s="81">
        <v>0</v>
      </c>
      <c r="AM26" s="81">
        <v>8156212.9328256426</v>
      </c>
      <c r="AN26" s="81">
        <v>0</v>
      </c>
      <c r="AO26" s="81">
        <v>0</v>
      </c>
      <c r="AP26" s="82"/>
      <c r="AQ26" s="81">
        <v>1672</v>
      </c>
      <c r="AR26" s="81">
        <v>151</v>
      </c>
      <c r="AS26" s="81">
        <v>0</v>
      </c>
      <c r="AT26" s="81">
        <v>0</v>
      </c>
      <c r="AU26" s="81">
        <v>0</v>
      </c>
      <c r="AV26" s="81">
        <v>1</v>
      </c>
      <c r="AW26" s="81"/>
      <c r="AX26" s="82"/>
      <c r="AY26" s="81">
        <v>7422.0999999999949</v>
      </c>
      <c r="AZ26" s="81">
        <v>7931.6999999999935</v>
      </c>
      <c r="BA26" s="81">
        <v>0</v>
      </c>
      <c r="BB26" s="81">
        <v>0</v>
      </c>
      <c r="BC26" s="81">
        <v>0</v>
      </c>
      <c r="BD26" s="81">
        <v>350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1778</v>
      </c>
      <c r="B27" s="80">
        <v>187</v>
      </c>
      <c r="C27" s="80">
        <v>19</v>
      </c>
      <c r="D27" s="80">
        <v>11</v>
      </c>
      <c r="E27" s="80">
        <v>2022</v>
      </c>
      <c r="F27" s="80" t="s">
        <v>568</v>
      </c>
      <c r="G27" s="174" t="s">
        <v>1759</v>
      </c>
      <c r="H27" s="80" t="s">
        <v>1760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1838</v>
      </c>
      <c r="AR27" s="81">
        <v>152</v>
      </c>
      <c r="AS27" s="81">
        <v>0</v>
      </c>
      <c r="AT27" s="81">
        <v>0</v>
      </c>
      <c r="AU27" s="81">
        <v>0</v>
      </c>
      <c r="AV27" s="81">
        <v>1</v>
      </c>
      <c r="AW27" s="81"/>
      <c r="AX27" s="82"/>
      <c r="AY27" s="81">
        <v>8309.9999999999891</v>
      </c>
      <c r="AZ27" s="81">
        <v>7942.2999999999938</v>
      </c>
      <c r="BA27" s="81">
        <v>0</v>
      </c>
      <c r="BB27" s="81">
        <v>0</v>
      </c>
      <c r="BC27" s="81">
        <v>0</v>
      </c>
      <c r="BD27" s="81">
        <v>350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1779</v>
      </c>
      <c r="B28" s="80">
        <v>341</v>
      </c>
      <c r="C28" s="80">
        <v>1</v>
      </c>
      <c r="D28" s="80">
        <v>21</v>
      </c>
      <c r="E28" s="80">
        <v>1990</v>
      </c>
      <c r="F28" s="80" t="s">
        <v>562</v>
      </c>
      <c r="G28" s="80" t="s">
        <v>1780</v>
      </c>
      <c r="H28" s="80" t="s">
        <v>1781</v>
      </c>
      <c r="I28" s="177"/>
      <c r="J28" s="81">
        <v>83.552909871270558</v>
      </c>
      <c r="K28" s="81">
        <v>3.7730999963623968</v>
      </c>
      <c r="L28" s="81">
        <v>0.17314072675364622</v>
      </c>
      <c r="M28" s="81">
        <v>44.867832360858188</v>
      </c>
      <c r="N28" s="81">
        <v>57.417582158313657</v>
      </c>
      <c r="O28" s="81">
        <v>44.33134354658231</v>
      </c>
      <c r="P28" s="81">
        <v>52.5140751215704</v>
      </c>
      <c r="Q28" s="81">
        <v>4.2382633334834594</v>
      </c>
      <c r="R28" s="81">
        <v>0</v>
      </c>
      <c r="S28" s="81">
        <v>5.3138356240835014</v>
      </c>
      <c r="T28" s="82"/>
      <c r="U28" s="81">
        <v>23466242</v>
      </c>
      <c r="V28" s="81">
        <v>1593</v>
      </c>
      <c r="W28" s="81">
        <v>2</v>
      </c>
      <c r="X28" s="81">
        <v>17138</v>
      </c>
      <c r="Y28" s="81">
        <v>20978</v>
      </c>
      <c r="Z28" s="81">
        <v>18234</v>
      </c>
      <c r="AA28" s="81">
        <v>12751</v>
      </c>
      <c r="AB28" s="81">
        <v>68815</v>
      </c>
      <c r="AC28" s="81">
        <v>0</v>
      </c>
      <c r="AD28" s="81">
        <v>5.3138356240835014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1782</v>
      </c>
      <c r="B29" s="80">
        <v>342</v>
      </c>
      <c r="C29" s="80">
        <v>2</v>
      </c>
      <c r="D29" s="80">
        <v>21</v>
      </c>
      <c r="E29" s="80">
        <v>2005</v>
      </c>
      <c r="F29" s="80" t="s">
        <v>565</v>
      </c>
      <c r="G29" s="80" t="s">
        <v>1780</v>
      </c>
      <c r="H29" s="80" t="s">
        <v>1781</v>
      </c>
      <c r="I29" s="177"/>
      <c r="J29" s="81">
        <v>101.77986722338257</v>
      </c>
      <c r="K29" s="81">
        <v>3.3842311618619321</v>
      </c>
      <c r="L29" s="81">
        <v>0.93056778878288759</v>
      </c>
      <c r="M29" s="81">
        <v>93.246215316268902</v>
      </c>
      <c r="N29" s="81">
        <v>82.28693076249985</v>
      </c>
      <c r="O29" s="81">
        <v>67.061505112223159</v>
      </c>
      <c r="P29" s="81">
        <v>57.246305375461567</v>
      </c>
      <c r="Q29" s="81">
        <v>4.0465043219416517</v>
      </c>
      <c r="R29" s="81">
        <v>0</v>
      </c>
      <c r="S29" s="81">
        <v>10.311376166000001</v>
      </c>
      <c r="T29" s="82"/>
      <c r="U29" s="81">
        <v>18390593</v>
      </c>
      <c r="V29" s="81">
        <v>1681</v>
      </c>
      <c r="W29" s="81">
        <v>12</v>
      </c>
      <c r="X29" s="81">
        <v>19350</v>
      </c>
      <c r="Y29" s="81">
        <v>27627</v>
      </c>
      <c r="Z29" s="81">
        <v>31919</v>
      </c>
      <c r="AA29" s="81">
        <v>11384</v>
      </c>
      <c r="AB29" s="81">
        <v>68684</v>
      </c>
      <c r="AC29" s="81">
        <v>0</v>
      </c>
      <c r="AD29" s="81">
        <v>10.311376166000001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1783</v>
      </c>
      <c r="B30" s="80">
        <v>343</v>
      </c>
      <c r="C30" s="80">
        <v>3</v>
      </c>
      <c r="D30" s="80">
        <v>21</v>
      </c>
      <c r="E30" s="80">
        <v>2006</v>
      </c>
      <c r="F30" s="80" t="s">
        <v>566</v>
      </c>
      <c r="G30" s="80" t="s">
        <v>1780</v>
      </c>
      <c r="H30" s="80" t="s">
        <v>1781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1784</v>
      </c>
      <c r="B31" s="80">
        <v>344</v>
      </c>
      <c r="C31" s="80">
        <v>4</v>
      </c>
      <c r="D31" s="80">
        <v>21</v>
      </c>
      <c r="E31" s="80">
        <v>2007</v>
      </c>
      <c r="F31" s="80" t="s">
        <v>567</v>
      </c>
      <c r="G31" s="80" t="s">
        <v>1780</v>
      </c>
      <c r="H31" s="80" t="s">
        <v>1781</v>
      </c>
      <c r="I31" s="177"/>
      <c r="J31" s="81">
        <v>59.109764590125614</v>
      </c>
      <c r="K31" s="81">
        <v>3.3876440183870637</v>
      </c>
      <c r="L31" s="81">
        <v>1.1837519870069768</v>
      </c>
      <c r="M31" s="81">
        <v>97.39136173081593</v>
      </c>
      <c r="N31" s="81">
        <v>80.137922015842193</v>
      </c>
      <c r="O31" s="81">
        <v>64.972850784524908</v>
      </c>
      <c r="P31" s="81">
        <v>56.906851717361469</v>
      </c>
      <c r="Q31" s="81">
        <v>4.2480079635135093</v>
      </c>
      <c r="R31" s="81">
        <v>0</v>
      </c>
      <c r="S31" s="81">
        <v>15.372240743200001</v>
      </c>
      <c r="T31" s="82"/>
      <c r="U31" s="81">
        <v>15353063</v>
      </c>
      <c r="V31" s="81">
        <v>1716</v>
      </c>
      <c r="W31" s="81">
        <v>15</v>
      </c>
      <c r="X31" s="81">
        <v>24206</v>
      </c>
      <c r="Y31" s="81">
        <v>27921</v>
      </c>
      <c r="Z31" s="81">
        <v>32148</v>
      </c>
      <c r="AA31" s="81">
        <v>11144</v>
      </c>
      <c r="AB31" s="81">
        <v>68291</v>
      </c>
      <c r="AC31" s="81">
        <v>0</v>
      </c>
      <c r="AD31" s="81">
        <v>15.372240743200001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1785</v>
      </c>
      <c r="B32" s="80">
        <v>345</v>
      </c>
      <c r="C32" s="80">
        <v>5</v>
      </c>
      <c r="D32" s="80">
        <v>21</v>
      </c>
      <c r="E32" s="80">
        <v>2008</v>
      </c>
      <c r="F32" s="80" t="s">
        <v>84</v>
      </c>
      <c r="G32" s="80" t="s">
        <v>1780</v>
      </c>
      <c r="H32" s="80" t="s">
        <v>1781</v>
      </c>
      <c r="I32" s="177"/>
      <c r="J32" s="81">
        <v>48.380384767880464</v>
      </c>
      <c r="K32" s="81">
        <v>2.500735312500018</v>
      </c>
      <c r="L32" s="81">
        <v>1.0478701432503401</v>
      </c>
      <c r="M32" s="81">
        <v>106.56435163941713</v>
      </c>
      <c r="N32" s="81">
        <v>84.101678958017004</v>
      </c>
      <c r="O32" s="81">
        <v>63.007950747399903</v>
      </c>
      <c r="P32" s="81">
        <v>54.194744084216943</v>
      </c>
      <c r="Q32" s="81">
        <v>4.161584809129832</v>
      </c>
      <c r="R32" s="81">
        <v>0</v>
      </c>
      <c r="S32" s="81">
        <v>13.8397738482</v>
      </c>
      <c r="T32" s="82"/>
      <c r="U32" s="81">
        <v>13529254</v>
      </c>
      <c r="V32" s="81">
        <v>1716</v>
      </c>
      <c r="W32" s="81">
        <v>15</v>
      </c>
      <c r="X32" s="81">
        <v>24206</v>
      </c>
      <c r="Y32" s="81">
        <v>28074</v>
      </c>
      <c r="Z32" s="81">
        <v>32270</v>
      </c>
      <c r="AA32" s="81">
        <v>10625</v>
      </c>
      <c r="AB32" s="81">
        <v>68001</v>
      </c>
      <c r="AC32" s="81">
        <v>0</v>
      </c>
      <c r="AD32" s="81">
        <v>13.8397738482</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1786</v>
      </c>
      <c r="B33" s="80">
        <v>346</v>
      </c>
      <c r="C33" s="80">
        <v>6</v>
      </c>
      <c r="D33" s="80">
        <v>21</v>
      </c>
      <c r="E33" s="80">
        <v>2009</v>
      </c>
      <c r="F33" s="80" t="s">
        <v>85</v>
      </c>
      <c r="G33" s="80" t="s">
        <v>1780</v>
      </c>
      <c r="H33" s="80" t="s">
        <v>1781</v>
      </c>
      <c r="I33" s="177"/>
      <c r="J33" s="81">
        <v>31.46863070836989</v>
      </c>
      <c r="K33" s="81">
        <v>2.225811707800907</v>
      </c>
      <c r="L33" s="81">
        <v>3.8215638823075824</v>
      </c>
      <c r="M33" s="81">
        <v>98.860562021552283</v>
      </c>
      <c r="N33" s="81">
        <v>77.123812732532713</v>
      </c>
      <c r="O33" s="81">
        <v>64.03053632552195</v>
      </c>
      <c r="P33" s="81">
        <v>51.488118630641296</v>
      </c>
      <c r="Q33" s="81">
        <v>3.9561170502545298</v>
      </c>
      <c r="R33" s="81">
        <v>0</v>
      </c>
      <c r="S33" s="81">
        <v>10.072127635200001</v>
      </c>
      <c r="T33" s="82"/>
      <c r="U33" s="81">
        <v>8652239</v>
      </c>
      <c r="V33" s="81">
        <v>1593</v>
      </c>
      <c r="W33" s="81">
        <v>88</v>
      </c>
      <c r="X33" s="81">
        <v>27076</v>
      </c>
      <c r="Y33" s="81">
        <v>28271</v>
      </c>
      <c r="Z33" s="81">
        <v>32369</v>
      </c>
      <c r="AA33" s="81">
        <v>10363</v>
      </c>
      <c r="AB33" s="81">
        <v>67860</v>
      </c>
      <c r="AC33" s="81">
        <v>0</v>
      </c>
      <c r="AD33" s="81">
        <v>10.072127635200001</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91.527000000000001</v>
      </c>
      <c r="BJ33" s="81">
        <v>0</v>
      </c>
      <c r="BK33" s="81">
        <v>29.539000000000001</v>
      </c>
      <c r="BL33" s="81">
        <v>0</v>
      </c>
      <c r="BM33" s="82"/>
      <c r="BN33" s="81">
        <v>0</v>
      </c>
      <c r="BO33" s="81">
        <v>0</v>
      </c>
      <c r="BP33" s="81">
        <v>4</v>
      </c>
      <c r="BQ33" s="81">
        <v>0</v>
      </c>
      <c r="BR33" s="81">
        <v>3</v>
      </c>
      <c r="BS33" s="81">
        <v>0</v>
      </c>
      <c r="BT33"/>
      <c r="BU33" s="80"/>
      <c r="BV33" s="80"/>
      <c r="BW33" s="80"/>
      <c r="BX33" s="80"/>
      <c r="BY33" s="80"/>
      <c r="BZ33" s="80"/>
      <c r="CA33" s="80"/>
      <c r="CB33" s="80"/>
      <c r="CC33" s="80"/>
    </row>
    <row r="34" spans="1:81">
      <c r="A34" s="80" t="s">
        <v>1787</v>
      </c>
      <c r="B34" s="80">
        <v>347</v>
      </c>
      <c r="C34" s="80">
        <v>7</v>
      </c>
      <c r="D34" s="80">
        <v>21</v>
      </c>
      <c r="E34" s="80">
        <v>2010</v>
      </c>
      <c r="F34" s="80" t="s">
        <v>86</v>
      </c>
      <c r="G34" s="80" t="s">
        <v>1780</v>
      </c>
      <c r="H34" s="80" t="s">
        <v>1781</v>
      </c>
      <c r="I34" s="177"/>
      <c r="J34" s="81">
        <v>32.249400635317677</v>
      </c>
      <c r="K34" s="81">
        <v>2.485022963398098</v>
      </c>
      <c r="L34" s="81">
        <v>3.6902119906455857</v>
      </c>
      <c r="M34" s="81">
        <v>107.174044680816</v>
      </c>
      <c r="N34" s="81">
        <v>76.241883458228514</v>
      </c>
      <c r="O34" s="81">
        <v>63.947026840343113</v>
      </c>
      <c r="P34" s="81">
        <v>51.099837040428923</v>
      </c>
      <c r="Q34" s="81">
        <v>4.1097063478158145</v>
      </c>
      <c r="R34" s="81">
        <v>0</v>
      </c>
      <c r="S34" s="81">
        <v>11.218754410159999</v>
      </c>
      <c r="T34" s="82"/>
      <c r="U34" s="81">
        <v>8329277</v>
      </c>
      <c r="V34" s="81">
        <v>1593</v>
      </c>
      <c r="W34" s="81">
        <v>88</v>
      </c>
      <c r="X34" s="81">
        <v>27076</v>
      </c>
      <c r="Y34" s="81">
        <v>28415</v>
      </c>
      <c r="Z34" s="81">
        <v>32477</v>
      </c>
      <c r="AA34" s="81">
        <v>10028</v>
      </c>
      <c r="AB34" s="81">
        <v>67548</v>
      </c>
      <c r="AC34" s="81">
        <v>0</v>
      </c>
      <c r="AD34" s="81">
        <v>11.218754410159999</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73.122</v>
      </c>
      <c r="BJ34" s="81">
        <v>0</v>
      </c>
      <c r="BK34" s="81">
        <v>28.344999999999999</v>
      </c>
      <c r="BL34" s="81">
        <v>0</v>
      </c>
      <c r="BM34" s="82"/>
      <c r="BN34" s="81">
        <v>0</v>
      </c>
      <c r="BO34" s="81">
        <v>0</v>
      </c>
      <c r="BP34" s="81">
        <v>4</v>
      </c>
      <c r="BQ34" s="81">
        <v>0</v>
      </c>
      <c r="BR34" s="81">
        <v>3</v>
      </c>
      <c r="BS34" s="81">
        <v>0</v>
      </c>
      <c r="BT34"/>
      <c r="BU34" s="80">
        <v>101.467</v>
      </c>
      <c r="BV34" s="80">
        <v>0</v>
      </c>
      <c r="BW34" s="80">
        <v>0</v>
      </c>
      <c r="BX34" s="80">
        <v>0</v>
      </c>
      <c r="BY34" s="80">
        <v>0</v>
      </c>
      <c r="BZ34" s="80">
        <v>0</v>
      </c>
      <c r="CA34" s="80">
        <v>0</v>
      </c>
      <c r="CB34" s="80">
        <v>0</v>
      </c>
      <c r="CC34" s="80">
        <v>0</v>
      </c>
    </row>
    <row r="35" spans="1:81">
      <c r="A35" s="80" t="s">
        <v>1788</v>
      </c>
      <c r="B35" s="80">
        <v>348</v>
      </c>
      <c r="C35" s="80">
        <v>8</v>
      </c>
      <c r="D35" s="80">
        <v>21</v>
      </c>
      <c r="E35" s="80">
        <v>2011</v>
      </c>
      <c r="F35" s="80" t="s">
        <v>87</v>
      </c>
      <c r="G35" s="80" t="s">
        <v>1780</v>
      </c>
      <c r="H35" s="80" t="s">
        <v>1781</v>
      </c>
      <c r="I35" s="177"/>
      <c r="J35" s="81">
        <v>52.414703748697548</v>
      </c>
      <c r="K35" s="81">
        <v>3.5518408147367335</v>
      </c>
      <c r="L35" s="81">
        <v>2.9685837955226768</v>
      </c>
      <c r="M35" s="81">
        <v>131.14739763923748</v>
      </c>
      <c r="N35" s="81">
        <v>96.604241495631257</v>
      </c>
      <c r="O35" s="81">
        <v>62.864823482972184</v>
      </c>
      <c r="P35" s="81">
        <v>49.410347972517556</v>
      </c>
      <c r="Q35" s="81">
        <v>4.7046841109783033</v>
      </c>
      <c r="R35" s="81">
        <v>0</v>
      </c>
      <c r="S35" s="81">
        <v>12.098491236480001</v>
      </c>
      <c r="T35" s="82"/>
      <c r="U35" s="81">
        <v>10933513</v>
      </c>
      <c r="V35" s="81">
        <v>1593</v>
      </c>
      <c r="W35" s="81">
        <v>88</v>
      </c>
      <c r="X35" s="81">
        <v>27076</v>
      </c>
      <c r="Y35" s="81">
        <v>28451</v>
      </c>
      <c r="Z35" s="81">
        <v>32621</v>
      </c>
      <c r="AA35" s="81">
        <v>9985</v>
      </c>
      <c r="AB35" s="81">
        <v>67039</v>
      </c>
      <c r="AC35" s="81">
        <v>0</v>
      </c>
      <c r="AD35" s="81">
        <v>12.098491236480001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77.81</v>
      </c>
      <c r="BJ35" s="81">
        <v>0</v>
      </c>
      <c r="BK35" s="81">
        <v>25.919</v>
      </c>
      <c r="BL35" s="81">
        <v>0</v>
      </c>
      <c r="BM35" s="82"/>
      <c r="BN35" s="81">
        <v>0</v>
      </c>
      <c r="BO35" s="81">
        <v>0</v>
      </c>
      <c r="BP35" s="81">
        <v>5</v>
      </c>
      <c r="BQ35" s="81">
        <v>0</v>
      </c>
      <c r="BR35" s="81">
        <v>2</v>
      </c>
      <c r="BS35" s="81">
        <v>0</v>
      </c>
      <c r="BT35"/>
      <c r="BU35" s="80">
        <v>103.729</v>
      </c>
      <c r="BV35" s="80">
        <v>0</v>
      </c>
      <c r="BW35" s="80">
        <v>0</v>
      </c>
      <c r="BX35" s="80">
        <v>0</v>
      </c>
      <c r="BY35" s="80">
        <v>0</v>
      </c>
      <c r="BZ35" s="80">
        <v>0</v>
      </c>
      <c r="CA35" s="80">
        <v>0</v>
      </c>
      <c r="CB35" s="80">
        <v>0</v>
      </c>
      <c r="CC35" s="80">
        <v>0</v>
      </c>
    </row>
    <row r="36" spans="1:81">
      <c r="A36" s="80" t="s">
        <v>1789</v>
      </c>
      <c r="B36" s="80">
        <v>349</v>
      </c>
      <c r="C36" s="80">
        <v>9</v>
      </c>
      <c r="D36" s="80">
        <v>21</v>
      </c>
      <c r="E36" s="80">
        <v>2012</v>
      </c>
      <c r="F36" s="80" t="s">
        <v>88</v>
      </c>
      <c r="G36" s="80" t="s">
        <v>1780</v>
      </c>
      <c r="H36" s="80" t="s">
        <v>1781</v>
      </c>
      <c r="I36" s="177"/>
      <c r="J36" s="81">
        <v>45.563960222173371</v>
      </c>
      <c r="K36" s="81">
        <v>3.4553994269738091</v>
      </c>
      <c r="L36" s="81">
        <v>2.9292577572288288</v>
      </c>
      <c r="M36" s="81">
        <v>134.52845594670137</v>
      </c>
      <c r="N36" s="81">
        <v>111.39749313688213</v>
      </c>
      <c r="O36" s="81">
        <v>62.807967517664963</v>
      </c>
      <c r="P36" s="81">
        <v>49.358041288182413</v>
      </c>
      <c r="Q36" s="81">
        <v>5.143321860817812</v>
      </c>
      <c r="R36" s="81">
        <v>0</v>
      </c>
      <c r="S36" s="81">
        <v>7.0381929895200006</v>
      </c>
      <c r="T36" s="82"/>
      <c r="U36" s="81">
        <v>9518738</v>
      </c>
      <c r="V36" s="81">
        <v>1593</v>
      </c>
      <c r="W36" s="81">
        <v>88</v>
      </c>
      <c r="X36" s="81">
        <v>27076</v>
      </c>
      <c r="Y36" s="81">
        <v>28937</v>
      </c>
      <c r="Z36" s="81">
        <v>32850</v>
      </c>
      <c r="AA36" s="81">
        <v>9918</v>
      </c>
      <c r="AB36" s="81">
        <v>67456</v>
      </c>
      <c r="AC36" s="81">
        <v>0</v>
      </c>
      <c r="AD36" s="81">
        <v>7.0381929895200006</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89.271000000000001</v>
      </c>
      <c r="BJ36" s="81">
        <v>0</v>
      </c>
      <c r="BK36" s="81">
        <v>36.097000000000001</v>
      </c>
      <c r="BL36" s="81">
        <v>0</v>
      </c>
      <c r="BM36" s="82"/>
      <c r="BN36" s="81">
        <v>0</v>
      </c>
      <c r="BO36" s="81">
        <v>0</v>
      </c>
      <c r="BP36" s="81">
        <v>5</v>
      </c>
      <c r="BQ36" s="81">
        <v>0</v>
      </c>
      <c r="BR36" s="81">
        <v>3</v>
      </c>
      <c r="BS36" s="81">
        <v>0</v>
      </c>
      <c r="BT36"/>
      <c r="BU36" s="80">
        <v>118.459</v>
      </c>
      <c r="BV36" s="80">
        <v>6.9089999999999998</v>
      </c>
      <c r="BW36" s="80">
        <v>0</v>
      </c>
      <c r="BX36" s="80">
        <v>0</v>
      </c>
      <c r="BY36" s="80">
        <v>0</v>
      </c>
      <c r="BZ36" s="80">
        <v>0</v>
      </c>
      <c r="CA36" s="80">
        <v>0</v>
      </c>
      <c r="CB36" s="80">
        <v>0</v>
      </c>
      <c r="CC36" s="80">
        <v>0</v>
      </c>
    </row>
    <row r="37" spans="1:81">
      <c r="A37" s="80" t="s">
        <v>1790</v>
      </c>
      <c r="B37" s="80">
        <v>350</v>
      </c>
      <c r="C37" s="80">
        <v>10</v>
      </c>
      <c r="D37" s="80">
        <v>21</v>
      </c>
      <c r="E37" s="80">
        <v>2013</v>
      </c>
      <c r="F37" s="80" t="s">
        <v>89</v>
      </c>
      <c r="G37" s="80" t="s">
        <v>1780</v>
      </c>
      <c r="H37" s="80" t="s">
        <v>1781</v>
      </c>
      <c r="I37" s="177"/>
      <c r="J37" s="81">
        <v>44.148254610207708</v>
      </c>
      <c r="K37" s="81">
        <v>2.8509604758882676</v>
      </c>
      <c r="L37" s="81">
        <v>2.6969419906493308</v>
      </c>
      <c r="M37" s="81">
        <v>137.8900333728252</v>
      </c>
      <c r="N37" s="81">
        <v>116.89854210874405</v>
      </c>
      <c r="O37" s="81">
        <v>60.983776420506132</v>
      </c>
      <c r="P37" s="81">
        <v>49.279262803355344</v>
      </c>
      <c r="Q37" s="81">
        <v>5.239413840891892</v>
      </c>
      <c r="R37" s="81">
        <v>0</v>
      </c>
      <c r="S37" s="81">
        <v>9.4571374040000009</v>
      </c>
      <c r="T37" s="82"/>
      <c r="U37" s="81">
        <v>9176451</v>
      </c>
      <c r="V37" s="81">
        <v>1593</v>
      </c>
      <c r="W37" s="81">
        <v>88</v>
      </c>
      <c r="X37" s="81">
        <v>27076</v>
      </c>
      <c r="Y37" s="81">
        <v>29509</v>
      </c>
      <c r="Z37" s="81">
        <v>33320</v>
      </c>
      <c r="AA37" s="81">
        <v>9865</v>
      </c>
      <c r="AB37" s="81">
        <v>67731</v>
      </c>
      <c r="AC37" s="81">
        <v>0</v>
      </c>
      <c r="AD37" s="81">
        <v>9.4571374040000009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101.227</v>
      </c>
      <c r="BJ37" s="81">
        <v>0</v>
      </c>
      <c r="BK37" s="81">
        <v>37.073</v>
      </c>
      <c r="BL37" s="81">
        <v>0</v>
      </c>
      <c r="BM37" s="82"/>
      <c r="BN37" s="81">
        <v>0</v>
      </c>
      <c r="BO37" s="81">
        <v>0</v>
      </c>
      <c r="BP37" s="81">
        <v>6</v>
      </c>
      <c r="BQ37" s="81">
        <v>0</v>
      </c>
      <c r="BR37" s="81">
        <v>3</v>
      </c>
      <c r="BS37" s="81">
        <v>0</v>
      </c>
      <c r="BT37"/>
      <c r="BU37" s="80">
        <v>131.286</v>
      </c>
      <c r="BV37" s="80">
        <v>7.0140000000000002</v>
      </c>
      <c r="BW37" s="80">
        <v>0</v>
      </c>
      <c r="BX37" s="80">
        <v>0</v>
      </c>
      <c r="BY37" s="80">
        <v>0</v>
      </c>
      <c r="BZ37" s="80">
        <v>0</v>
      </c>
      <c r="CA37" s="80">
        <v>0</v>
      </c>
      <c r="CB37" s="80">
        <v>0</v>
      </c>
      <c r="CC37" s="80">
        <v>0</v>
      </c>
    </row>
    <row r="38" spans="1:81">
      <c r="A38" s="80" t="s">
        <v>1791</v>
      </c>
      <c r="B38" s="80">
        <v>351</v>
      </c>
      <c r="C38" s="80">
        <v>11</v>
      </c>
      <c r="D38" s="80">
        <v>21</v>
      </c>
      <c r="E38" s="80">
        <v>2014</v>
      </c>
      <c r="F38" s="80" t="s">
        <v>90</v>
      </c>
      <c r="G38" s="80" t="s">
        <v>1780</v>
      </c>
      <c r="H38" s="80" t="s">
        <v>1781</v>
      </c>
      <c r="I38" s="177"/>
      <c r="J38" s="81">
        <v>43.345142605477946</v>
      </c>
      <c r="K38" s="81">
        <v>2.4306246100082771</v>
      </c>
      <c r="L38" s="81">
        <v>3.163864551690704</v>
      </c>
      <c r="M38" s="81">
        <v>129.69693310150771</v>
      </c>
      <c r="N38" s="81">
        <v>115.28905106835957</v>
      </c>
      <c r="O38" s="81">
        <v>58.257209248047474</v>
      </c>
      <c r="P38" s="81">
        <v>48.87275089138511</v>
      </c>
      <c r="Q38" s="81">
        <v>5.0102073167288825</v>
      </c>
      <c r="R38" s="81">
        <v>0</v>
      </c>
      <c r="S38" s="81">
        <v>11.4887165771</v>
      </c>
      <c r="T38" s="82"/>
      <c r="U38" s="81">
        <v>10027986</v>
      </c>
      <c r="V38" s="81">
        <v>1143</v>
      </c>
      <c r="W38" s="81">
        <v>83</v>
      </c>
      <c r="X38" s="81">
        <v>25451</v>
      </c>
      <c r="Y38" s="81">
        <v>29695</v>
      </c>
      <c r="Z38" s="81">
        <v>33524</v>
      </c>
      <c r="AA38" s="81">
        <v>9733</v>
      </c>
      <c r="AB38" s="81">
        <v>67505</v>
      </c>
      <c r="AC38" s="81">
        <v>0</v>
      </c>
      <c r="AD38" s="81">
        <v>11.4887165771</v>
      </c>
      <c r="AE38" s="82"/>
      <c r="AF38" s="81">
        <v>58718716.902292304</v>
      </c>
      <c r="AG38" s="81">
        <v>1991655.4516786789</v>
      </c>
      <c r="AH38" s="81">
        <v>803686.28140941984</v>
      </c>
      <c r="AI38" s="81">
        <v>168292375.62068686</v>
      </c>
      <c r="AJ38" s="81">
        <v>164266697.52681053</v>
      </c>
      <c r="AK38" s="81">
        <v>0</v>
      </c>
      <c r="AL38" s="81">
        <v>0</v>
      </c>
      <c r="AM38" s="81">
        <v>9267427.7582736164</v>
      </c>
      <c r="AN38" s="81">
        <v>0</v>
      </c>
      <c r="AO38" s="81">
        <v>0</v>
      </c>
      <c r="AP38" s="82"/>
      <c r="AQ38" s="81">
        <v>1324</v>
      </c>
      <c r="AR38" s="81">
        <v>229</v>
      </c>
      <c r="AS38" s="81">
        <v>0</v>
      </c>
      <c r="AT38" s="81">
        <v>0</v>
      </c>
      <c r="AU38" s="81">
        <v>0</v>
      </c>
      <c r="AV38" s="81">
        <v>0</v>
      </c>
      <c r="AW38" s="81" t="s">
        <v>564</v>
      </c>
      <c r="AX38" s="82"/>
      <c r="AY38" s="81">
        <v>5476</v>
      </c>
      <c r="AZ38" s="81">
        <v>9201.2999999999993</v>
      </c>
      <c r="BA38" s="81">
        <v>0</v>
      </c>
      <c r="BB38" s="81">
        <v>0</v>
      </c>
      <c r="BC38" s="81">
        <v>0</v>
      </c>
      <c r="BD38" s="81">
        <v>0</v>
      </c>
      <c r="BE38" s="81" t="s">
        <v>564</v>
      </c>
      <c r="BF38" s="82"/>
      <c r="BG38" s="81">
        <v>0</v>
      </c>
      <c r="BH38" s="81">
        <v>0</v>
      </c>
      <c r="BI38" s="81">
        <v>114.254</v>
      </c>
      <c r="BJ38" s="81">
        <v>0</v>
      </c>
      <c r="BK38" s="81">
        <v>33.505000000000003</v>
      </c>
      <c r="BL38" s="81">
        <v>0</v>
      </c>
      <c r="BM38" s="82"/>
      <c r="BN38" s="81">
        <v>0</v>
      </c>
      <c r="BO38" s="81">
        <v>0</v>
      </c>
      <c r="BP38" s="81">
        <v>7</v>
      </c>
      <c r="BQ38" s="81">
        <v>0</v>
      </c>
      <c r="BR38" s="81">
        <v>3</v>
      </c>
      <c r="BS38" s="81">
        <v>0</v>
      </c>
      <c r="BT38"/>
      <c r="BU38" s="80">
        <v>140.75899999999999</v>
      </c>
      <c r="BV38" s="80">
        <v>7</v>
      </c>
      <c r="BW38" s="80">
        <v>0</v>
      </c>
      <c r="BX38" s="80">
        <v>0</v>
      </c>
      <c r="BY38" s="80">
        <v>0</v>
      </c>
      <c r="BZ38" s="80">
        <v>0</v>
      </c>
      <c r="CA38" s="80">
        <v>0</v>
      </c>
      <c r="CB38" s="80">
        <v>0</v>
      </c>
      <c r="CC38" s="80">
        <v>0</v>
      </c>
    </row>
    <row r="39" spans="1:81">
      <c r="A39" s="80" t="s">
        <v>1792</v>
      </c>
      <c r="B39" s="80">
        <v>352</v>
      </c>
      <c r="C39" s="80">
        <v>12</v>
      </c>
      <c r="D39" s="80">
        <v>21</v>
      </c>
      <c r="E39" s="80">
        <v>2015</v>
      </c>
      <c r="F39" s="80" t="s">
        <v>91</v>
      </c>
      <c r="G39" s="80" t="s">
        <v>1780</v>
      </c>
      <c r="H39" s="80" t="s">
        <v>1781</v>
      </c>
      <c r="I39" s="177"/>
      <c r="J39" s="81">
        <v>50.607034375215314</v>
      </c>
      <c r="K39" s="81">
        <v>2.5379546464983558</v>
      </c>
      <c r="L39" s="81">
        <v>3.8222433171993737</v>
      </c>
      <c r="M39" s="81">
        <v>134.30443219742702</v>
      </c>
      <c r="N39" s="81">
        <v>106.69234328167299</v>
      </c>
      <c r="O39" s="81">
        <v>58.085097325850441</v>
      </c>
      <c r="P39" s="81">
        <v>48.252891031793844</v>
      </c>
      <c r="Q39" s="81">
        <v>4.885344687754591</v>
      </c>
      <c r="R39" s="81">
        <v>0</v>
      </c>
      <c r="S39" s="81">
        <v>8.870043778680003</v>
      </c>
      <c r="T39" s="82"/>
      <c r="U39" s="81">
        <v>10817982</v>
      </c>
      <c r="V39" s="81">
        <v>1143</v>
      </c>
      <c r="W39" s="81">
        <v>83</v>
      </c>
      <c r="X39" s="81">
        <v>25451</v>
      </c>
      <c r="Y39" s="81">
        <v>29915</v>
      </c>
      <c r="Z39" s="81">
        <v>33747</v>
      </c>
      <c r="AA39" s="81">
        <v>9602</v>
      </c>
      <c r="AB39" s="81">
        <v>67238</v>
      </c>
      <c r="AC39" s="81">
        <v>0</v>
      </c>
      <c r="AD39" s="81">
        <v>8.870043778680003</v>
      </c>
      <c r="AE39" s="82"/>
      <c r="AF39" s="81">
        <v>67113582.179746121</v>
      </c>
      <c r="AG39" s="81">
        <v>1877308.3523008756</v>
      </c>
      <c r="AH39" s="81">
        <v>812097.4998126711</v>
      </c>
      <c r="AI39" s="81">
        <v>164324618.82535931</v>
      </c>
      <c r="AJ39" s="81">
        <v>158006007.94210687</v>
      </c>
      <c r="AK39" s="81">
        <v>0</v>
      </c>
      <c r="AL39" s="81">
        <v>0</v>
      </c>
      <c r="AM39" s="81">
        <v>9214685.8471982088</v>
      </c>
      <c r="AN39" s="81">
        <v>0</v>
      </c>
      <c r="AO39" s="81">
        <v>0</v>
      </c>
      <c r="AP39" s="82"/>
      <c r="AQ39" s="81">
        <v>1429</v>
      </c>
      <c r="AR39" s="81">
        <v>317</v>
      </c>
      <c r="AS39" s="81">
        <v>0</v>
      </c>
      <c r="AT39" s="81">
        <v>0</v>
      </c>
      <c r="AU39" s="81">
        <v>0</v>
      </c>
      <c r="AV39" s="81">
        <v>0</v>
      </c>
      <c r="AW39" s="81" t="s">
        <v>564</v>
      </c>
      <c r="AX39" s="82"/>
      <c r="AY39" s="81">
        <v>5982.5</v>
      </c>
      <c r="AZ39" s="81">
        <v>13448.6</v>
      </c>
      <c r="BA39" s="81">
        <v>0</v>
      </c>
      <c r="BB39" s="81">
        <v>0</v>
      </c>
      <c r="BC39" s="81">
        <v>0</v>
      </c>
      <c r="BD39" s="81">
        <v>0</v>
      </c>
      <c r="BE39" s="81" t="s">
        <v>564</v>
      </c>
      <c r="BF39" s="82"/>
      <c r="BG39" s="81">
        <v>0</v>
      </c>
      <c r="BH39" s="81">
        <v>0</v>
      </c>
      <c r="BI39" s="81">
        <v>109.676</v>
      </c>
      <c r="BJ39" s="81">
        <v>0</v>
      </c>
      <c r="BK39" s="81">
        <v>38.168999999999997</v>
      </c>
      <c r="BL39" s="81">
        <v>0</v>
      </c>
      <c r="BM39" s="82"/>
      <c r="BN39" s="81">
        <v>0</v>
      </c>
      <c r="BO39" s="81">
        <v>0</v>
      </c>
      <c r="BP39" s="81">
        <v>7</v>
      </c>
      <c r="BQ39" s="81">
        <v>0</v>
      </c>
      <c r="BR39" s="81">
        <v>4</v>
      </c>
      <c r="BS39" s="81">
        <v>0</v>
      </c>
      <c r="BT39"/>
      <c r="BU39" s="80">
        <v>140.63800000000001</v>
      </c>
      <c r="BV39" s="80">
        <v>7.2069999999999999</v>
      </c>
      <c r="BW39" s="80">
        <v>0</v>
      </c>
      <c r="BX39" s="80">
        <v>0</v>
      </c>
      <c r="BY39" s="80">
        <v>0</v>
      </c>
      <c r="BZ39" s="80">
        <v>0</v>
      </c>
      <c r="CA39" s="80">
        <v>0</v>
      </c>
      <c r="CB39" s="80">
        <v>0</v>
      </c>
      <c r="CC39" s="80">
        <v>0</v>
      </c>
    </row>
    <row r="40" spans="1:81">
      <c r="A40" s="80" t="s">
        <v>1793</v>
      </c>
      <c r="B40" s="80">
        <v>353</v>
      </c>
      <c r="C40" s="80">
        <v>13</v>
      </c>
      <c r="D40" s="80">
        <v>21</v>
      </c>
      <c r="E40" s="80">
        <v>2016</v>
      </c>
      <c r="F40" s="80" t="s">
        <v>92</v>
      </c>
      <c r="G40" s="80" t="s">
        <v>1780</v>
      </c>
      <c r="H40" s="80" t="s">
        <v>1781</v>
      </c>
      <c r="I40" s="177"/>
      <c r="J40" s="81">
        <v>41.818089871939762</v>
      </c>
      <c r="K40" s="81">
        <v>2.5144388363716375</v>
      </c>
      <c r="L40" s="81">
        <v>4.0697032597896561</v>
      </c>
      <c r="M40" s="81">
        <v>117.87695697490426</v>
      </c>
      <c r="N40" s="81">
        <v>109.41114526156521</v>
      </c>
      <c r="O40" s="81">
        <v>57.663692751718806</v>
      </c>
      <c r="P40" s="81">
        <v>47.455137129971035</v>
      </c>
      <c r="Q40" s="81">
        <v>4.7032454705627691</v>
      </c>
      <c r="R40" s="81">
        <v>0</v>
      </c>
      <c r="S40" s="81">
        <v>15.966439487600001</v>
      </c>
      <c r="T40" s="82"/>
      <c r="U40" s="81">
        <v>9466127</v>
      </c>
      <c r="V40" s="81">
        <v>1143</v>
      </c>
      <c r="W40" s="81">
        <v>83</v>
      </c>
      <c r="X40" s="81">
        <v>25451</v>
      </c>
      <c r="Y40" s="81">
        <v>29785</v>
      </c>
      <c r="Z40" s="81">
        <v>33914</v>
      </c>
      <c r="AA40" s="81">
        <v>9767</v>
      </c>
      <c r="AB40" s="81">
        <v>66588</v>
      </c>
      <c r="AC40" s="81">
        <v>0</v>
      </c>
      <c r="AD40" s="81">
        <v>15.966439487600001</v>
      </c>
      <c r="AE40" s="82"/>
      <c r="AF40" s="81">
        <v>58194394.480807833</v>
      </c>
      <c r="AG40" s="81">
        <v>1788341.838774225</v>
      </c>
      <c r="AH40" s="81">
        <v>677785.8560902758</v>
      </c>
      <c r="AI40" s="81">
        <v>174424071.4636232</v>
      </c>
      <c r="AJ40" s="81">
        <v>154609216.88382879</v>
      </c>
      <c r="AK40" s="81">
        <v>0</v>
      </c>
      <c r="AL40" s="81">
        <v>0</v>
      </c>
      <c r="AM40" s="81">
        <v>9132695.7743685916</v>
      </c>
      <c r="AN40" s="81">
        <v>0</v>
      </c>
      <c r="AO40" s="81">
        <v>0</v>
      </c>
      <c r="AP40" s="82"/>
      <c r="AQ40" s="81">
        <v>1512</v>
      </c>
      <c r="AR40" s="81">
        <v>404</v>
      </c>
      <c r="AS40" s="81">
        <v>0</v>
      </c>
      <c r="AT40" s="81">
        <v>0</v>
      </c>
      <c r="AU40" s="81">
        <v>0</v>
      </c>
      <c r="AV40" s="81">
        <v>0</v>
      </c>
      <c r="AW40" s="81" t="s">
        <v>564</v>
      </c>
      <c r="AX40" s="82"/>
      <c r="AY40" s="81">
        <v>6388</v>
      </c>
      <c r="AZ40" s="81">
        <v>36637.4</v>
      </c>
      <c r="BA40" s="81">
        <v>0</v>
      </c>
      <c r="BB40" s="81">
        <v>0</v>
      </c>
      <c r="BC40" s="81">
        <v>0</v>
      </c>
      <c r="BD40" s="81">
        <v>0</v>
      </c>
      <c r="BE40" s="81" t="s">
        <v>564</v>
      </c>
      <c r="BF40" s="82"/>
      <c r="BG40" s="81">
        <v>0</v>
      </c>
      <c r="BH40" s="81">
        <v>0</v>
      </c>
      <c r="BI40" s="81">
        <v>84.346000000000004</v>
      </c>
      <c r="BJ40" s="81">
        <v>0</v>
      </c>
      <c r="BK40" s="81">
        <v>37.379000000000005</v>
      </c>
      <c r="BL40" s="81">
        <v>0</v>
      </c>
      <c r="BM40" s="82"/>
      <c r="BN40" s="81">
        <v>0</v>
      </c>
      <c r="BO40" s="81">
        <v>0</v>
      </c>
      <c r="BP40" s="81">
        <v>7</v>
      </c>
      <c r="BQ40" s="81">
        <v>0</v>
      </c>
      <c r="BR40" s="81">
        <v>4</v>
      </c>
      <c r="BS40" s="81">
        <v>0</v>
      </c>
      <c r="BT40"/>
      <c r="BU40" s="80">
        <v>114.741</v>
      </c>
      <c r="BV40" s="80">
        <v>6.984</v>
      </c>
      <c r="BW40" s="80">
        <v>0</v>
      </c>
      <c r="BX40" s="80">
        <v>0</v>
      </c>
      <c r="BY40" s="80">
        <v>0</v>
      </c>
      <c r="BZ40" s="80">
        <v>0</v>
      </c>
      <c r="CA40" s="80">
        <v>0</v>
      </c>
      <c r="CB40" s="80">
        <v>0</v>
      </c>
      <c r="CC40" s="80">
        <v>0</v>
      </c>
    </row>
    <row r="41" spans="1:81">
      <c r="A41" s="80" t="s">
        <v>1794</v>
      </c>
      <c r="B41" s="80">
        <v>354</v>
      </c>
      <c r="C41" s="80">
        <v>14</v>
      </c>
      <c r="D41" s="80">
        <v>21</v>
      </c>
      <c r="E41" s="80">
        <v>2017</v>
      </c>
      <c r="F41" s="80" t="s">
        <v>71</v>
      </c>
      <c r="G41" s="80" t="s">
        <v>1780</v>
      </c>
      <c r="H41" s="80" t="s">
        <v>1781</v>
      </c>
      <c r="I41" s="177"/>
      <c r="J41" s="81">
        <v>114.56737021836508</v>
      </c>
      <c r="K41" s="81">
        <v>2.4785605063131824</v>
      </c>
      <c r="L41" s="81">
        <v>3.4851822156895316</v>
      </c>
      <c r="M41" s="81">
        <v>106.08705188147066</v>
      </c>
      <c r="N41" s="81">
        <v>95.528461911701257</v>
      </c>
      <c r="O41" s="81">
        <v>56.796350751462725</v>
      </c>
      <c r="P41" s="81">
        <v>47.130386063541771</v>
      </c>
      <c r="Q41" s="81">
        <v>4.5118732239927413</v>
      </c>
      <c r="R41" s="81">
        <v>0</v>
      </c>
      <c r="S41" s="81">
        <v>9.8057940386120013</v>
      </c>
      <c r="T41" s="82"/>
      <c r="U41" s="81">
        <v>33082369</v>
      </c>
      <c r="V41" s="81">
        <v>1143</v>
      </c>
      <c r="W41" s="81">
        <v>83</v>
      </c>
      <c r="X41" s="81">
        <v>25451</v>
      </c>
      <c r="Y41" s="81">
        <v>29815</v>
      </c>
      <c r="Z41" s="81">
        <v>33958</v>
      </c>
      <c r="AA41" s="81">
        <v>9762</v>
      </c>
      <c r="AB41" s="81">
        <v>66059</v>
      </c>
      <c r="AC41" s="81">
        <v>0</v>
      </c>
      <c r="AD41" s="81">
        <v>9.8057940386120013</v>
      </c>
      <c r="AE41" s="82"/>
      <c r="AF41" s="81">
        <v>177892116.1352275</v>
      </c>
      <c r="AG41" s="81">
        <v>1839809.666820047</v>
      </c>
      <c r="AH41" s="81">
        <v>780714.72650719038</v>
      </c>
      <c r="AI41" s="81">
        <v>183086533.3908968</v>
      </c>
      <c r="AJ41" s="81">
        <v>156888074.55826411</v>
      </c>
      <c r="AK41" s="81">
        <v>0</v>
      </c>
      <c r="AL41" s="81">
        <v>0</v>
      </c>
      <c r="AM41" s="81">
        <v>9074318.8696266711</v>
      </c>
      <c r="AN41" s="81">
        <v>0</v>
      </c>
      <c r="AO41" s="81">
        <v>0</v>
      </c>
      <c r="AP41" s="82"/>
      <c r="AQ41" s="81">
        <v>1565</v>
      </c>
      <c r="AR41" s="81">
        <v>454</v>
      </c>
      <c r="AS41" s="81">
        <v>0</v>
      </c>
      <c r="AT41" s="81">
        <v>0</v>
      </c>
      <c r="AU41" s="81">
        <v>0</v>
      </c>
      <c r="AV41" s="81">
        <v>0</v>
      </c>
      <c r="AW41" s="81" t="s">
        <v>564</v>
      </c>
      <c r="AX41" s="82"/>
      <c r="AY41" s="81">
        <v>6650.3</v>
      </c>
      <c r="AZ41" s="81">
        <v>40242.199999999997</v>
      </c>
      <c r="BA41" s="81">
        <v>0</v>
      </c>
      <c r="BB41" s="81">
        <v>0</v>
      </c>
      <c r="BC41" s="81">
        <v>0</v>
      </c>
      <c r="BD41" s="81">
        <v>0</v>
      </c>
      <c r="BE41" s="81" t="s">
        <v>564</v>
      </c>
      <c r="BF41" s="82"/>
      <c r="BG41" s="81">
        <v>0</v>
      </c>
      <c r="BH41" s="81">
        <v>0</v>
      </c>
      <c r="BI41" s="81">
        <v>84.251999999999995</v>
      </c>
      <c r="BJ41" s="81">
        <v>0</v>
      </c>
      <c r="BK41" s="81">
        <v>35.612000000000002</v>
      </c>
      <c r="BL41" s="81">
        <v>0</v>
      </c>
      <c r="BM41" s="82"/>
      <c r="BN41" s="81">
        <v>0</v>
      </c>
      <c r="BO41" s="81">
        <v>0</v>
      </c>
      <c r="BP41" s="81">
        <v>7</v>
      </c>
      <c r="BQ41" s="81">
        <v>0</v>
      </c>
      <c r="BR41" s="81">
        <v>4</v>
      </c>
      <c r="BS41" s="81">
        <v>0</v>
      </c>
      <c r="BT41"/>
      <c r="BU41" s="80">
        <v>112.952</v>
      </c>
      <c r="BV41" s="80">
        <v>6.9119999999999999</v>
      </c>
      <c r="BW41" s="80">
        <v>0</v>
      </c>
      <c r="BX41" s="80">
        <v>0</v>
      </c>
      <c r="BY41" s="80">
        <v>0</v>
      </c>
      <c r="BZ41" s="80">
        <v>0</v>
      </c>
      <c r="CA41" s="80">
        <v>0</v>
      </c>
      <c r="CB41" s="80">
        <v>0</v>
      </c>
      <c r="CC41" s="80">
        <v>0</v>
      </c>
    </row>
    <row r="42" spans="1:81">
      <c r="A42" s="80" t="s">
        <v>1795</v>
      </c>
      <c r="B42" s="80">
        <v>355</v>
      </c>
      <c r="C42" s="80">
        <v>15</v>
      </c>
      <c r="D42" s="80">
        <v>21</v>
      </c>
      <c r="E42" s="80">
        <v>2018</v>
      </c>
      <c r="F42" s="80" t="s">
        <v>93</v>
      </c>
      <c r="G42" s="80" t="s">
        <v>1780</v>
      </c>
      <c r="H42" s="80" t="s">
        <v>1781</v>
      </c>
      <c r="I42" s="177"/>
      <c r="J42" s="81">
        <v>116.22874350336085</v>
      </c>
      <c r="K42" s="81">
        <v>2.2115750936444516</v>
      </c>
      <c r="L42" s="81">
        <v>3.0865246989370867</v>
      </c>
      <c r="M42" s="81">
        <v>93.94921186775521</v>
      </c>
      <c r="N42" s="81">
        <v>73.992369537138401</v>
      </c>
      <c r="O42" s="81">
        <v>56.101806306575362</v>
      </c>
      <c r="P42" s="81">
        <v>46.809415454163542</v>
      </c>
      <c r="Q42" s="81">
        <v>4.1538332826309823</v>
      </c>
      <c r="R42" s="81">
        <v>0</v>
      </c>
      <c r="S42" s="81">
        <v>10.549626267666497</v>
      </c>
      <c r="T42" s="82"/>
      <c r="U42" s="81">
        <v>38979560</v>
      </c>
      <c r="V42" s="81">
        <v>1143</v>
      </c>
      <c r="W42" s="81">
        <v>83</v>
      </c>
      <c r="X42" s="81">
        <v>25451</v>
      </c>
      <c r="Y42" s="81">
        <v>29925</v>
      </c>
      <c r="Z42" s="81">
        <v>34185</v>
      </c>
      <c r="AA42" s="81">
        <v>9793</v>
      </c>
      <c r="AB42" s="81">
        <v>65539</v>
      </c>
      <c r="AC42" s="81">
        <v>0</v>
      </c>
      <c r="AD42" s="81">
        <v>10.5496262676665</v>
      </c>
      <c r="AE42" s="82"/>
      <c r="AF42" s="81">
        <v>204251123.72306651</v>
      </c>
      <c r="AG42" s="81">
        <v>1615596.4417824941</v>
      </c>
      <c r="AH42" s="81">
        <v>729727.25761300395</v>
      </c>
      <c r="AI42" s="81">
        <v>179946628.4094049</v>
      </c>
      <c r="AJ42" s="81">
        <v>140614593.7841942</v>
      </c>
      <c r="AK42" s="81">
        <v>0</v>
      </c>
      <c r="AL42" s="81">
        <v>0</v>
      </c>
      <c r="AM42" s="81">
        <v>9021516.1449307557</v>
      </c>
      <c r="AN42" s="81">
        <v>0</v>
      </c>
      <c r="AO42" s="81">
        <v>0</v>
      </c>
      <c r="AP42" s="82"/>
      <c r="AQ42" s="81">
        <v>1625</v>
      </c>
      <c r="AR42" s="81">
        <v>505</v>
      </c>
      <c r="AS42" s="81">
        <v>0</v>
      </c>
      <c r="AT42" s="81">
        <v>0</v>
      </c>
      <c r="AU42" s="81">
        <v>0</v>
      </c>
      <c r="AV42" s="81">
        <v>0</v>
      </c>
      <c r="AW42" s="81" t="s">
        <v>564</v>
      </c>
      <c r="AX42" s="82"/>
      <c r="AY42" s="81">
        <v>6953.6000000000022</v>
      </c>
      <c r="AZ42" s="81">
        <v>53604</v>
      </c>
      <c r="BA42" s="81">
        <v>0</v>
      </c>
      <c r="BB42" s="81">
        <v>0</v>
      </c>
      <c r="BC42" s="81">
        <v>0</v>
      </c>
      <c r="BD42" s="81">
        <v>0</v>
      </c>
      <c r="BE42" s="81" t="s">
        <v>564</v>
      </c>
      <c r="BF42" s="82"/>
      <c r="BG42" s="81">
        <v>0</v>
      </c>
      <c r="BH42" s="81">
        <v>0</v>
      </c>
      <c r="BI42" s="81">
        <v>80.557000000000002</v>
      </c>
      <c r="BJ42" s="81">
        <v>0</v>
      </c>
      <c r="BK42" s="81">
        <v>33.143999999999998</v>
      </c>
      <c r="BL42" s="81">
        <v>0</v>
      </c>
      <c r="BM42" s="82"/>
      <c r="BN42" s="81">
        <v>0</v>
      </c>
      <c r="BO42" s="81">
        <v>0</v>
      </c>
      <c r="BP42" s="81">
        <v>7</v>
      </c>
      <c r="BQ42" s="81">
        <v>0</v>
      </c>
      <c r="BR42" s="81">
        <v>4</v>
      </c>
      <c r="BS42" s="81">
        <v>0</v>
      </c>
      <c r="BT42"/>
      <c r="BU42" s="80">
        <v>104.901</v>
      </c>
      <c r="BV42" s="80">
        <v>8.8000000000000007</v>
      </c>
      <c r="BW42" s="80">
        <v>0</v>
      </c>
      <c r="BX42" s="80">
        <v>0</v>
      </c>
      <c r="BY42" s="80">
        <v>0</v>
      </c>
      <c r="BZ42" s="80">
        <v>0</v>
      </c>
      <c r="CA42" s="80">
        <v>0</v>
      </c>
      <c r="CB42" s="80">
        <v>0</v>
      </c>
      <c r="CC42" s="80">
        <v>0</v>
      </c>
    </row>
    <row r="43" spans="1:81">
      <c r="A43" s="80" t="s">
        <v>1796</v>
      </c>
      <c r="B43" s="80">
        <v>356</v>
      </c>
      <c r="C43" s="80">
        <v>16</v>
      </c>
      <c r="D43" s="80">
        <v>21</v>
      </c>
      <c r="E43" s="80">
        <v>2019</v>
      </c>
      <c r="F43" s="80" t="s">
        <v>73</v>
      </c>
      <c r="G43" s="80" t="s">
        <v>1780</v>
      </c>
      <c r="H43" s="80" t="s">
        <v>1781</v>
      </c>
      <c r="I43" s="177"/>
      <c r="J43" s="81">
        <v>111.72719172506002</v>
      </c>
      <c r="K43" s="81">
        <v>2.0523337687135208</v>
      </c>
      <c r="L43" s="81">
        <v>3.1121980225120769</v>
      </c>
      <c r="M43" s="81">
        <v>83.726916635411143</v>
      </c>
      <c r="N43" s="81">
        <v>77.991026152510003</v>
      </c>
      <c r="O43" s="81">
        <v>54.839045222667664</v>
      </c>
      <c r="P43" s="81">
        <v>46.45927426008415</v>
      </c>
      <c r="Q43" s="81">
        <v>4.0045919219097739</v>
      </c>
      <c r="R43" s="81">
        <v>0</v>
      </c>
      <c r="S43" s="81">
        <v>10.359044024540001</v>
      </c>
      <c r="T43" s="82"/>
      <c r="U43" s="81">
        <v>39396997</v>
      </c>
      <c r="V43" s="81">
        <v>1143</v>
      </c>
      <c r="W43" s="81">
        <v>83</v>
      </c>
      <c r="X43" s="81">
        <v>25451</v>
      </c>
      <c r="Y43" s="81">
        <v>29928</v>
      </c>
      <c r="Z43" s="81">
        <v>34333</v>
      </c>
      <c r="AA43" s="81">
        <v>9647</v>
      </c>
      <c r="AB43" s="81">
        <v>64895</v>
      </c>
      <c r="AC43" s="81">
        <v>0</v>
      </c>
      <c r="AD43" s="81">
        <v>10.359044024539999</v>
      </c>
      <c r="AE43" s="82"/>
      <c r="AF43" s="81">
        <v>206302673.3709707</v>
      </c>
      <c r="AG43" s="81">
        <v>1576291.614624389</v>
      </c>
      <c r="AH43" s="81">
        <v>783210.36609070841</v>
      </c>
      <c r="AI43" s="81">
        <v>167394657.7502878</v>
      </c>
      <c r="AJ43" s="81">
        <v>151943376.83074495</v>
      </c>
      <c r="AK43" s="81">
        <v>0</v>
      </c>
      <c r="AL43" s="81">
        <v>0</v>
      </c>
      <c r="AM43" s="81">
        <v>8838210.4707015585</v>
      </c>
      <c r="AN43" s="81">
        <v>0</v>
      </c>
      <c r="AO43" s="81">
        <v>0</v>
      </c>
      <c r="AP43" s="82"/>
      <c r="AQ43" s="81">
        <v>1688</v>
      </c>
      <c r="AR43" s="81">
        <v>544</v>
      </c>
      <c r="AS43" s="81">
        <v>0</v>
      </c>
      <c r="AT43" s="81">
        <v>0</v>
      </c>
      <c r="AU43" s="81">
        <v>0</v>
      </c>
      <c r="AV43" s="81">
        <v>0</v>
      </c>
      <c r="AW43" s="81" t="s">
        <v>564</v>
      </c>
      <c r="AX43" s="82"/>
      <c r="AY43" s="81">
        <v>7298.3</v>
      </c>
      <c r="AZ43" s="81">
        <v>56284</v>
      </c>
      <c r="BA43" s="81">
        <v>0</v>
      </c>
      <c r="BB43" s="81">
        <v>0</v>
      </c>
      <c r="BC43" s="81">
        <v>0</v>
      </c>
      <c r="BD43" s="81">
        <v>0</v>
      </c>
      <c r="BE43" s="81" t="s">
        <v>564</v>
      </c>
      <c r="BF43" s="82"/>
      <c r="BG43" s="81">
        <v>0</v>
      </c>
      <c r="BH43" s="81">
        <v>0</v>
      </c>
      <c r="BI43" s="81">
        <v>61.917999999999999</v>
      </c>
      <c r="BJ43" s="81">
        <v>0</v>
      </c>
      <c r="BK43" s="81">
        <v>29.475000000000001</v>
      </c>
      <c r="BL43" s="81">
        <v>0</v>
      </c>
      <c r="BM43" s="82"/>
      <c r="BN43" s="81">
        <v>0</v>
      </c>
      <c r="BO43" s="81">
        <v>0</v>
      </c>
      <c r="BP43" s="81">
        <v>7</v>
      </c>
      <c r="BQ43" s="81">
        <v>0</v>
      </c>
      <c r="BR43" s="81">
        <v>4</v>
      </c>
      <c r="BS43" s="81">
        <v>0</v>
      </c>
      <c r="BT43"/>
      <c r="BU43" s="80">
        <v>82.655000000000001</v>
      </c>
      <c r="BV43" s="80">
        <v>8.7379999999999995</v>
      </c>
      <c r="BW43" s="80">
        <v>0</v>
      </c>
      <c r="BX43" s="80">
        <v>0</v>
      </c>
      <c r="BY43" s="80">
        <v>0</v>
      </c>
      <c r="BZ43" s="80">
        <v>0</v>
      </c>
      <c r="CA43" s="80">
        <v>0</v>
      </c>
      <c r="CB43" s="80">
        <v>0</v>
      </c>
      <c r="CC43" s="80">
        <v>0</v>
      </c>
    </row>
    <row r="44" spans="1:81">
      <c r="A44" s="80" t="s">
        <v>1797</v>
      </c>
      <c r="B44" s="80">
        <v>357</v>
      </c>
      <c r="C44" s="80">
        <v>17</v>
      </c>
      <c r="D44" s="80">
        <v>21</v>
      </c>
      <c r="E44" s="80">
        <v>2020</v>
      </c>
      <c r="F44" s="80" t="s">
        <v>218</v>
      </c>
      <c r="G44" s="80" t="s">
        <v>1780</v>
      </c>
      <c r="H44" s="80" t="s">
        <v>1781</v>
      </c>
      <c r="I44" s="177"/>
      <c r="J44" s="81">
        <v>32.963374135072513</v>
      </c>
      <c r="K44" s="81">
        <v>1.9671827896469007</v>
      </c>
      <c r="L44" s="81">
        <v>4.9026688936293619</v>
      </c>
      <c r="M44" s="81">
        <v>73.865434932797541</v>
      </c>
      <c r="N44" s="81">
        <v>70.554479409904374</v>
      </c>
      <c r="O44" s="81">
        <v>48.013177009914237</v>
      </c>
      <c r="P44" s="81">
        <v>43.980118562449547</v>
      </c>
      <c r="Q44" s="81">
        <v>3.7752349529590843</v>
      </c>
      <c r="R44" s="81">
        <v>0</v>
      </c>
      <c r="S44" s="81">
        <v>6.2389064905200007</v>
      </c>
      <c r="T44" s="82"/>
      <c r="U44" s="81">
        <v>9078570</v>
      </c>
      <c r="V44" s="81">
        <v>942</v>
      </c>
      <c r="W44" s="81">
        <v>190</v>
      </c>
      <c r="X44" s="81">
        <v>25281</v>
      </c>
      <c r="Y44" s="81">
        <v>29797</v>
      </c>
      <c r="Z44" s="81">
        <v>34309</v>
      </c>
      <c r="AA44" s="81">
        <v>9922</v>
      </c>
      <c r="AB44" s="81">
        <v>64027</v>
      </c>
      <c r="AC44" s="81">
        <v>0</v>
      </c>
      <c r="AD44" s="81">
        <v>6.2389064905200007</v>
      </c>
      <c r="AE44" s="82"/>
      <c r="AF44" s="81">
        <v>56492657.462166928</v>
      </c>
      <c r="AG44" s="81">
        <v>1388858.8308523961</v>
      </c>
      <c r="AH44" s="81">
        <v>1362227.4240598588</v>
      </c>
      <c r="AI44" s="81">
        <v>142397517.23796502</v>
      </c>
      <c r="AJ44" s="81">
        <v>129347698.48984832</v>
      </c>
      <c r="AK44" s="81"/>
      <c r="AL44" s="81"/>
      <c r="AM44" s="81">
        <v>8356234.8548067594</v>
      </c>
      <c r="AN44" s="81"/>
      <c r="AO44" s="81"/>
      <c r="AP44" s="82"/>
      <c r="AQ44" s="81">
        <v>1758</v>
      </c>
      <c r="AR44" s="81">
        <v>563</v>
      </c>
      <c r="AS44" s="81">
        <v>0</v>
      </c>
      <c r="AT44" s="81">
        <v>0</v>
      </c>
      <c r="AU44" s="81">
        <v>0</v>
      </c>
      <c r="AV44" s="81">
        <v>0</v>
      </c>
      <c r="AW44" s="81">
        <v>0</v>
      </c>
      <c r="AX44" s="82"/>
      <c r="AY44" s="81">
        <v>7744.6000000000013</v>
      </c>
      <c r="AZ44" s="81">
        <v>56974.400000000001</v>
      </c>
      <c r="BA44" s="81">
        <v>0</v>
      </c>
      <c r="BB44" s="81">
        <v>0</v>
      </c>
      <c r="BC44" s="81">
        <v>0</v>
      </c>
      <c r="BD44" s="81">
        <v>0</v>
      </c>
      <c r="BE44" s="81">
        <v>0</v>
      </c>
      <c r="BF44" s="82"/>
      <c r="BG44" s="81">
        <v>0</v>
      </c>
      <c r="BH44" s="81">
        <v>0</v>
      </c>
      <c r="BI44" s="81">
        <v>54.372999999999998</v>
      </c>
      <c r="BJ44" s="81">
        <v>0</v>
      </c>
      <c r="BK44" s="81">
        <v>25.874000000000002</v>
      </c>
      <c r="BL44" s="81">
        <v>0</v>
      </c>
      <c r="BM44" s="82"/>
      <c r="BN44" s="81">
        <v>0</v>
      </c>
      <c r="BO44" s="81">
        <v>0</v>
      </c>
      <c r="BP44" s="81">
        <v>8</v>
      </c>
      <c r="BQ44" s="81">
        <v>0</v>
      </c>
      <c r="BR44" s="81">
        <v>4</v>
      </c>
      <c r="BS44" s="81">
        <v>0</v>
      </c>
      <c r="BT44"/>
      <c r="BU44" s="80">
        <v>71.783000000000001</v>
      </c>
      <c r="BV44" s="80">
        <v>8.4640000000000004</v>
      </c>
      <c r="BW44" s="80">
        <v>0</v>
      </c>
      <c r="BX44" s="80">
        <v>0</v>
      </c>
      <c r="BY44" s="80">
        <v>0</v>
      </c>
      <c r="BZ44" s="80">
        <v>0</v>
      </c>
      <c r="CA44" s="80">
        <v>0</v>
      </c>
      <c r="CB44" s="80">
        <v>0</v>
      </c>
      <c r="CC44" s="80">
        <v>0</v>
      </c>
    </row>
    <row r="45" spans="1:81">
      <c r="A45" s="80" t="s">
        <v>1798</v>
      </c>
      <c r="B45" s="80">
        <v>357</v>
      </c>
      <c r="C45" s="80">
        <v>18</v>
      </c>
      <c r="D45" s="80">
        <v>21</v>
      </c>
      <c r="E45" s="80">
        <v>2021</v>
      </c>
      <c r="F45" s="80" t="s">
        <v>75</v>
      </c>
      <c r="G45" s="174" t="s">
        <v>1780</v>
      </c>
      <c r="H45" s="80" t="s">
        <v>1781</v>
      </c>
      <c r="I45" s="177"/>
      <c r="J45" s="81">
        <v>30.202660466979111</v>
      </c>
      <c r="K45" s="81">
        <v>2.0638240041696037</v>
      </c>
      <c r="L45" s="81">
        <v>5.4754215829800046</v>
      </c>
      <c r="M45" s="81">
        <v>73.97429704813301</v>
      </c>
      <c r="N45" s="81">
        <v>68.004048507182432</v>
      </c>
      <c r="O45" s="81">
        <v>46.508022920656828</v>
      </c>
      <c r="P45" s="81">
        <v>45.675638421483406</v>
      </c>
      <c r="Q45" s="81">
        <v>3.7695819902360994</v>
      </c>
      <c r="R45" s="81">
        <v>0</v>
      </c>
      <c r="S45" s="81">
        <v>6.3856994012759989</v>
      </c>
      <c r="T45" s="82"/>
      <c r="U45" s="81">
        <v>10933865</v>
      </c>
      <c r="V45" s="81">
        <v>942</v>
      </c>
      <c r="W45" s="81">
        <v>190</v>
      </c>
      <c r="X45" s="81">
        <v>25281</v>
      </c>
      <c r="Y45" s="81">
        <v>29608</v>
      </c>
      <c r="Z45" s="81">
        <v>34220</v>
      </c>
      <c r="AA45" s="81">
        <v>10049</v>
      </c>
      <c r="AB45" s="81">
        <v>63173</v>
      </c>
      <c r="AC45" s="81">
        <v>0</v>
      </c>
      <c r="AD45" s="81">
        <v>6.3856994012759989</v>
      </c>
      <c r="AE45" s="82"/>
      <c r="AF45" s="81">
        <v>63474132.361575104</v>
      </c>
      <c r="AG45" s="81">
        <v>1511125.8851054606</v>
      </c>
      <c r="AH45" s="81">
        <v>1469218.9976823337</v>
      </c>
      <c r="AI45" s="81">
        <v>163955888.43451348</v>
      </c>
      <c r="AJ45" s="81">
        <v>135685943.1290299</v>
      </c>
      <c r="AK45" s="81">
        <v>0</v>
      </c>
      <c r="AL45" s="81">
        <v>0</v>
      </c>
      <c r="AM45" s="81">
        <v>8292333.5844823336</v>
      </c>
      <c r="AN45" s="81">
        <v>0</v>
      </c>
      <c r="AO45" s="81">
        <v>0</v>
      </c>
      <c r="AP45" s="82"/>
      <c r="AQ45" s="81">
        <v>1827</v>
      </c>
      <c r="AR45" s="81">
        <v>571</v>
      </c>
      <c r="AS45" s="81">
        <v>0</v>
      </c>
      <c r="AT45" s="81">
        <v>0</v>
      </c>
      <c r="AU45" s="81">
        <v>0</v>
      </c>
      <c r="AV45" s="81">
        <v>0</v>
      </c>
      <c r="AW45" s="81"/>
      <c r="AX45" s="82"/>
      <c r="AY45" s="81">
        <v>8202.2999999999993</v>
      </c>
      <c r="AZ45" s="81">
        <v>57566.7</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1799</v>
      </c>
      <c r="B46" s="80">
        <v>357</v>
      </c>
      <c r="C46" s="80">
        <v>19</v>
      </c>
      <c r="D46" s="80">
        <v>21</v>
      </c>
      <c r="E46" s="80">
        <v>2022</v>
      </c>
      <c r="F46" s="80" t="s">
        <v>568</v>
      </c>
      <c r="G46" s="174" t="s">
        <v>1780</v>
      </c>
      <c r="H46" s="80" t="s">
        <v>1781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1910</v>
      </c>
      <c r="AR46" s="81">
        <v>573</v>
      </c>
      <c r="AS46" s="81">
        <v>0</v>
      </c>
      <c r="AT46" s="81">
        <v>0</v>
      </c>
      <c r="AU46" s="81">
        <v>0</v>
      </c>
      <c r="AV46" s="81">
        <v>0</v>
      </c>
      <c r="AW46" s="81"/>
      <c r="AX46" s="82"/>
      <c r="AY46" s="81">
        <v>8762.4999999999927</v>
      </c>
      <c r="AZ46" s="81">
        <v>57613.000000000007</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1800</v>
      </c>
      <c r="B47" s="80">
        <v>290</v>
      </c>
      <c r="C47" s="80">
        <v>1</v>
      </c>
      <c r="D47" s="80">
        <v>18</v>
      </c>
      <c r="E47" s="80">
        <v>1990</v>
      </c>
      <c r="F47" s="80" t="s">
        <v>562</v>
      </c>
      <c r="G47" s="80" t="s">
        <v>1801</v>
      </c>
      <c r="H47" s="80" t="s">
        <v>1802</v>
      </c>
      <c r="I47" s="177"/>
      <c r="J47" s="81">
        <v>1678.3538283418595</v>
      </c>
      <c r="K47" s="81">
        <v>19.243237317541386</v>
      </c>
      <c r="L47" s="81">
        <v>10.533579938238239</v>
      </c>
      <c r="M47" s="81">
        <v>60.848068956015886</v>
      </c>
      <c r="N47" s="81">
        <v>61.485078437839263</v>
      </c>
      <c r="O47" s="81">
        <v>52.34229983626031</v>
      </c>
      <c r="P47" s="81">
        <v>94.106079250873165</v>
      </c>
      <c r="Q47" s="81">
        <v>5.0244499418089168</v>
      </c>
      <c r="R47" s="81">
        <v>0</v>
      </c>
      <c r="S47" s="81">
        <v>4.9518057910556834</v>
      </c>
      <c r="T47" s="82"/>
      <c r="U47" s="81">
        <v>13147040</v>
      </c>
      <c r="V47" s="81">
        <v>3909</v>
      </c>
      <c r="W47" s="81">
        <v>127</v>
      </c>
      <c r="X47" s="81">
        <v>23621</v>
      </c>
      <c r="Y47" s="81">
        <v>23883</v>
      </c>
      <c r="Z47" s="81">
        <v>21529</v>
      </c>
      <c r="AA47" s="81">
        <v>22850</v>
      </c>
      <c r="AB47" s="81">
        <v>81580</v>
      </c>
      <c r="AC47" s="81">
        <v>0</v>
      </c>
      <c r="AD47" s="81">
        <v>4.9518057910556834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1803</v>
      </c>
      <c r="B48" s="80">
        <v>291</v>
      </c>
      <c r="C48" s="80">
        <v>2</v>
      </c>
      <c r="D48" s="80">
        <v>18</v>
      </c>
      <c r="E48" s="80">
        <v>2005</v>
      </c>
      <c r="F48" s="80" t="s">
        <v>565</v>
      </c>
      <c r="G48" s="80" t="s">
        <v>1801</v>
      </c>
      <c r="H48" s="80" t="s">
        <v>1802</v>
      </c>
      <c r="I48" s="177"/>
      <c r="J48" s="81">
        <v>649.33226815656451</v>
      </c>
      <c r="K48" s="81">
        <v>11.636990186191209</v>
      </c>
      <c r="L48" s="81">
        <v>30.031725988555678</v>
      </c>
      <c r="M48" s="81">
        <v>96.50575022281707</v>
      </c>
      <c r="N48" s="81">
        <v>78.675262152131253</v>
      </c>
      <c r="O48" s="81">
        <v>79.186319360872545</v>
      </c>
      <c r="P48" s="81">
        <v>92.577695182910006</v>
      </c>
      <c r="Q48" s="81">
        <v>4.4408210977082856</v>
      </c>
      <c r="R48" s="81">
        <v>0</v>
      </c>
      <c r="S48" s="81">
        <v>9.6782310194028849</v>
      </c>
      <c r="T48" s="82"/>
      <c r="U48" s="81">
        <v>10941535</v>
      </c>
      <c r="V48" s="81">
        <v>3333</v>
      </c>
      <c r="W48" s="81">
        <v>328</v>
      </c>
      <c r="X48" s="81">
        <v>20632</v>
      </c>
      <c r="Y48" s="81">
        <v>26459</v>
      </c>
      <c r="Z48" s="81">
        <v>37690</v>
      </c>
      <c r="AA48" s="81">
        <v>18410</v>
      </c>
      <c r="AB48" s="81">
        <v>75377</v>
      </c>
      <c r="AC48" s="81">
        <v>0</v>
      </c>
      <c r="AD48" s="81">
        <v>9.6782310194028849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1804</v>
      </c>
      <c r="B49" s="80">
        <v>292</v>
      </c>
      <c r="C49" s="80">
        <v>3</v>
      </c>
      <c r="D49" s="80">
        <v>18</v>
      </c>
      <c r="E49" s="80">
        <v>2006</v>
      </c>
      <c r="F49" s="80" t="s">
        <v>566</v>
      </c>
      <c r="G49" s="80" t="s">
        <v>1801</v>
      </c>
      <c r="H49" s="80" t="s">
        <v>1802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1805</v>
      </c>
      <c r="B50" s="80">
        <v>293</v>
      </c>
      <c r="C50" s="80">
        <v>4</v>
      </c>
      <c r="D50" s="80">
        <v>18</v>
      </c>
      <c r="E50" s="80">
        <v>2007</v>
      </c>
      <c r="F50" s="80" t="s">
        <v>567</v>
      </c>
      <c r="G50" s="80" t="s">
        <v>1801</v>
      </c>
      <c r="H50" s="80" t="s">
        <v>1802</v>
      </c>
      <c r="I50" s="177"/>
      <c r="J50" s="81">
        <v>530.99279447479807</v>
      </c>
      <c r="K50" s="81">
        <v>9.3237096299313897</v>
      </c>
      <c r="L50" s="81">
        <v>30.464629172904463</v>
      </c>
      <c r="M50" s="81">
        <v>93.873710284552629</v>
      </c>
      <c r="N50" s="81">
        <v>77.395139620139389</v>
      </c>
      <c r="O50" s="81">
        <v>77.018333883808495</v>
      </c>
      <c r="P50" s="81">
        <v>91.671913319281515</v>
      </c>
      <c r="Q50" s="81">
        <v>4.5870847292529495</v>
      </c>
      <c r="R50" s="81">
        <v>0</v>
      </c>
      <c r="S50" s="81">
        <v>10.306803906000001</v>
      </c>
      <c r="T50" s="82"/>
      <c r="U50" s="81">
        <v>10337198</v>
      </c>
      <c r="V50" s="81">
        <v>3240</v>
      </c>
      <c r="W50" s="81">
        <v>391</v>
      </c>
      <c r="X50" s="81">
        <v>23884</v>
      </c>
      <c r="Y50" s="81">
        <v>26462</v>
      </c>
      <c r="Z50" s="81">
        <v>38108</v>
      </c>
      <c r="AA50" s="81">
        <v>17952</v>
      </c>
      <c r="AB50" s="81">
        <v>73742</v>
      </c>
      <c r="AC50" s="81">
        <v>0</v>
      </c>
      <c r="AD50" s="81">
        <v>10.306803906000001</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1806</v>
      </c>
      <c r="B51" s="80">
        <v>294</v>
      </c>
      <c r="C51" s="80">
        <v>5</v>
      </c>
      <c r="D51" s="80">
        <v>18</v>
      </c>
      <c r="E51" s="80">
        <v>2008</v>
      </c>
      <c r="F51" s="80" t="s">
        <v>84</v>
      </c>
      <c r="G51" s="80" t="s">
        <v>1801</v>
      </c>
      <c r="H51" s="80" t="s">
        <v>1802</v>
      </c>
      <c r="I51" s="177"/>
      <c r="J51" s="81">
        <v>490.85159502587425</v>
      </c>
      <c r="K51" s="81">
        <v>8.7562830564101777</v>
      </c>
      <c r="L51" s="81">
        <v>26.188498269198799</v>
      </c>
      <c r="M51" s="81">
        <v>100.38821226339216</v>
      </c>
      <c r="N51" s="81">
        <v>70.431416981043455</v>
      </c>
      <c r="O51" s="81">
        <v>74.553225391632182</v>
      </c>
      <c r="P51" s="81">
        <v>89.236428023847111</v>
      </c>
      <c r="Q51" s="81">
        <v>4.4677015899899288</v>
      </c>
      <c r="R51" s="81">
        <v>0</v>
      </c>
      <c r="S51" s="81">
        <v>6.8590276020000012</v>
      </c>
      <c r="T51" s="82"/>
      <c r="U51" s="81">
        <v>10962911</v>
      </c>
      <c r="V51" s="81">
        <v>3240</v>
      </c>
      <c r="W51" s="81">
        <v>391</v>
      </c>
      <c r="X51" s="81">
        <v>23884</v>
      </c>
      <c r="Y51" s="81">
        <v>26474</v>
      </c>
      <c r="Z51" s="81">
        <v>38183</v>
      </c>
      <c r="AA51" s="81">
        <v>17495</v>
      </c>
      <c r="AB51" s="81">
        <v>73003</v>
      </c>
      <c r="AC51" s="81">
        <v>0</v>
      </c>
      <c r="AD51" s="81">
        <v>6.8590276020000012</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1807</v>
      </c>
      <c r="B52" s="80">
        <v>295</v>
      </c>
      <c r="C52" s="80">
        <v>6</v>
      </c>
      <c r="D52" s="80">
        <v>18</v>
      </c>
      <c r="E52" s="80">
        <v>2009</v>
      </c>
      <c r="F52" s="80" t="s">
        <v>85</v>
      </c>
      <c r="G52" s="80" t="s">
        <v>1801</v>
      </c>
      <c r="H52" s="80" t="s">
        <v>1802</v>
      </c>
      <c r="I52" s="177"/>
      <c r="J52" s="81">
        <v>600.2741265498006</v>
      </c>
      <c r="K52" s="81">
        <v>8.8122832404419036</v>
      </c>
      <c r="L52" s="81">
        <v>29.614414186553045</v>
      </c>
      <c r="M52" s="81">
        <v>94.027522086597742</v>
      </c>
      <c r="N52" s="81">
        <v>66.79403942743599</v>
      </c>
      <c r="O52" s="81">
        <v>75.936983795116831</v>
      </c>
      <c r="P52" s="81">
        <v>85.09972941287505</v>
      </c>
      <c r="Q52" s="81">
        <v>4.2260960962275433</v>
      </c>
      <c r="R52" s="81">
        <v>0</v>
      </c>
      <c r="S52" s="81">
        <v>9.5472067152000015</v>
      </c>
      <c r="T52" s="82"/>
      <c r="U52" s="81">
        <v>9523239</v>
      </c>
      <c r="V52" s="81">
        <v>2835</v>
      </c>
      <c r="W52" s="81">
        <v>787</v>
      </c>
      <c r="X52" s="81">
        <v>24293</v>
      </c>
      <c r="Y52" s="81">
        <v>26606</v>
      </c>
      <c r="Z52" s="81">
        <v>38388</v>
      </c>
      <c r="AA52" s="81">
        <v>17128</v>
      </c>
      <c r="AB52" s="81">
        <v>72491</v>
      </c>
      <c r="AC52" s="81">
        <v>0</v>
      </c>
      <c r="AD52" s="81">
        <v>9.5472067152000015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26.555</v>
      </c>
      <c r="BJ52" s="81">
        <v>0</v>
      </c>
      <c r="BK52" s="81">
        <v>10.3</v>
      </c>
      <c r="BL52" s="81">
        <v>0</v>
      </c>
      <c r="BM52" s="82"/>
      <c r="BN52" s="81">
        <v>0</v>
      </c>
      <c r="BO52" s="81">
        <v>0</v>
      </c>
      <c r="BP52" s="81">
        <v>3</v>
      </c>
      <c r="BQ52" s="81">
        <v>0</v>
      </c>
      <c r="BR52" s="81">
        <v>1</v>
      </c>
      <c r="BS52" s="81">
        <v>0</v>
      </c>
      <c r="BT52"/>
      <c r="BU52" s="80"/>
      <c r="BV52" s="80"/>
      <c r="BW52" s="80"/>
      <c r="BX52" s="80"/>
      <c r="BY52" s="80"/>
      <c r="BZ52" s="80"/>
      <c r="CA52" s="80"/>
      <c r="CB52" s="80"/>
      <c r="CC52" s="80"/>
    </row>
    <row r="53" spans="1:81">
      <c r="A53" s="80" t="s">
        <v>1808</v>
      </c>
      <c r="B53" s="80">
        <v>296</v>
      </c>
      <c r="C53" s="80">
        <v>7</v>
      </c>
      <c r="D53" s="80">
        <v>18</v>
      </c>
      <c r="E53" s="80">
        <v>2010</v>
      </c>
      <c r="F53" s="80" t="s">
        <v>86</v>
      </c>
      <c r="G53" s="80" t="s">
        <v>1801</v>
      </c>
      <c r="H53" s="80" t="s">
        <v>1802</v>
      </c>
      <c r="I53" s="177"/>
      <c r="J53" s="81">
        <v>490.15238268587404</v>
      </c>
      <c r="K53" s="81">
        <v>7.2798172220261215</v>
      </c>
      <c r="L53" s="81">
        <v>26.657931257885952</v>
      </c>
      <c r="M53" s="81">
        <v>101.07048497915878</v>
      </c>
      <c r="N53" s="81">
        <v>89.052502294795801</v>
      </c>
      <c r="O53" s="81">
        <v>76.028775668509056</v>
      </c>
      <c r="P53" s="81">
        <v>85.399099417685306</v>
      </c>
      <c r="Q53" s="81">
        <v>4.3738183164287783</v>
      </c>
      <c r="R53" s="81">
        <v>0</v>
      </c>
      <c r="S53" s="81">
        <v>7.0266154696400003</v>
      </c>
      <c r="T53" s="82"/>
      <c r="U53" s="81">
        <v>8942674</v>
      </c>
      <c r="V53" s="81">
        <v>2835</v>
      </c>
      <c r="W53" s="81">
        <v>787</v>
      </c>
      <c r="X53" s="81">
        <v>24293</v>
      </c>
      <c r="Y53" s="81">
        <v>26785</v>
      </c>
      <c r="Z53" s="81">
        <v>38613</v>
      </c>
      <c r="AA53" s="81">
        <v>16759</v>
      </c>
      <c r="AB53" s="81">
        <v>71889</v>
      </c>
      <c r="AC53" s="81">
        <v>0</v>
      </c>
      <c r="AD53" s="81">
        <v>7.0266154696400003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27.233000000000001</v>
      </c>
      <c r="BJ53" s="81">
        <v>0</v>
      </c>
      <c r="BK53" s="81">
        <v>8.1470000000000002</v>
      </c>
      <c r="BL53" s="81">
        <v>0</v>
      </c>
      <c r="BM53" s="82"/>
      <c r="BN53" s="81">
        <v>0</v>
      </c>
      <c r="BO53" s="81">
        <v>0</v>
      </c>
      <c r="BP53" s="81">
        <v>3</v>
      </c>
      <c r="BQ53" s="81">
        <v>0</v>
      </c>
      <c r="BR53" s="81">
        <v>1</v>
      </c>
      <c r="BS53" s="81">
        <v>0</v>
      </c>
      <c r="BT53"/>
      <c r="BU53" s="80">
        <v>27.233000000000001</v>
      </c>
      <c r="BV53" s="80">
        <v>8.1470000000000002</v>
      </c>
      <c r="BW53" s="80">
        <v>0</v>
      </c>
      <c r="BX53" s="80">
        <v>0</v>
      </c>
      <c r="BY53" s="80">
        <v>0</v>
      </c>
      <c r="BZ53" s="80">
        <v>0</v>
      </c>
      <c r="CA53" s="80">
        <v>0</v>
      </c>
      <c r="CB53" s="80">
        <v>0</v>
      </c>
      <c r="CC53" s="80">
        <v>0</v>
      </c>
    </row>
    <row r="54" spans="1:81">
      <c r="A54" s="80" t="s">
        <v>1809</v>
      </c>
      <c r="B54" s="80">
        <v>297</v>
      </c>
      <c r="C54" s="80">
        <v>8</v>
      </c>
      <c r="D54" s="80">
        <v>18</v>
      </c>
      <c r="E54" s="80">
        <v>2011</v>
      </c>
      <c r="F54" s="80" t="s">
        <v>87</v>
      </c>
      <c r="G54" s="80" t="s">
        <v>1801</v>
      </c>
      <c r="H54" s="80" t="s">
        <v>1802</v>
      </c>
      <c r="I54" s="177"/>
      <c r="J54" s="81">
        <v>480.2261205978225</v>
      </c>
      <c r="K54" s="81">
        <v>11.159125967490143</v>
      </c>
      <c r="L54" s="81">
        <v>36.017540528008318</v>
      </c>
      <c r="M54" s="81">
        <v>126.41519925437643</v>
      </c>
      <c r="N54" s="81">
        <v>110.01239593392482</v>
      </c>
      <c r="O54" s="81">
        <v>74.886244312707035</v>
      </c>
      <c r="P54" s="81">
        <v>81.441713263063988</v>
      </c>
      <c r="Q54" s="81">
        <v>4.997748757638389</v>
      </c>
      <c r="R54" s="81">
        <v>0</v>
      </c>
      <c r="S54" s="81">
        <v>9.9500819850000024</v>
      </c>
      <c r="T54" s="82"/>
      <c r="U54" s="81">
        <v>8326508</v>
      </c>
      <c r="V54" s="81">
        <v>2835</v>
      </c>
      <c r="W54" s="81">
        <v>787</v>
      </c>
      <c r="X54" s="81">
        <v>24293</v>
      </c>
      <c r="Y54" s="81">
        <v>26829</v>
      </c>
      <c r="Z54" s="81">
        <v>38859</v>
      </c>
      <c r="AA54" s="81">
        <v>16458</v>
      </c>
      <c r="AB54" s="81">
        <v>71215</v>
      </c>
      <c r="AC54" s="81">
        <v>0</v>
      </c>
      <c r="AD54" s="81">
        <v>9.9500819850000024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27.577999999999999</v>
      </c>
      <c r="BJ54" s="81">
        <v>0</v>
      </c>
      <c r="BK54" s="81">
        <v>8.0259999999999998</v>
      </c>
      <c r="BL54" s="81">
        <v>0</v>
      </c>
      <c r="BM54" s="82"/>
      <c r="BN54" s="81">
        <v>0</v>
      </c>
      <c r="BO54" s="81">
        <v>0</v>
      </c>
      <c r="BP54" s="81">
        <v>3</v>
      </c>
      <c r="BQ54" s="81">
        <v>0</v>
      </c>
      <c r="BR54" s="81">
        <v>1</v>
      </c>
      <c r="BS54" s="81">
        <v>0</v>
      </c>
      <c r="BT54"/>
      <c r="BU54" s="80">
        <v>27.577999999999999</v>
      </c>
      <c r="BV54" s="80">
        <v>8.0259999999999998</v>
      </c>
      <c r="BW54" s="80">
        <v>0</v>
      </c>
      <c r="BX54" s="80">
        <v>0</v>
      </c>
      <c r="BY54" s="80">
        <v>0</v>
      </c>
      <c r="BZ54" s="80">
        <v>0</v>
      </c>
      <c r="CA54" s="80">
        <v>0</v>
      </c>
      <c r="CB54" s="80">
        <v>0</v>
      </c>
      <c r="CC54" s="80">
        <v>0</v>
      </c>
    </row>
    <row r="55" spans="1:81">
      <c r="A55" s="80" t="s">
        <v>1810</v>
      </c>
      <c r="B55" s="80">
        <v>298</v>
      </c>
      <c r="C55" s="80">
        <v>9</v>
      </c>
      <c r="D55" s="80">
        <v>18</v>
      </c>
      <c r="E55" s="80">
        <v>2012</v>
      </c>
      <c r="F55" s="80" t="s">
        <v>88</v>
      </c>
      <c r="G55" s="80" t="s">
        <v>1801</v>
      </c>
      <c r="H55" s="80" t="s">
        <v>1802</v>
      </c>
      <c r="I55" s="177"/>
      <c r="J55" s="81">
        <v>0</v>
      </c>
      <c r="K55" s="81">
        <v>11.859741497307276</v>
      </c>
      <c r="L55" s="81">
        <v>35.466457807520655</v>
      </c>
      <c r="M55" s="81">
        <v>134.49997783821493</v>
      </c>
      <c r="N55" s="81">
        <v>108.61988924481081</v>
      </c>
      <c r="O55" s="81">
        <v>75.40780027082819</v>
      </c>
      <c r="P55" s="81">
        <v>81.183477267001379</v>
      </c>
      <c r="Q55" s="81">
        <v>5.3882274261781475</v>
      </c>
      <c r="R55" s="81">
        <v>0</v>
      </c>
      <c r="S55" s="81">
        <v>13.463659184500001</v>
      </c>
      <c r="T55" s="82"/>
      <c r="U55" s="81">
        <v>0</v>
      </c>
      <c r="V55" s="81">
        <v>2835</v>
      </c>
      <c r="W55" s="81">
        <v>787</v>
      </c>
      <c r="X55" s="81">
        <v>24293</v>
      </c>
      <c r="Y55" s="81">
        <v>27007</v>
      </c>
      <c r="Z55" s="81">
        <v>39440</v>
      </c>
      <c r="AA55" s="81">
        <v>16313</v>
      </c>
      <c r="AB55" s="81">
        <v>70668</v>
      </c>
      <c r="AC55" s="81">
        <v>0</v>
      </c>
      <c r="AD55" s="81">
        <v>13.463659184500001</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35.186</v>
      </c>
      <c r="BJ55" s="81">
        <v>0</v>
      </c>
      <c r="BK55" s="81">
        <v>10.151999999999999</v>
      </c>
      <c r="BL55" s="81">
        <v>0</v>
      </c>
      <c r="BM55" s="82"/>
      <c r="BN55" s="81">
        <v>0</v>
      </c>
      <c r="BO55" s="81">
        <v>0</v>
      </c>
      <c r="BP55" s="81">
        <v>4</v>
      </c>
      <c r="BQ55" s="81">
        <v>0</v>
      </c>
      <c r="BR55" s="81">
        <v>1</v>
      </c>
      <c r="BS55" s="81">
        <v>0</v>
      </c>
      <c r="BT55"/>
      <c r="BU55" s="80">
        <v>35.186</v>
      </c>
      <c r="BV55" s="80">
        <v>10.151999999999999</v>
      </c>
      <c r="BW55" s="80">
        <v>0</v>
      </c>
      <c r="BX55" s="80">
        <v>0</v>
      </c>
      <c r="BY55" s="80">
        <v>0</v>
      </c>
      <c r="BZ55" s="80">
        <v>0</v>
      </c>
      <c r="CA55" s="80">
        <v>0</v>
      </c>
      <c r="CB55" s="80">
        <v>0</v>
      </c>
      <c r="CC55" s="80">
        <v>0</v>
      </c>
    </row>
    <row r="56" spans="1:81">
      <c r="A56" s="80" t="s">
        <v>1811</v>
      </c>
      <c r="B56" s="80">
        <v>299</v>
      </c>
      <c r="C56" s="80">
        <v>10</v>
      </c>
      <c r="D56" s="80">
        <v>18</v>
      </c>
      <c r="E56" s="80">
        <v>2013</v>
      </c>
      <c r="F56" s="80" t="s">
        <v>89</v>
      </c>
      <c r="G56" s="80" t="s">
        <v>1801</v>
      </c>
      <c r="H56" s="80" t="s">
        <v>1802</v>
      </c>
      <c r="I56" s="177"/>
      <c r="J56" s="81">
        <v>595.08889446132946</v>
      </c>
      <c r="K56" s="81">
        <v>8.4775193494462862</v>
      </c>
      <c r="L56" s="81">
        <v>32.945788516445774</v>
      </c>
      <c r="M56" s="81">
        <v>130.83245867401533</v>
      </c>
      <c r="N56" s="81">
        <v>113.78431621589836</v>
      </c>
      <c r="O56" s="81">
        <v>72.781538209419168</v>
      </c>
      <c r="P56" s="81">
        <v>80.56522559478104</v>
      </c>
      <c r="Q56" s="81">
        <v>5.4361306972410981</v>
      </c>
      <c r="R56" s="81">
        <v>0</v>
      </c>
      <c r="S56" s="81">
        <v>7.986326333480001</v>
      </c>
      <c r="T56" s="82"/>
      <c r="U56" s="81">
        <v>10262102</v>
      </c>
      <c r="V56" s="81">
        <v>2835</v>
      </c>
      <c r="W56" s="81">
        <v>787</v>
      </c>
      <c r="X56" s="81">
        <v>24293</v>
      </c>
      <c r="Y56" s="81">
        <v>27069</v>
      </c>
      <c r="Z56" s="81">
        <v>39766</v>
      </c>
      <c r="AA56" s="81">
        <v>16128</v>
      </c>
      <c r="AB56" s="81">
        <v>70274</v>
      </c>
      <c r="AC56" s="81">
        <v>0</v>
      </c>
      <c r="AD56" s="81">
        <v>7.986326333480001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43.368000000000002</v>
      </c>
      <c r="BJ56" s="81">
        <v>0</v>
      </c>
      <c r="BK56" s="81">
        <v>6.2169999999999996</v>
      </c>
      <c r="BL56" s="81">
        <v>0</v>
      </c>
      <c r="BM56" s="82"/>
      <c r="BN56" s="81">
        <v>0</v>
      </c>
      <c r="BO56" s="81">
        <v>0</v>
      </c>
      <c r="BP56" s="81">
        <v>4</v>
      </c>
      <c r="BQ56" s="81">
        <v>0</v>
      </c>
      <c r="BR56" s="81">
        <v>1</v>
      </c>
      <c r="BS56" s="81">
        <v>0</v>
      </c>
      <c r="BT56"/>
      <c r="BU56" s="80">
        <v>43.368000000000002</v>
      </c>
      <c r="BV56" s="80">
        <v>6.2169999999999996</v>
      </c>
      <c r="BW56" s="80">
        <v>0</v>
      </c>
      <c r="BX56" s="80">
        <v>0</v>
      </c>
      <c r="BY56" s="80">
        <v>0</v>
      </c>
      <c r="BZ56" s="80">
        <v>0</v>
      </c>
      <c r="CA56" s="80">
        <v>0</v>
      </c>
      <c r="CB56" s="80">
        <v>0</v>
      </c>
      <c r="CC56" s="80">
        <v>0</v>
      </c>
    </row>
    <row r="57" spans="1:81">
      <c r="A57" s="80" t="s">
        <v>1812</v>
      </c>
      <c r="B57" s="80">
        <v>300</v>
      </c>
      <c r="C57" s="80">
        <v>11</v>
      </c>
      <c r="D57" s="80">
        <v>18</v>
      </c>
      <c r="E57" s="80">
        <v>2014</v>
      </c>
      <c r="F57" s="80" t="s">
        <v>90</v>
      </c>
      <c r="G57" s="80" t="s">
        <v>1801</v>
      </c>
      <c r="H57" s="80" t="s">
        <v>1802</v>
      </c>
      <c r="I57" s="177"/>
      <c r="J57" s="81">
        <v>602.55111367670509</v>
      </c>
      <c r="K57" s="81">
        <v>10.392181336554266</v>
      </c>
      <c r="L57" s="81">
        <v>33.264405595289865</v>
      </c>
      <c r="M57" s="81">
        <v>120.75886160870854</v>
      </c>
      <c r="N57" s="81">
        <v>102.75498053112378</v>
      </c>
      <c r="O57" s="81">
        <v>69.528425665624013</v>
      </c>
      <c r="P57" s="81">
        <v>79.261930835355386</v>
      </c>
      <c r="Q57" s="81">
        <v>5.1541195008209835</v>
      </c>
      <c r="R57" s="81">
        <v>0</v>
      </c>
      <c r="S57" s="81">
        <v>11.002575490000002</v>
      </c>
      <c r="T57" s="82"/>
      <c r="U57" s="81">
        <v>11303240</v>
      </c>
      <c r="V57" s="81">
        <v>2642</v>
      </c>
      <c r="W57" s="81">
        <v>806</v>
      </c>
      <c r="X57" s="81">
        <v>23084</v>
      </c>
      <c r="Y57" s="81">
        <v>27112</v>
      </c>
      <c r="Z57" s="81">
        <v>40010</v>
      </c>
      <c r="AA57" s="81">
        <v>15785</v>
      </c>
      <c r="AB57" s="81">
        <v>69444</v>
      </c>
      <c r="AC57" s="81">
        <v>0</v>
      </c>
      <c r="AD57" s="81">
        <v>11.002575490000002</v>
      </c>
      <c r="AE57" s="82"/>
      <c r="AF57" s="81">
        <v>160316521.36334643</v>
      </c>
      <c r="AG57" s="81">
        <v>9809949.6814168133</v>
      </c>
      <c r="AH57" s="81">
        <v>7469316.1532104118</v>
      </c>
      <c r="AI57" s="81">
        <v>139737177.87261379</v>
      </c>
      <c r="AJ57" s="81">
        <v>142220276.4297643</v>
      </c>
      <c r="AK57" s="81">
        <v>0</v>
      </c>
      <c r="AL57" s="81">
        <v>0</v>
      </c>
      <c r="AM57" s="81">
        <v>9533623.4833797961</v>
      </c>
      <c r="AN57" s="81">
        <v>0</v>
      </c>
      <c r="AO57" s="81">
        <v>0</v>
      </c>
      <c r="AP57" s="82"/>
      <c r="AQ57" s="81">
        <v>1800</v>
      </c>
      <c r="AR57" s="81">
        <v>314</v>
      </c>
      <c r="AS57" s="81">
        <v>1</v>
      </c>
      <c r="AT57" s="81">
        <v>3</v>
      </c>
      <c r="AU57" s="81">
        <v>0</v>
      </c>
      <c r="AV57" s="81">
        <v>3</v>
      </c>
      <c r="AW57" s="81" t="s">
        <v>564</v>
      </c>
      <c r="AX57" s="82"/>
      <c r="AY57" s="81">
        <v>8011.5060000000003</v>
      </c>
      <c r="AZ57" s="81">
        <v>15103.16</v>
      </c>
      <c r="BA57" s="81">
        <v>490</v>
      </c>
      <c r="BB57" s="81">
        <v>596</v>
      </c>
      <c r="BC57" s="81">
        <v>0</v>
      </c>
      <c r="BD57" s="81">
        <v>18040</v>
      </c>
      <c r="BE57" s="81" t="s">
        <v>564</v>
      </c>
      <c r="BF57" s="82"/>
      <c r="BG57" s="81">
        <v>0</v>
      </c>
      <c r="BH57" s="81">
        <v>0</v>
      </c>
      <c r="BI57" s="81">
        <v>43.676000000000002</v>
      </c>
      <c r="BJ57" s="81">
        <v>0</v>
      </c>
      <c r="BK57" s="81">
        <v>9.0519999999999996</v>
      </c>
      <c r="BL57" s="81">
        <v>0</v>
      </c>
      <c r="BM57" s="82"/>
      <c r="BN57" s="81">
        <v>0</v>
      </c>
      <c r="BO57" s="81">
        <v>0</v>
      </c>
      <c r="BP57" s="81">
        <v>4</v>
      </c>
      <c r="BQ57" s="81">
        <v>0</v>
      </c>
      <c r="BR57" s="81">
        <v>1</v>
      </c>
      <c r="BS57" s="81">
        <v>0</v>
      </c>
      <c r="BT57"/>
      <c r="BU57" s="80">
        <v>43.676000000000002</v>
      </c>
      <c r="BV57" s="80">
        <v>9.0519999999999996</v>
      </c>
      <c r="BW57" s="80">
        <v>0</v>
      </c>
      <c r="BX57" s="80">
        <v>0</v>
      </c>
      <c r="BY57" s="80">
        <v>0</v>
      </c>
      <c r="BZ57" s="80">
        <v>0</v>
      </c>
      <c r="CA57" s="80">
        <v>0</v>
      </c>
      <c r="CB57" s="80">
        <v>0</v>
      </c>
      <c r="CC57" s="80">
        <v>0</v>
      </c>
    </row>
    <row r="58" spans="1:81">
      <c r="A58" s="80" t="s">
        <v>1813</v>
      </c>
      <c r="B58" s="80">
        <v>301</v>
      </c>
      <c r="C58" s="80">
        <v>12</v>
      </c>
      <c r="D58" s="80">
        <v>18</v>
      </c>
      <c r="E58" s="80">
        <v>2015</v>
      </c>
      <c r="F58" s="80" t="s">
        <v>91</v>
      </c>
      <c r="G58" s="80" t="s">
        <v>1801</v>
      </c>
      <c r="H58" s="80" t="s">
        <v>1802</v>
      </c>
      <c r="I58" s="177"/>
      <c r="J58" s="81">
        <v>523.01480510693341</v>
      </c>
      <c r="K58" s="81">
        <v>11.102528478524794</v>
      </c>
      <c r="L58" s="81">
        <v>36.613888119786466</v>
      </c>
      <c r="M58" s="81">
        <v>131.60835336691719</v>
      </c>
      <c r="N58" s="81">
        <v>89.916228430408637</v>
      </c>
      <c r="O58" s="81">
        <v>68.8959100293105</v>
      </c>
      <c r="P58" s="81">
        <v>78.233806246924232</v>
      </c>
      <c r="Q58" s="81">
        <v>4.9718797649894242</v>
      </c>
      <c r="R58" s="81">
        <v>0</v>
      </c>
      <c r="S58" s="81">
        <v>9.1237562158600021</v>
      </c>
      <c r="T58" s="82"/>
      <c r="U58" s="81">
        <v>9899152</v>
      </c>
      <c r="V58" s="81">
        <v>2642</v>
      </c>
      <c r="W58" s="81">
        <v>806</v>
      </c>
      <c r="X58" s="81">
        <v>23084</v>
      </c>
      <c r="Y58" s="81">
        <v>27175</v>
      </c>
      <c r="Z58" s="81">
        <v>40028</v>
      </c>
      <c r="AA58" s="81">
        <v>15568</v>
      </c>
      <c r="AB58" s="81">
        <v>68429</v>
      </c>
      <c r="AC58" s="81">
        <v>0</v>
      </c>
      <c r="AD58" s="81">
        <v>9.1237562158600021</v>
      </c>
      <c r="AE58" s="82"/>
      <c r="AF58" s="81">
        <v>149080152.95493555</v>
      </c>
      <c r="AG58" s="81">
        <v>10752252.328764724</v>
      </c>
      <c r="AH58" s="81">
        <v>6716086.546681664</v>
      </c>
      <c r="AI58" s="81">
        <v>152759844.72502995</v>
      </c>
      <c r="AJ58" s="81">
        <v>137690627.91481447</v>
      </c>
      <c r="AK58" s="81">
        <v>0</v>
      </c>
      <c r="AL58" s="81">
        <v>0</v>
      </c>
      <c r="AM58" s="81">
        <v>9377907.4011411145</v>
      </c>
      <c r="AN58" s="81">
        <v>0</v>
      </c>
      <c r="AO58" s="81">
        <v>0</v>
      </c>
      <c r="AP58" s="82"/>
      <c r="AQ58" s="81">
        <v>1898</v>
      </c>
      <c r="AR58" s="81">
        <v>425</v>
      </c>
      <c r="AS58" s="81">
        <v>1</v>
      </c>
      <c r="AT58" s="81">
        <v>3</v>
      </c>
      <c r="AU58" s="81">
        <v>0</v>
      </c>
      <c r="AV58" s="81">
        <v>3</v>
      </c>
      <c r="AW58" s="81" t="s">
        <v>564</v>
      </c>
      <c r="AX58" s="82"/>
      <c r="AY58" s="81">
        <v>8559.2759999999998</v>
      </c>
      <c r="AZ58" s="81">
        <v>20477.859999999997</v>
      </c>
      <c r="BA58" s="81">
        <v>490</v>
      </c>
      <c r="BB58" s="81">
        <v>596</v>
      </c>
      <c r="BC58" s="81">
        <v>0</v>
      </c>
      <c r="BD58" s="81">
        <v>18040</v>
      </c>
      <c r="BE58" s="81" t="s">
        <v>564</v>
      </c>
      <c r="BF58" s="82"/>
      <c r="BG58" s="81">
        <v>0</v>
      </c>
      <c r="BH58" s="81">
        <v>0</v>
      </c>
      <c r="BI58" s="81">
        <v>43.018999999999998</v>
      </c>
      <c r="BJ58" s="81">
        <v>0</v>
      </c>
      <c r="BK58" s="81">
        <v>7.2949999999999999</v>
      </c>
      <c r="BL58" s="81">
        <v>0</v>
      </c>
      <c r="BM58" s="82"/>
      <c r="BN58" s="81">
        <v>0</v>
      </c>
      <c r="BO58" s="81">
        <v>0</v>
      </c>
      <c r="BP58" s="81">
        <v>4</v>
      </c>
      <c r="BQ58" s="81">
        <v>0</v>
      </c>
      <c r="BR58" s="81">
        <v>1</v>
      </c>
      <c r="BS58" s="81">
        <v>0</v>
      </c>
      <c r="BT58"/>
      <c r="BU58" s="80">
        <v>43.018999999999998</v>
      </c>
      <c r="BV58" s="80">
        <v>7.2949999999999999</v>
      </c>
      <c r="BW58" s="80">
        <v>0</v>
      </c>
      <c r="BX58" s="80">
        <v>0</v>
      </c>
      <c r="BY58" s="80">
        <v>0</v>
      </c>
      <c r="BZ58" s="80">
        <v>0</v>
      </c>
      <c r="CA58" s="80">
        <v>0</v>
      </c>
      <c r="CB58" s="80">
        <v>0</v>
      </c>
      <c r="CC58" s="80">
        <v>0</v>
      </c>
    </row>
    <row r="59" spans="1:81">
      <c r="A59" s="80" t="s">
        <v>1814</v>
      </c>
      <c r="B59" s="80">
        <v>302</v>
      </c>
      <c r="C59" s="80">
        <v>13</v>
      </c>
      <c r="D59" s="80">
        <v>18</v>
      </c>
      <c r="E59" s="80">
        <v>2016</v>
      </c>
      <c r="F59" s="80" t="s">
        <v>92</v>
      </c>
      <c r="G59" s="80" t="s">
        <v>1801</v>
      </c>
      <c r="H59" s="80" t="s">
        <v>1802</v>
      </c>
      <c r="I59" s="177"/>
      <c r="J59" s="81">
        <v>675.10852058162232</v>
      </c>
      <c r="K59" s="81">
        <v>10.547344926169067</v>
      </c>
      <c r="L59" s="81">
        <v>38.37314803387428</v>
      </c>
      <c r="M59" s="81">
        <v>89.767089355608519</v>
      </c>
      <c r="N59" s="81">
        <v>86.709034142697774</v>
      </c>
      <c r="O59" s="81">
        <v>68.208901882053169</v>
      </c>
      <c r="P59" s="81">
        <v>75.266461480534588</v>
      </c>
      <c r="Q59" s="81">
        <v>4.7823533417562327</v>
      </c>
      <c r="R59" s="81">
        <v>0</v>
      </c>
      <c r="S59" s="81">
        <v>11.522471259599998</v>
      </c>
      <c r="T59" s="82"/>
      <c r="U59" s="81">
        <v>11634279</v>
      </c>
      <c r="V59" s="81">
        <v>2642</v>
      </c>
      <c r="W59" s="81">
        <v>806</v>
      </c>
      <c r="X59" s="81">
        <v>23084</v>
      </c>
      <c r="Y59" s="81">
        <v>27295</v>
      </c>
      <c r="Z59" s="81">
        <v>40116</v>
      </c>
      <c r="AA59" s="81">
        <v>15491</v>
      </c>
      <c r="AB59" s="81">
        <v>67708</v>
      </c>
      <c r="AC59" s="81">
        <v>0</v>
      </c>
      <c r="AD59" s="81">
        <v>11.5224712596</v>
      </c>
      <c r="AE59" s="82"/>
      <c r="AF59" s="81">
        <v>202354712.53295171</v>
      </c>
      <c r="AG59" s="81">
        <v>10689763.105595229</v>
      </c>
      <c r="AH59" s="81">
        <v>6004339.9175936552</v>
      </c>
      <c r="AI59" s="81">
        <v>138887723.2019541</v>
      </c>
      <c r="AJ59" s="81">
        <v>141107800.57380551</v>
      </c>
      <c r="AK59" s="81">
        <v>0</v>
      </c>
      <c r="AL59" s="81">
        <v>0</v>
      </c>
      <c r="AM59" s="81">
        <v>9286306.3238263484</v>
      </c>
      <c r="AN59" s="81">
        <v>0</v>
      </c>
      <c r="AO59" s="81">
        <v>0</v>
      </c>
      <c r="AP59" s="82"/>
      <c r="AQ59" s="81">
        <v>1972</v>
      </c>
      <c r="AR59" s="81">
        <v>451</v>
      </c>
      <c r="AS59" s="81">
        <v>1</v>
      </c>
      <c r="AT59" s="81">
        <v>3</v>
      </c>
      <c r="AU59" s="81">
        <v>0</v>
      </c>
      <c r="AV59" s="81">
        <v>3</v>
      </c>
      <c r="AW59" s="81" t="s">
        <v>564</v>
      </c>
      <c r="AX59" s="82"/>
      <c r="AY59" s="81">
        <v>8982.6260000000002</v>
      </c>
      <c r="AZ59" s="81">
        <v>23019.86</v>
      </c>
      <c r="BA59" s="81">
        <v>490</v>
      </c>
      <c r="BB59" s="81">
        <v>596</v>
      </c>
      <c r="BC59" s="81">
        <v>0</v>
      </c>
      <c r="BD59" s="81">
        <v>18040</v>
      </c>
      <c r="BE59" s="81" t="s">
        <v>564</v>
      </c>
      <c r="BF59" s="82"/>
      <c r="BG59" s="81">
        <v>0</v>
      </c>
      <c r="BH59" s="81">
        <v>0</v>
      </c>
      <c r="BI59" s="81">
        <v>37.481999999999999</v>
      </c>
      <c r="BJ59" s="81">
        <v>0</v>
      </c>
      <c r="BK59" s="81">
        <v>9.5020000000000007</v>
      </c>
      <c r="BL59" s="81">
        <v>0</v>
      </c>
      <c r="BM59" s="82"/>
      <c r="BN59" s="81">
        <v>0</v>
      </c>
      <c r="BO59" s="81">
        <v>0</v>
      </c>
      <c r="BP59" s="81">
        <v>4</v>
      </c>
      <c r="BQ59" s="81">
        <v>0</v>
      </c>
      <c r="BR59" s="81">
        <v>1</v>
      </c>
      <c r="BS59" s="81">
        <v>0</v>
      </c>
      <c r="BT59"/>
      <c r="BU59" s="80">
        <v>37.481999999999999</v>
      </c>
      <c r="BV59" s="80">
        <v>9.5020000000000007</v>
      </c>
      <c r="BW59" s="80">
        <v>0</v>
      </c>
      <c r="BX59" s="80">
        <v>0</v>
      </c>
      <c r="BY59" s="80">
        <v>0</v>
      </c>
      <c r="BZ59" s="80">
        <v>0</v>
      </c>
      <c r="CA59" s="80">
        <v>0</v>
      </c>
      <c r="CB59" s="80">
        <v>0</v>
      </c>
      <c r="CC59" s="80">
        <v>0</v>
      </c>
    </row>
    <row r="60" spans="1:81">
      <c r="A60" s="80" t="s">
        <v>1815</v>
      </c>
      <c r="B60" s="80">
        <v>303</v>
      </c>
      <c r="C60" s="80">
        <v>14</v>
      </c>
      <c r="D60" s="80">
        <v>18</v>
      </c>
      <c r="E60" s="80">
        <v>2017</v>
      </c>
      <c r="F60" s="80" t="s">
        <v>71</v>
      </c>
      <c r="G60" s="80" t="s">
        <v>1801</v>
      </c>
      <c r="H60" s="80" t="s">
        <v>1802</v>
      </c>
      <c r="I60" s="177"/>
      <c r="J60" s="81">
        <v>609.21627476759261</v>
      </c>
      <c r="K60" s="81">
        <v>10.488710394271793</v>
      </c>
      <c r="L60" s="81">
        <v>34.661938209443377</v>
      </c>
      <c r="M60" s="81">
        <v>86.975865310664872</v>
      </c>
      <c r="N60" s="81">
        <v>85.366099159631844</v>
      </c>
      <c r="O60" s="81">
        <v>67.330051706545845</v>
      </c>
      <c r="P60" s="81">
        <v>74.118591154219772</v>
      </c>
      <c r="Q60" s="81">
        <v>4.5678114636035447</v>
      </c>
      <c r="R60" s="81">
        <v>0</v>
      </c>
      <c r="S60" s="81">
        <v>12.2926958168</v>
      </c>
      <c r="T60" s="82"/>
      <c r="U60" s="81">
        <v>11916485</v>
      </c>
      <c r="V60" s="81">
        <v>2642</v>
      </c>
      <c r="W60" s="81">
        <v>806</v>
      </c>
      <c r="X60" s="81">
        <v>23084</v>
      </c>
      <c r="Y60" s="81">
        <v>27404</v>
      </c>
      <c r="Z60" s="81">
        <v>40256</v>
      </c>
      <c r="AA60" s="81">
        <v>15352</v>
      </c>
      <c r="AB60" s="81">
        <v>66878</v>
      </c>
      <c r="AC60" s="81">
        <v>0</v>
      </c>
      <c r="AD60" s="81">
        <v>12.2926958168</v>
      </c>
      <c r="AE60" s="82"/>
      <c r="AF60" s="81">
        <v>181824917.30075061</v>
      </c>
      <c r="AG60" s="81">
        <v>9522521.9100995418</v>
      </c>
      <c r="AH60" s="81">
        <v>6925297.2781578572</v>
      </c>
      <c r="AI60" s="81">
        <v>142707842.35914481</v>
      </c>
      <c r="AJ60" s="81">
        <v>151747989.9421792</v>
      </c>
      <c r="AK60" s="81">
        <v>0</v>
      </c>
      <c r="AL60" s="81">
        <v>0</v>
      </c>
      <c r="AM60" s="81">
        <v>9186822.3461283464</v>
      </c>
      <c r="AN60" s="81">
        <v>0</v>
      </c>
      <c r="AO60" s="81">
        <v>0</v>
      </c>
      <c r="AP60" s="82"/>
      <c r="AQ60" s="81">
        <v>2042</v>
      </c>
      <c r="AR60" s="81">
        <v>473</v>
      </c>
      <c r="AS60" s="81">
        <v>1</v>
      </c>
      <c r="AT60" s="81">
        <v>3</v>
      </c>
      <c r="AU60" s="81">
        <v>0</v>
      </c>
      <c r="AV60" s="81">
        <v>3</v>
      </c>
      <c r="AW60" s="81" t="s">
        <v>564</v>
      </c>
      <c r="AX60" s="82"/>
      <c r="AY60" s="81">
        <v>9376.7260000000006</v>
      </c>
      <c r="AZ60" s="81">
        <v>25267.86</v>
      </c>
      <c r="BA60" s="81">
        <v>490</v>
      </c>
      <c r="BB60" s="81">
        <v>596</v>
      </c>
      <c r="BC60" s="81">
        <v>0</v>
      </c>
      <c r="BD60" s="81">
        <v>18040</v>
      </c>
      <c r="BE60" s="81" t="s">
        <v>564</v>
      </c>
      <c r="BF60" s="82"/>
      <c r="BG60" s="81">
        <v>17.95</v>
      </c>
      <c r="BH60" s="81">
        <v>0</v>
      </c>
      <c r="BI60" s="81">
        <v>23.655000000000001</v>
      </c>
      <c r="BJ60" s="81">
        <v>0</v>
      </c>
      <c r="BK60" s="81">
        <v>8.984</v>
      </c>
      <c r="BL60" s="81">
        <v>0</v>
      </c>
      <c r="BM60" s="82"/>
      <c r="BN60" s="81">
        <v>1</v>
      </c>
      <c r="BO60" s="81">
        <v>0</v>
      </c>
      <c r="BP60" s="81">
        <v>3</v>
      </c>
      <c r="BQ60" s="81">
        <v>0</v>
      </c>
      <c r="BR60" s="81">
        <v>1</v>
      </c>
      <c r="BS60" s="81">
        <v>0</v>
      </c>
      <c r="BT60"/>
      <c r="BU60" s="80">
        <v>23.655000000000001</v>
      </c>
      <c r="BV60" s="80">
        <v>8.984</v>
      </c>
      <c r="BW60" s="80">
        <v>0</v>
      </c>
      <c r="BX60" s="80">
        <v>14.797000000000001</v>
      </c>
      <c r="BY60" s="80">
        <v>3.153</v>
      </c>
      <c r="BZ60" s="80">
        <v>0</v>
      </c>
      <c r="CA60" s="80">
        <v>0</v>
      </c>
      <c r="CB60" s="80">
        <v>0</v>
      </c>
      <c r="CC60" s="80">
        <v>0</v>
      </c>
    </row>
    <row r="61" spans="1:81">
      <c r="A61" s="80" t="s">
        <v>1816</v>
      </c>
      <c r="B61" s="80">
        <v>304</v>
      </c>
      <c r="C61" s="80">
        <v>15</v>
      </c>
      <c r="D61" s="80">
        <v>18</v>
      </c>
      <c r="E61" s="80">
        <v>2018</v>
      </c>
      <c r="F61" s="80" t="s">
        <v>93</v>
      </c>
      <c r="G61" s="80" t="s">
        <v>1801</v>
      </c>
      <c r="H61" s="80" t="s">
        <v>1802</v>
      </c>
      <c r="I61" s="177"/>
      <c r="J61" s="81">
        <v>500.31452970512578</v>
      </c>
      <c r="K61" s="81">
        <v>9.4316235153490204</v>
      </c>
      <c r="L61" s="81">
        <v>30.833753347039394</v>
      </c>
      <c r="M61" s="81">
        <v>79.197316945259516</v>
      </c>
      <c r="N61" s="81">
        <v>61.33919228685992</v>
      </c>
      <c r="O61" s="81">
        <v>66.022397768422607</v>
      </c>
      <c r="P61" s="81">
        <v>72.802430999935154</v>
      </c>
      <c r="Q61" s="81">
        <v>4.1742415024238868</v>
      </c>
      <c r="R61" s="81">
        <v>0</v>
      </c>
      <c r="S61" s="81">
        <v>8.1106042599999988</v>
      </c>
      <c r="T61" s="82"/>
      <c r="U61" s="81">
        <v>10986416</v>
      </c>
      <c r="V61" s="81">
        <v>2642</v>
      </c>
      <c r="W61" s="81">
        <v>806</v>
      </c>
      <c r="X61" s="81">
        <v>23084</v>
      </c>
      <c r="Y61" s="81">
        <v>27385</v>
      </c>
      <c r="Z61" s="81">
        <v>40230</v>
      </c>
      <c r="AA61" s="81">
        <v>15231</v>
      </c>
      <c r="AB61" s="81">
        <v>65861</v>
      </c>
      <c r="AC61" s="81">
        <v>0</v>
      </c>
      <c r="AD61" s="81">
        <v>8.1106042599999988</v>
      </c>
      <c r="AE61" s="82"/>
      <c r="AF61" s="81">
        <v>156005942.4422636</v>
      </c>
      <c r="AG61" s="81">
        <v>10254391.746842019</v>
      </c>
      <c r="AH61" s="81">
        <v>6289586.3817082783</v>
      </c>
      <c r="AI61" s="81">
        <v>137085580.24602389</v>
      </c>
      <c r="AJ61" s="81">
        <v>138658198.36827269</v>
      </c>
      <c r="AK61" s="81">
        <v>0</v>
      </c>
      <c r="AL61" s="81">
        <v>0</v>
      </c>
      <c r="AM61" s="81">
        <v>9065839.8025799058</v>
      </c>
      <c r="AN61" s="81">
        <v>0</v>
      </c>
      <c r="AO61" s="81">
        <v>0</v>
      </c>
      <c r="AP61" s="82"/>
      <c r="AQ61" s="81">
        <v>2114</v>
      </c>
      <c r="AR61" s="81">
        <v>502</v>
      </c>
      <c r="AS61" s="81">
        <v>0</v>
      </c>
      <c r="AT61" s="81">
        <v>3</v>
      </c>
      <c r="AU61" s="81">
        <v>0</v>
      </c>
      <c r="AV61" s="81">
        <v>3</v>
      </c>
      <c r="AW61" s="81" t="s">
        <v>564</v>
      </c>
      <c r="AX61" s="82"/>
      <c r="AY61" s="81">
        <v>9791.8560000000016</v>
      </c>
      <c r="AZ61" s="81">
        <v>27048.76</v>
      </c>
      <c r="BA61" s="81">
        <v>0</v>
      </c>
      <c r="BB61" s="81">
        <v>596</v>
      </c>
      <c r="BC61" s="81">
        <v>0</v>
      </c>
      <c r="BD61" s="81">
        <v>18040</v>
      </c>
      <c r="BE61" s="81" t="s">
        <v>564</v>
      </c>
      <c r="BF61" s="82"/>
      <c r="BG61" s="81">
        <v>19.989999999999998</v>
      </c>
      <c r="BH61" s="81">
        <v>0</v>
      </c>
      <c r="BI61" s="81">
        <v>29.553000000000001</v>
      </c>
      <c r="BJ61" s="81">
        <v>0</v>
      </c>
      <c r="BK61" s="81">
        <v>6.84</v>
      </c>
      <c r="BL61" s="81">
        <v>0</v>
      </c>
      <c r="BM61" s="82"/>
      <c r="BN61" s="81">
        <v>1</v>
      </c>
      <c r="BO61" s="81">
        <v>0</v>
      </c>
      <c r="BP61" s="81">
        <v>4</v>
      </c>
      <c r="BQ61" s="81">
        <v>0</v>
      </c>
      <c r="BR61" s="81">
        <v>1</v>
      </c>
      <c r="BS61" s="81">
        <v>0</v>
      </c>
      <c r="BT61"/>
      <c r="BU61" s="80">
        <v>29.553000000000001</v>
      </c>
      <c r="BV61" s="80">
        <v>6.84</v>
      </c>
      <c r="BW61" s="80">
        <v>0</v>
      </c>
      <c r="BX61" s="80">
        <v>16.524999999999999</v>
      </c>
      <c r="BY61" s="80">
        <v>3.4649999999999999</v>
      </c>
      <c r="BZ61" s="80">
        <v>0</v>
      </c>
      <c r="CA61" s="80">
        <v>0</v>
      </c>
      <c r="CB61" s="80">
        <v>0</v>
      </c>
      <c r="CC61" s="80">
        <v>0</v>
      </c>
    </row>
    <row r="62" spans="1:81">
      <c r="A62" s="80" t="s">
        <v>1817</v>
      </c>
      <c r="B62" s="80">
        <v>305</v>
      </c>
      <c r="C62" s="80">
        <v>16</v>
      </c>
      <c r="D62" s="80">
        <v>18</v>
      </c>
      <c r="E62" s="80">
        <v>2019</v>
      </c>
      <c r="F62" s="80" t="s">
        <v>73</v>
      </c>
      <c r="G62" s="80" t="s">
        <v>1801</v>
      </c>
      <c r="H62" s="80" t="s">
        <v>1802</v>
      </c>
      <c r="I62" s="177"/>
      <c r="J62" s="81">
        <v>567.95974859527576</v>
      </c>
      <c r="K62" s="81">
        <v>9.5689960884387819</v>
      </c>
      <c r="L62" s="81">
        <v>31.39141846533353</v>
      </c>
      <c r="M62" s="81">
        <v>90.332788827455943</v>
      </c>
      <c r="N62" s="81">
        <v>68.614673035491364</v>
      </c>
      <c r="O62" s="81">
        <v>64.090428729197569</v>
      </c>
      <c r="P62" s="81">
        <v>72.234130260910348</v>
      </c>
      <c r="Q62" s="81">
        <v>4.0042833779601699</v>
      </c>
      <c r="R62" s="81">
        <v>0</v>
      </c>
      <c r="S62" s="81">
        <v>11.57382968368</v>
      </c>
      <c r="T62" s="82"/>
      <c r="U62" s="81">
        <v>11914138</v>
      </c>
      <c r="V62" s="81">
        <v>2642</v>
      </c>
      <c r="W62" s="81">
        <v>806</v>
      </c>
      <c r="X62" s="81">
        <v>23084</v>
      </c>
      <c r="Y62" s="81">
        <v>27396</v>
      </c>
      <c r="Z62" s="81">
        <v>40125</v>
      </c>
      <c r="AA62" s="81">
        <v>14999</v>
      </c>
      <c r="AB62" s="81">
        <v>64890</v>
      </c>
      <c r="AC62" s="81">
        <v>0</v>
      </c>
      <c r="AD62" s="81">
        <v>11.57382968368</v>
      </c>
      <c r="AE62" s="82"/>
      <c r="AF62" s="81">
        <v>166171084.5029422</v>
      </c>
      <c r="AG62" s="81">
        <v>10167122.434488591</v>
      </c>
      <c r="AH62" s="81">
        <v>7000073.8470335864</v>
      </c>
      <c r="AI62" s="81">
        <v>141005663.45033929</v>
      </c>
      <c r="AJ62" s="81">
        <v>142754587.32150257</v>
      </c>
      <c r="AK62" s="81">
        <v>0</v>
      </c>
      <c r="AL62" s="81">
        <v>0</v>
      </c>
      <c r="AM62" s="81">
        <v>8837529.5083415378</v>
      </c>
      <c r="AN62" s="81">
        <v>0</v>
      </c>
      <c r="AO62" s="81">
        <v>0</v>
      </c>
      <c r="AP62" s="82"/>
      <c r="AQ62" s="81">
        <v>2179</v>
      </c>
      <c r="AR62" s="81">
        <v>528</v>
      </c>
      <c r="AS62" s="81">
        <v>0</v>
      </c>
      <c r="AT62" s="81">
        <v>3</v>
      </c>
      <c r="AU62" s="81">
        <v>0</v>
      </c>
      <c r="AV62" s="81">
        <v>3</v>
      </c>
      <c r="AW62" s="81" t="s">
        <v>564</v>
      </c>
      <c r="AX62" s="82"/>
      <c r="AY62" s="81">
        <v>10149.406000000001</v>
      </c>
      <c r="AZ62" s="81">
        <v>28061.360000000011</v>
      </c>
      <c r="BA62" s="81">
        <v>0</v>
      </c>
      <c r="BB62" s="81">
        <v>596</v>
      </c>
      <c r="BC62" s="81">
        <v>0</v>
      </c>
      <c r="BD62" s="81">
        <v>18040</v>
      </c>
      <c r="BE62" s="81" t="s">
        <v>564</v>
      </c>
      <c r="BF62" s="82"/>
      <c r="BG62" s="81">
        <v>22.561</v>
      </c>
      <c r="BH62" s="81">
        <v>0</v>
      </c>
      <c r="BI62" s="81">
        <v>25.361999999999998</v>
      </c>
      <c r="BJ62" s="81">
        <v>0</v>
      </c>
      <c r="BK62" s="81">
        <v>9.4969999999999999</v>
      </c>
      <c r="BL62" s="81">
        <v>0</v>
      </c>
      <c r="BM62" s="82"/>
      <c r="BN62" s="81">
        <v>1</v>
      </c>
      <c r="BO62" s="81">
        <v>0</v>
      </c>
      <c r="BP62" s="81">
        <v>4</v>
      </c>
      <c r="BQ62" s="81">
        <v>0</v>
      </c>
      <c r="BR62" s="81">
        <v>1</v>
      </c>
      <c r="BS62" s="81">
        <v>0</v>
      </c>
      <c r="BT62"/>
      <c r="BU62" s="80">
        <v>25.361999999999998</v>
      </c>
      <c r="BV62" s="80">
        <v>9.4969999999999999</v>
      </c>
      <c r="BW62" s="80">
        <v>0</v>
      </c>
      <c r="BX62" s="80">
        <v>18.808</v>
      </c>
      <c r="BY62" s="80">
        <v>3.7530000000000001</v>
      </c>
      <c r="BZ62" s="80">
        <v>0</v>
      </c>
      <c r="CA62" s="80">
        <v>0</v>
      </c>
      <c r="CB62" s="80">
        <v>0</v>
      </c>
      <c r="CC62" s="80">
        <v>0</v>
      </c>
    </row>
    <row r="63" spans="1:81">
      <c r="A63" s="80" t="s">
        <v>1818</v>
      </c>
      <c r="B63" s="80">
        <v>306</v>
      </c>
      <c r="C63" s="80">
        <v>17</v>
      </c>
      <c r="D63" s="80">
        <v>18</v>
      </c>
      <c r="E63" s="80">
        <v>2020</v>
      </c>
      <c r="F63" s="80" t="s">
        <v>218</v>
      </c>
      <c r="G63" s="80" t="s">
        <v>1801</v>
      </c>
      <c r="H63" s="80" t="s">
        <v>1802</v>
      </c>
      <c r="I63" s="177"/>
      <c r="J63" s="81">
        <v>538.94376864458388</v>
      </c>
      <c r="K63" s="81">
        <v>9.6986096557225778</v>
      </c>
      <c r="L63" s="81">
        <v>55.867969262435849</v>
      </c>
      <c r="M63" s="81">
        <v>80.540896764019479</v>
      </c>
      <c r="N63" s="81">
        <v>63.901738942745773</v>
      </c>
      <c r="O63" s="81">
        <v>56.048726352387853</v>
      </c>
      <c r="P63" s="81">
        <v>66.803504016798755</v>
      </c>
      <c r="Q63" s="81">
        <v>3.7732891683143621</v>
      </c>
      <c r="R63" s="81">
        <v>0</v>
      </c>
      <c r="S63" s="81">
        <v>7.1712203537799999</v>
      </c>
      <c r="T63" s="82"/>
      <c r="U63" s="81">
        <v>10842951</v>
      </c>
      <c r="V63" s="81">
        <v>2616</v>
      </c>
      <c r="W63" s="81">
        <v>1348</v>
      </c>
      <c r="X63" s="81">
        <v>21980</v>
      </c>
      <c r="Y63" s="81">
        <v>27461</v>
      </c>
      <c r="Z63" s="81">
        <v>40051</v>
      </c>
      <c r="AA63" s="81">
        <v>15071</v>
      </c>
      <c r="AB63" s="81">
        <v>63994</v>
      </c>
      <c r="AC63" s="81">
        <v>0</v>
      </c>
      <c r="AD63" s="81">
        <v>7.1712203537799999</v>
      </c>
      <c r="AE63" s="82"/>
      <c r="AF63" s="81">
        <v>171180409.64099461</v>
      </c>
      <c r="AG63" s="81">
        <v>9855626.6141716186</v>
      </c>
      <c r="AH63" s="81">
        <v>13794155.880216148</v>
      </c>
      <c r="AI63" s="81">
        <v>120137209.71357691</v>
      </c>
      <c r="AJ63" s="81">
        <v>131063232.78830612</v>
      </c>
      <c r="AK63" s="81"/>
      <c r="AL63" s="81"/>
      <c r="AM63" s="81">
        <v>8351927.9881691122</v>
      </c>
      <c r="AN63" s="81"/>
      <c r="AO63" s="81"/>
      <c r="AP63" s="82"/>
      <c r="AQ63" s="81">
        <v>2238</v>
      </c>
      <c r="AR63" s="81">
        <v>539</v>
      </c>
      <c r="AS63" s="81">
        <v>0</v>
      </c>
      <c r="AT63" s="81">
        <v>2</v>
      </c>
      <c r="AU63" s="81">
        <v>0</v>
      </c>
      <c r="AV63" s="81">
        <v>3</v>
      </c>
      <c r="AW63" s="81">
        <v>0</v>
      </c>
      <c r="AX63" s="82"/>
      <c r="AY63" s="81">
        <v>10500.286</v>
      </c>
      <c r="AZ63" s="81">
        <v>28550.059999999961</v>
      </c>
      <c r="BA63" s="81">
        <v>0</v>
      </c>
      <c r="BB63" s="81">
        <v>586</v>
      </c>
      <c r="BC63" s="81">
        <v>0</v>
      </c>
      <c r="BD63" s="81">
        <v>18040</v>
      </c>
      <c r="BE63" s="81">
        <v>0</v>
      </c>
      <c r="BF63" s="82"/>
      <c r="BG63" s="81">
        <v>0</v>
      </c>
      <c r="BH63" s="81">
        <v>0</v>
      </c>
      <c r="BI63" s="81">
        <v>29.231999999999999</v>
      </c>
      <c r="BJ63" s="81">
        <v>0</v>
      </c>
      <c r="BK63" s="81">
        <v>5.3109999999999999</v>
      </c>
      <c r="BL63" s="81">
        <v>0</v>
      </c>
      <c r="BM63" s="82"/>
      <c r="BN63" s="81">
        <v>0</v>
      </c>
      <c r="BO63" s="81">
        <v>0</v>
      </c>
      <c r="BP63" s="81">
        <v>5</v>
      </c>
      <c r="BQ63" s="81">
        <v>0</v>
      </c>
      <c r="BR63" s="81">
        <v>1</v>
      </c>
      <c r="BS63" s="81">
        <v>0</v>
      </c>
      <c r="BT63"/>
      <c r="BU63" s="80">
        <v>29.231999999999999</v>
      </c>
      <c r="BV63" s="80">
        <v>5.3109999999999999</v>
      </c>
      <c r="BW63" s="80">
        <v>0</v>
      </c>
      <c r="BX63" s="80">
        <v>0</v>
      </c>
      <c r="BY63" s="80">
        <v>0</v>
      </c>
      <c r="BZ63" s="80">
        <v>0</v>
      </c>
      <c r="CA63" s="80">
        <v>0</v>
      </c>
      <c r="CB63" s="80">
        <v>0</v>
      </c>
      <c r="CC63" s="80">
        <v>0</v>
      </c>
    </row>
    <row r="64" spans="1:81">
      <c r="A64" s="80" t="s">
        <v>1819</v>
      </c>
      <c r="B64" s="80">
        <v>306</v>
      </c>
      <c r="C64" s="80">
        <v>18</v>
      </c>
      <c r="D64" s="80">
        <v>18</v>
      </c>
      <c r="E64" s="80">
        <v>2021</v>
      </c>
      <c r="F64" s="80" t="s">
        <v>75</v>
      </c>
      <c r="G64" s="174" t="s">
        <v>1801</v>
      </c>
      <c r="H64" s="80" t="s">
        <v>1802</v>
      </c>
      <c r="I64" s="177"/>
      <c r="J64" s="81">
        <v>530.59751587326969</v>
      </c>
      <c r="K64" s="81">
        <v>10.017353816942153</v>
      </c>
      <c r="L64" s="81">
        <v>49.840210461613083</v>
      </c>
      <c r="M64" s="81">
        <v>77.222274862575347</v>
      </c>
      <c r="N64" s="81">
        <v>54.450451048547791</v>
      </c>
      <c r="O64" s="81">
        <v>54.260266133381158</v>
      </c>
      <c r="P64" s="81">
        <v>68.438460315680729</v>
      </c>
      <c r="Q64" s="81">
        <v>3.7582445426216933</v>
      </c>
      <c r="R64" s="81">
        <v>0</v>
      </c>
      <c r="S64" s="81">
        <v>7.6651584190272004</v>
      </c>
      <c r="T64" s="82"/>
      <c r="U64" s="81">
        <v>12225738</v>
      </c>
      <c r="V64" s="81">
        <v>2616</v>
      </c>
      <c r="W64" s="81">
        <v>1348</v>
      </c>
      <c r="X64" s="81">
        <v>21980</v>
      </c>
      <c r="Y64" s="81">
        <v>27427</v>
      </c>
      <c r="Z64" s="81">
        <v>39924</v>
      </c>
      <c r="AA64" s="81">
        <v>15057</v>
      </c>
      <c r="AB64" s="81">
        <v>62983</v>
      </c>
      <c r="AC64" s="81">
        <v>0</v>
      </c>
      <c r="AD64" s="81">
        <v>7.6651584190272004</v>
      </c>
      <c r="AE64" s="82"/>
      <c r="AF64" s="81">
        <v>156934461.16792342</v>
      </c>
      <c r="AG64" s="81">
        <v>11677182.317344993</v>
      </c>
      <c r="AH64" s="81">
        <v>12821744.669427954</v>
      </c>
      <c r="AI64" s="81">
        <v>139165949.59363887</v>
      </c>
      <c r="AJ64" s="81">
        <v>131628256.31099145</v>
      </c>
      <c r="AK64" s="81">
        <v>0</v>
      </c>
      <c r="AL64" s="81">
        <v>0</v>
      </c>
      <c r="AM64" s="81">
        <v>8267393.4457988506</v>
      </c>
      <c r="AN64" s="81">
        <v>0</v>
      </c>
      <c r="AO64" s="81">
        <v>0</v>
      </c>
      <c r="AP64" s="82"/>
      <c r="AQ64" s="81">
        <v>2299</v>
      </c>
      <c r="AR64" s="81">
        <v>549</v>
      </c>
      <c r="AS64" s="81">
        <v>0</v>
      </c>
      <c r="AT64" s="81">
        <v>2</v>
      </c>
      <c r="AU64" s="81">
        <v>0</v>
      </c>
      <c r="AV64" s="81">
        <v>3</v>
      </c>
      <c r="AW64" s="81"/>
      <c r="AX64" s="82"/>
      <c r="AY64" s="81">
        <v>10886.215999999989</v>
      </c>
      <c r="AZ64" s="81">
        <v>40696.059999999939</v>
      </c>
      <c r="BA64" s="81">
        <v>0</v>
      </c>
      <c r="BB64" s="81">
        <v>586</v>
      </c>
      <c r="BC64" s="81">
        <v>0</v>
      </c>
      <c r="BD64" s="81">
        <v>18040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1820</v>
      </c>
      <c r="B65" s="80">
        <v>306</v>
      </c>
      <c r="C65" s="80">
        <v>19</v>
      </c>
      <c r="D65" s="80">
        <v>18</v>
      </c>
      <c r="E65" s="80">
        <v>2022</v>
      </c>
      <c r="F65" s="80" t="s">
        <v>568</v>
      </c>
      <c r="G65" s="174" t="s">
        <v>1801</v>
      </c>
      <c r="H65" s="80" t="s">
        <v>1802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2401</v>
      </c>
      <c r="AR65" s="81">
        <v>581</v>
      </c>
      <c r="AS65" s="81">
        <v>0</v>
      </c>
      <c r="AT65" s="81">
        <v>2</v>
      </c>
      <c r="AU65" s="81">
        <v>0</v>
      </c>
      <c r="AV65" s="81">
        <v>3</v>
      </c>
      <c r="AW65" s="81"/>
      <c r="AX65" s="82"/>
      <c r="AY65" s="81">
        <v>11538.383999999987</v>
      </c>
      <c r="AZ65" s="81">
        <v>44312.959999999941</v>
      </c>
      <c r="BA65" s="81">
        <v>0</v>
      </c>
      <c r="BB65" s="81">
        <v>586</v>
      </c>
      <c r="BC65" s="81">
        <v>0</v>
      </c>
      <c r="BD65" s="81">
        <v>18040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1821</v>
      </c>
      <c r="B66" s="80">
        <v>409</v>
      </c>
      <c r="C66" s="80">
        <v>1</v>
      </c>
      <c r="D66" s="80">
        <v>25</v>
      </c>
      <c r="E66" s="80">
        <v>1990</v>
      </c>
      <c r="F66" s="80" t="s">
        <v>562</v>
      </c>
      <c r="G66" s="80" t="s">
        <v>1822</v>
      </c>
      <c r="H66" s="80" t="s">
        <v>1823</v>
      </c>
      <c r="I66" s="177"/>
      <c r="J66" s="81">
        <v>525.2358690032155</v>
      </c>
      <c r="K66" s="81">
        <v>7.4116308922940091</v>
      </c>
      <c r="L66" s="81">
        <v>7.1735049786592517</v>
      </c>
      <c r="M66" s="81">
        <v>43.300611913563266</v>
      </c>
      <c r="N66" s="81">
        <v>45.859926623306201</v>
      </c>
      <c r="O66" s="81">
        <v>62.487890305706841</v>
      </c>
      <c r="P66" s="81">
        <v>90.967837133185398</v>
      </c>
      <c r="Q66" s="81">
        <v>4.5366015967602724</v>
      </c>
      <c r="R66" s="81">
        <v>0</v>
      </c>
      <c r="S66" s="81">
        <v>5.7253208381843619</v>
      </c>
      <c r="T66" s="82"/>
      <c r="U66" s="81">
        <v>22039472</v>
      </c>
      <c r="V66" s="81">
        <v>3282</v>
      </c>
      <c r="W66" s="81">
        <v>75</v>
      </c>
      <c r="X66" s="81">
        <v>16123</v>
      </c>
      <c r="Y66" s="81">
        <v>19739</v>
      </c>
      <c r="Z66" s="81">
        <v>25702</v>
      </c>
      <c r="AA66" s="81">
        <v>22088</v>
      </c>
      <c r="AB66" s="81">
        <v>73659</v>
      </c>
      <c r="AC66" s="81">
        <v>0</v>
      </c>
      <c r="AD66" s="81">
        <v>5.7253208381843619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1824</v>
      </c>
      <c r="B67" s="80">
        <v>410</v>
      </c>
      <c r="C67" s="80">
        <v>2</v>
      </c>
      <c r="D67" s="80">
        <v>25</v>
      </c>
      <c r="E67" s="80">
        <v>2005</v>
      </c>
      <c r="F67" s="80" t="s">
        <v>565</v>
      </c>
      <c r="G67" s="80" t="s">
        <v>1822</v>
      </c>
      <c r="H67" s="80" t="s">
        <v>1823</v>
      </c>
      <c r="I67" s="177"/>
      <c r="J67" s="81">
        <v>466.44428447380494</v>
      </c>
      <c r="K67" s="81">
        <v>6.0571706364028728</v>
      </c>
      <c r="L67" s="81">
        <v>5.2535558091332861</v>
      </c>
      <c r="M67" s="81">
        <v>68.834549717200716</v>
      </c>
      <c r="N67" s="81">
        <v>63.473012403869333</v>
      </c>
      <c r="O67" s="81">
        <v>85.72249976765616</v>
      </c>
      <c r="P67" s="81">
        <v>96.429651430064226</v>
      </c>
      <c r="Q67" s="81">
        <v>4.2665511107491181</v>
      </c>
      <c r="R67" s="81">
        <v>0</v>
      </c>
      <c r="S67" s="81">
        <v>3.2473786233399999</v>
      </c>
      <c r="T67" s="82"/>
      <c r="U67" s="81">
        <v>20684129</v>
      </c>
      <c r="V67" s="81">
        <v>2955</v>
      </c>
      <c r="W67" s="81">
        <v>47</v>
      </c>
      <c r="X67" s="81">
        <v>13999</v>
      </c>
      <c r="Y67" s="81">
        <v>23627</v>
      </c>
      <c r="Z67" s="81">
        <v>40801</v>
      </c>
      <c r="AA67" s="81">
        <v>19176</v>
      </c>
      <c r="AB67" s="81">
        <v>72419</v>
      </c>
      <c r="AC67" s="81">
        <v>0</v>
      </c>
      <c r="AD67" s="81">
        <v>3.2473786233399999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1825</v>
      </c>
      <c r="B68" s="80">
        <v>411</v>
      </c>
      <c r="C68" s="80">
        <v>3</v>
      </c>
      <c r="D68" s="80">
        <v>25</v>
      </c>
      <c r="E68" s="80">
        <v>2006</v>
      </c>
      <c r="F68" s="80" t="s">
        <v>566</v>
      </c>
      <c r="G68" s="80" t="s">
        <v>1822</v>
      </c>
      <c r="H68" s="80" t="s">
        <v>1823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1826</v>
      </c>
      <c r="B69" s="80">
        <v>412</v>
      </c>
      <c r="C69" s="80">
        <v>4</v>
      </c>
      <c r="D69" s="80">
        <v>25</v>
      </c>
      <c r="E69" s="80">
        <v>2007</v>
      </c>
      <c r="F69" s="80" t="s">
        <v>567</v>
      </c>
      <c r="G69" s="80" t="s">
        <v>1822</v>
      </c>
      <c r="H69" s="80" t="s">
        <v>1823</v>
      </c>
      <c r="I69" s="177"/>
      <c r="J69" s="81">
        <v>467.47927418796922</v>
      </c>
      <c r="K69" s="81">
        <v>7.2212780154141418</v>
      </c>
      <c r="L69" s="81">
        <v>4.2487646058067696</v>
      </c>
      <c r="M69" s="81">
        <v>67.603366133838577</v>
      </c>
      <c r="N69" s="81">
        <v>68.235890645377765</v>
      </c>
      <c r="O69" s="81">
        <v>82.438801278486096</v>
      </c>
      <c r="P69" s="81">
        <v>93.260035257912108</v>
      </c>
      <c r="Q69" s="81">
        <v>4.4221805821285214</v>
      </c>
      <c r="R69" s="81">
        <v>0</v>
      </c>
      <c r="S69" s="81">
        <v>2.9175567762299996</v>
      </c>
      <c r="T69" s="82"/>
      <c r="U69" s="81">
        <v>22135956</v>
      </c>
      <c r="V69" s="81">
        <v>2656</v>
      </c>
      <c r="W69" s="81">
        <v>50</v>
      </c>
      <c r="X69" s="81">
        <v>17570</v>
      </c>
      <c r="Y69" s="81">
        <v>23904</v>
      </c>
      <c r="Z69" s="81">
        <v>40790</v>
      </c>
      <c r="AA69" s="81">
        <v>18263</v>
      </c>
      <c r="AB69" s="81">
        <v>71091</v>
      </c>
      <c r="AC69" s="81">
        <v>0</v>
      </c>
      <c r="AD69" s="81">
        <v>2.9175567762299996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1827</v>
      </c>
      <c r="B70" s="80">
        <v>413</v>
      </c>
      <c r="C70" s="80">
        <v>5</v>
      </c>
      <c r="D70" s="80">
        <v>25</v>
      </c>
      <c r="E70" s="80">
        <v>2008</v>
      </c>
      <c r="F70" s="80" t="s">
        <v>84</v>
      </c>
      <c r="G70" s="80" t="s">
        <v>1822</v>
      </c>
      <c r="H70" s="80" t="s">
        <v>1823</v>
      </c>
      <c r="I70" s="177"/>
      <c r="J70" s="81">
        <v>405.22025512352195</v>
      </c>
      <c r="K70" s="81">
        <v>5.6655805021035386</v>
      </c>
      <c r="L70" s="81">
        <v>3.8329836363969814</v>
      </c>
      <c r="M70" s="81">
        <v>74.032183024446965</v>
      </c>
      <c r="N70" s="81">
        <v>61.565664533886157</v>
      </c>
      <c r="O70" s="81">
        <v>79.614167701432635</v>
      </c>
      <c r="P70" s="81">
        <v>89.863811884774989</v>
      </c>
      <c r="Q70" s="81">
        <v>4.312072846741783</v>
      </c>
      <c r="R70" s="81">
        <v>0</v>
      </c>
      <c r="S70" s="81">
        <v>3.5752282683800005</v>
      </c>
      <c r="T70" s="82"/>
      <c r="U70" s="81">
        <v>21645171</v>
      </c>
      <c r="V70" s="81">
        <v>2656</v>
      </c>
      <c r="W70" s="81">
        <v>50</v>
      </c>
      <c r="X70" s="81">
        <v>17570</v>
      </c>
      <c r="Y70" s="81">
        <v>24084</v>
      </c>
      <c r="Z70" s="81">
        <v>40775</v>
      </c>
      <c r="AA70" s="81">
        <v>17618</v>
      </c>
      <c r="AB70" s="81">
        <v>70460</v>
      </c>
      <c r="AC70" s="81">
        <v>0</v>
      </c>
      <c r="AD70" s="81">
        <v>3.5752282683800005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1828</v>
      </c>
      <c r="B71" s="80">
        <v>414</v>
      </c>
      <c r="C71" s="80">
        <v>6</v>
      </c>
      <c r="D71" s="80">
        <v>25</v>
      </c>
      <c r="E71" s="80">
        <v>2009</v>
      </c>
      <c r="F71" s="80" t="s">
        <v>85</v>
      </c>
      <c r="G71" s="80" t="s">
        <v>1822</v>
      </c>
      <c r="H71" s="80" t="s">
        <v>1823</v>
      </c>
      <c r="I71" s="177"/>
      <c r="J71" s="81">
        <v>402.87525564739718</v>
      </c>
      <c r="K71" s="81">
        <v>3.6970478210092472</v>
      </c>
      <c r="L71" s="81">
        <v>11.135110496936059</v>
      </c>
      <c r="M71" s="81">
        <v>62.16815319397282</v>
      </c>
      <c r="N71" s="81">
        <v>55.109361330177911</v>
      </c>
      <c r="O71" s="81">
        <v>81.179064837553511</v>
      </c>
      <c r="P71" s="81">
        <v>85.626385841983222</v>
      </c>
      <c r="Q71" s="81">
        <v>4.0698568729047881</v>
      </c>
      <c r="R71" s="81">
        <v>0</v>
      </c>
      <c r="S71" s="81">
        <v>3.3360354345600003</v>
      </c>
      <c r="T71" s="82"/>
      <c r="U71" s="81">
        <v>19019702</v>
      </c>
      <c r="V71" s="81">
        <v>2367</v>
      </c>
      <c r="W71" s="81">
        <v>174</v>
      </c>
      <c r="X71" s="81">
        <v>18207</v>
      </c>
      <c r="Y71" s="81">
        <v>24657</v>
      </c>
      <c r="Z71" s="81">
        <v>41038</v>
      </c>
      <c r="AA71" s="81">
        <v>17234</v>
      </c>
      <c r="AB71" s="81">
        <v>69811</v>
      </c>
      <c r="AC71" s="81">
        <v>0</v>
      </c>
      <c r="AD71" s="81">
        <v>3.3360354345600003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81.483000000000018</v>
      </c>
      <c r="BJ71" s="81">
        <v>0</v>
      </c>
      <c r="BK71" s="81">
        <v>0</v>
      </c>
      <c r="BL71" s="81">
        <v>0</v>
      </c>
      <c r="BM71" s="82"/>
      <c r="BN71" s="81">
        <v>0</v>
      </c>
      <c r="BO71" s="81">
        <v>0</v>
      </c>
      <c r="BP71" s="81">
        <v>10</v>
      </c>
      <c r="BQ71" s="81">
        <v>0</v>
      </c>
      <c r="BR71" s="81">
        <v>0</v>
      </c>
      <c r="BS71" s="81">
        <v>0</v>
      </c>
      <c r="BT71"/>
      <c r="BU71" s="80"/>
      <c r="BV71" s="80"/>
      <c r="BW71" s="80"/>
      <c r="BX71" s="80"/>
      <c r="BY71" s="80"/>
      <c r="BZ71" s="80"/>
      <c r="CA71" s="80"/>
      <c r="CB71" s="80"/>
      <c r="CC71" s="80"/>
    </row>
    <row r="72" spans="1:81">
      <c r="A72" s="80" t="s">
        <v>1829</v>
      </c>
      <c r="B72" s="80">
        <v>415</v>
      </c>
      <c r="C72" s="80">
        <v>7</v>
      </c>
      <c r="D72" s="80">
        <v>25</v>
      </c>
      <c r="E72" s="80">
        <v>2010</v>
      </c>
      <c r="F72" s="80" t="s">
        <v>86</v>
      </c>
      <c r="G72" s="80" t="s">
        <v>1822</v>
      </c>
      <c r="H72" s="80" t="s">
        <v>1823</v>
      </c>
      <c r="I72" s="177"/>
      <c r="J72" s="81">
        <v>409.0237047720201</v>
      </c>
      <c r="K72" s="81">
        <v>5.1813097927186993</v>
      </c>
      <c r="L72" s="81">
        <v>10.357369030232844</v>
      </c>
      <c r="M72" s="81">
        <v>68.27395265927187</v>
      </c>
      <c r="N72" s="81">
        <v>59.330464623139555</v>
      </c>
      <c r="O72" s="81">
        <v>81.173757690672929</v>
      </c>
      <c r="P72" s="81">
        <v>86.932909843410201</v>
      </c>
      <c r="Q72" s="81">
        <v>4.2180038147891104</v>
      </c>
      <c r="R72" s="81">
        <v>0</v>
      </c>
      <c r="S72" s="81">
        <v>3.7631808130399995</v>
      </c>
      <c r="T72" s="82"/>
      <c r="U72" s="81">
        <v>18849380</v>
      </c>
      <c r="V72" s="81">
        <v>2367</v>
      </c>
      <c r="W72" s="81">
        <v>174</v>
      </c>
      <c r="X72" s="81">
        <v>18207</v>
      </c>
      <c r="Y72" s="81">
        <v>24493</v>
      </c>
      <c r="Z72" s="81">
        <v>41226</v>
      </c>
      <c r="AA72" s="81">
        <v>17060</v>
      </c>
      <c r="AB72" s="81">
        <v>69328</v>
      </c>
      <c r="AC72" s="81">
        <v>0</v>
      </c>
      <c r="AD72" s="81">
        <v>3.7631808130399995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128.60400000000001</v>
      </c>
      <c r="BJ72" s="81">
        <v>0</v>
      </c>
      <c r="BK72" s="81">
        <v>0</v>
      </c>
      <c r="BL72" s="81">
        <v>0</v>
      </c>
      <c r="BM72" s="82"/>
      <c r="BN72" s="81">
        <v>0</v>
      </c>
      <c r="BO72" s="81">
        <v>0</v>
      </c>
      <c r="BP72" s="81">
        <v>12</v>
      </c>
      <c r="BQ72" s="81">
        <v>0</v>
      </c>
      <c r="BR72" s="81">
        <v>0</v>
      </c>
      <c r="BS72" s="81">
        <v>0</v>
      </c>
      <c r="BT72"/>
      <c r="BU72" s="80">
        <v>66.954999999999998</v>
      </c>
      <c r="BV72" s="80">
        <v>0</v>
      </c>
      <c r="BW72" s="80">
        <v>40.789000000000001</v>
      </c>
      <c r="BX72" s="80">
        <v>0</v>
      </c>
      <c r="BY72" s="80">
        <v>20.86</v>
      </c>
      <c r="BZ72" s="80">
        <v>0</v>
      </c>
      <c r="CA72" s="80">
        <v>0</v>
      </c>
      <c r="CB72" s="80">
        <v>0</v>
      </c>
      <c r="CC72" s="80">
        <v>0</v>
      </c>
    </row>
    <row r="73" spans="1:81">
      <c r="A73" s="80" t="s">
        <v>1830</v>
      </c>
      <c r="B73" s="80">
        <v>416</v>
      </c>
      <c r="C73" s="80">
        <v>8</v>
      </c>
      <c r="D73" s="80">
        <v>25</v>
      </c>
      <c r="E73" s="80">
        <v>2011</v>
      </c>
      <c r="F73" s="80" t="s">
        <v>87</v>
      </c>
      <c r="G73" s="80" t="s">
        <v>1822</v>
      </c>
      <c r="H73" s="80" t="s">
        <v>1823</v>
      </c>
      <c r="I73" s="177"/>
      <c r="J73" s="81">
        <v>465.36444667056628</v>
      </c>
      <c r="K73" s="81">
        <v>5.4570993971078243</v>
      </c>
      <c r="L73" s="81">
        <v>7.8875030977815168</v>
      </c>
      <c r="M73" s="81">
        <v>85.620831606749633</v>
      </c>
      <c r="N73" s="81">
        <v>72.161032240373103</v>
      </c>
      <c r="O73" s="81">
        <v>80.247512787911006</v>
      </c>
      <c r="P73" s="81">
        <v>83.668519130628638</v>
      </c>
      <c r="Q73" s="81">
        <v>4.8214608284214027</v>
      </c>
      <c r="R73" s="81">
        <v>0</v>
      </c>
      <c r="S73" s="81">
        <v>6.1727782559200008</v>
      </c>
      <c r="T73" s="82"/>
      <c r="U73" s="81">
        <v>20896916</v>
      </c>
      <c r="V73" s="81">
        <v>2367</v>
      </c>
      <c r="W73" s="81">
        <v>174</v>
      </c>
      <c r="X73" s="81">
        <v>18207</v>
      </c>
      <c r="Y73" s="81">
        <v>24638</v>
      </c>
      <c r="Z73" s="81">
        <v>41641</v>
      </c>
      <c r="AA73" s="81">
        <v>16908</v>
      </c>
      <c r="AB73" s="81">
        <v>68703</v>
      </c>
      <c r="AC73" s="81">
        <v>0</v>
      </c>
      <c r="AD73" s="81">
        <v>6.1727782559200008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136.78299999999999</v>
      </c>
      <c r="BJ73" s="81">
        <v>0</v>
      </c>
      <c r="BK73" s="81">
        <v>0</v>
      </c>
      <c r="BL73" s="81">
        <v>0</v>
      </c>
      <c r="BM73" s="82"/>
      <c r="BN73" s="81">
        <v>0</v>
      </c>
      <c r="BO73" s="81">
        <v>0</v>
      </c>
      <c r="BP73" s="81">
        <v>11</v>
      </c>
      <c r="BQ73" s="81">
        <v>0</v>
      </c>
      <c r="BR73" s="81">
        <v>0</v>
      </c>
      <c r="BS73" s="81">
        <v>0</v>
      </c>
      <c r="BT73"/>
      <c r="BU73" s="80">
        <v>60.29</v>
      </c>
      <c r="BV73" s="80">
        <v>0</v>
      </c>
      <c r="BW73" s="80">
        <v>42.970999999999997</v>
      </c>
      <c r="BX73" s="80">
        <v>0</v>
      </c>
      <c r="BY73" s="80">
        <v>33.521999999999998</v>
      </c>
      <c r="BZ73" s="80">
        <v>0</v>
      </c>
      <c r="CA73" s="80">
        <v>0</v>
      </c>
      <c r="CB73" s="80">
        <v>0</v>
      </c>
      <c r="CC73" s="80">
        <v>0</v>
      </c>
    </row>
    <row r="74" spans="1:81">
      <c r="A74" s="80" t="s">
        <v>1831</v>
      </c>
      <c r="B74" s="80">
        <v>417</v>
      </c>
      <c r="C74" s="80">
        <v>9</v>
      </c>
      <c r="D74" s="80">
        <v>25</v>
      </c>
      <c r="E74" s="80">
        <v>2012</v>
      </c>
      <c r="F74" s="80" t="s">
        <v>88</v>
      </c>
      <c r="G74" s="80" t="s">
        <v>1822</v>
      </c>
      <c r="H74" s="80" t="s">
        <v>1823</v>
      </c>
      <c r="I74" s="177"/>
      <c r="J74" s="81">
        <v>494.25505123332039</v>
      </c>
      <c r="K74" s="81">
        <v>5.1433898867360304</v>
      </c>
      <c r="L74" s="81">
        <v>7.7356586645887555</v>
      </c>
      <c r="M74" s="81">
        <v>91.017286888840829</v>
      </c>
      <c r="N74" s="81">
        <v>74.0220202519303</v>
      </c>
      <c r="O74" s="81">
        <v>80.296688336054046</v>
      </c>
      <c r="P74" s="81">
        <v>83.144262532936438</v>
      </c>
      <c r="Q74" s="81">
        <v>5.2419093128760048</v>
      </c>
      <c r="R74" s="81">
        <v>0</v>
      </c>
      <c r="S74" s="81">
        <v>4.5254269691499998</v>
      </c>
      <c r="T74" s="82"/>
      <c r="U74" s="81">
        <v>21700210</v>
      </c>
      <c r="V74" s="81">
        <v>2367</v>
      </c>
      <c r="W74" s="81">
        <v>174</v>
      </c>
      <c r="X74" s="81">
        <v>18207</v>
      </c>
      <c r="Y74" s="81">
        <v>25180</v>
      </c>
      <c r="Z74" s="81">
        <v>41997</v>
      </c>
      <c r="AA74" s="81">
        <v>16707</v>
      </c>
      <c r="AB74" s="81">
        <v>68749</v>
      </c>
      <c r="AC74" s="81">
        <v>0</v>
      </c>
      <c r="AD74" s="81">
        <v>4.5254269691499998</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132.48099999999999</v>
      </c>
      <c r="BJ74" s="81">
        <v>0</v>
      </c>
      <c r="BK74" s="81">
        <v>0</v>
      </c>
      <c r="BL74" s="81">
        <v>0</v>
      </c>
      <c r="BM74" s="82"/>
      <c r="BN74" s="81">
        <v>0</v>
      </c>
      <c r="BO74" s="81">
        <v>0</v>
      </c>
      <c r="BP74" s="81">
        <v>11</v>
      </c>
      <c r="BQ74" s="81">
        <v>0</v>
      </c>
      <c r="BR74" s="81">
        <v>0</v>
      </c>
      <c r="BS74" s="81">
        <v>0</v>
      </c>
      <c r="BT74"/>
      <c r="BU74" s="80">
        <v>69.289000000000001</v>
      </c>
      <c r="BV74" s="80">
        <v>0</v>
      </c>
      <c r="BW74" s="80">
        <v>35.155000000000001</v>
      </c>
      <c r="BX74" s="80">
        <v>3.0329999999999999</v>
      </c>
      <c r="BY74" s="80">
        <v>25.004000000000001</v>
      </c>
      <c r="BZ74" s="80">
        <v>0</v>
      </c>
      <c r="CA74" s="80">
        <v>0</v>
      </c>
      <c r="CB74" s="80">
        <v>0</v>
      </c>
      <c r="CC74" s="80">
        <v>0</v>
      </c>
    </row>
    <row r="75" spans="1:81">
      <c r="A75" s="80" t="s">
        <v>1832</v>
      </c>
      <c r="B75" s="80">
        <v>418</v>
      </c>
      <c r="C75" s="80">
        <v>10</v>
      </c>
      <c r="D75" s="80">
        <v>25</v>
      </c>
      <c r="E75" s="80">
        <v>2013</v>
      </c>
      <c r="F75" s="80" t="s">
        <v>89</v>
      </c>
      <c r="G75" s="80" t="s">
        <v>1822</v>
      </c>
      <c r="H75" s="80" t="s">
        <v>1823</v>
      </c>
      <c r="I75" s="177"/>
      <c r="J75" s="81">
        <v>499.95972608716392</v>
      </c>
      <c r="K75" s="81">
        <v>4.4012808514038264</v>
      </c>
      <c r="L75" s="81">
        <v>7.7264389577131114</v>
      </c>
      <c r="M75" s="81">
        <v>88.96719469874418</v>
      </c>
      <c r="N75" s="81">
        <v>79.907386327819097</v>
      </c>
      <c r="O75" s="81">
        <v>77.757975426926862</v>
      </c>
      <c r="P75" s="81">
        <v>82.358561159545829</v>
      </c>
      <c r="Q75" s="81">
        <v>5.2797164292355561</v>
      </c>
      <c r="R75" s="81">
        <v>0</v>
      </c>
      <c r="S75" s="81">
        <v>4.3884091452399998</v>
      </c>
      <c r="T75" s="82"/>
      <c r="U75" s="81">
        <v>20443454</v>
      </c>
      <c r="V75" s="81">
        <v>2367</v>
      </c>
      <c r="W75" s="81">
        <v>174</v>
      </c>
      <c r="X75" s="81">
        <v>18207</v>
      </c>
      <c r="Y75" s="81">
        <v>25158</v>
      </c>
      <c r="Z75" s="81">
        <v>42485</v>
      </c>
      <c r="AA75" s="81">
        <v>16487</v>
      </c>
      <c r="AB75" s="81">
        <v>68252</v>
      </c>
      <c r="AC75" s="81">
        <v>0</v>
      </c>
      <c r="AD75" s="81">
        <v>4.3884091452399998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112.568</v>
      </c>
      <c r="BJ75" s="81">
        <v>0</v>
      </c>
      <c r="BK75" s="81">
        <v>0</v>
      </c>
      <c r="BL75" s="81">
        <v>0</v>
      </c>
      <c r="BM75" s="82"/>
      <c r="BN75" s="81">
        <v>0</v>
      </c>
      <c r="BO75" s="81">
        <v>0</v>
      </c>
      <c r="BP75" s="81">
        <v>11</v>
      </c>
      <c r="BQ75" s="81">
        <v>0</v>
      </c>
      <c r="BR75" s="81">
        <v>0</v>
      </c>
      <c r="BS75" s="81">
        <v>0</v>
      </c>
      <c r="BT75"/>
      <c r="BU75" s="80">
        <v>56.884</v>
      </c>
      <c r="BV75" s="80">
        <v>0</v>
      </c>
      <c r="BW75" s="80">
        <v>28.158999999999999</v>
      </c>
      <c r="BX75" s="80">
        <v>0</v>
      </c>
      <c r="BY75" s="80">
        <v>27.524999999999999</v>
      </c>
      <c r="BZ75" s="80">
        <v>0</v>
      </c>
      <c r="CA75" s="80">
        <v>0</v>
      </c>
      <c r="CB75" s="80">
        <v>0</v>
      </c>
      <c r="CC75" s="80">
        <v>0</v>
      </c>
    </row>
    <row r="76" spans="1:81">
      <c r="A76" s="80" t="s">
        <v>1833</v>
      </c>
      <c r="B76" s="80">
        <v>419</v>
      </c>
      <c r="C76" s="80">
        <v>11</v>
      </c>
      <c r="D76" s="80">
        <v>25</v>
      </c>
      <c r="E76" s="80">
        <v>2014</v>
      </c>
      <c r="F76" s="80" t="s">
        <v>90</v>
      </c>
      <c r="G76" s="80" t="s">
        <v>1822</v>
      </c>
      <c r="H76" s="80" t="s">
        <v>1823</v>
      </c>
      <c r="I76" s="177"/>
      <c r="J76" s="81">
        <v>485.63853697744736</v>
      </c>
      <c r="K76" s="81">
        <v>4.2256775231330499</v>
      </c>
      <c r="L76" s="81">
        <v>13.27061255950322</v>
      </c>
      <c r="M76" s="81">
        <v>98.06141964207545</v>
      </c>
      <c r="N76" s="81">
        <v>71.823400414275611</v>
      </c>
      <c r="O76" s="81">
        <v>74.229110280108216</v>
      </c>
      <c r="P76" s="81">
        <v>81.817795440689309</v>
      </c>
      <c r="Q76" s="81">
        <v>5.0136214273365347</v>
      </c>
      <c r="R76" s="81">
        <v>0</v>
      </c>
      <c r="S76" s="81">
        <v>3.6100380245300001</v>
      </c>
      <c r="T76" s="82"/>
      <c r="U76" s="81">
        <v>21454872</v>
      </c>
      <c r="V76" s="81">
        <v>1857</v>
      </c>
      <c r="W76" s="81">
        <v>288</v>
      </c>
      <c r="X76" s="81">
        <v>18613</v>
      </c>
      <c r="Y76" s="81">
        <v>25279</v>
      </c>
      <c r="Z76" s="81">
        <v>42715</v>
      </c>
      <c r="AA76" s="81">
        <v>16294</v>
      </c>
      <c r="AB76" s="81">
        <v>67551</v>
      </c>
      <c r="AC76" s="81">
        <v>0</v>
      </c>
      <c r="AD76" s="81">
        <v>3.6100380245300001</v>
      </c>
      <c r="AE76" s="82"/>
      <c r="AF76" s="81">
        <v>192354651.30797216</v>
      </c>
      <c r="AG76" s="81">
        <v>3605241.7953452971</v>
      </c>
      <c r="AH76" s="81">
        <v>2869874.3804113972</v>
      </c>
      <c r="AI76" s="81">
        <v>131417102.48269469</v>
      </c>
      <c r="AJ76" s="81">
        <v>99209826.29856433</v>
      </c>
      <c r="AK76" s="81">
        <v>0</v>
      </c>
      <c r="AL76" s="81">
        <v>0</v>
      </c>
      <c r="AM76" s="81">
        <v>9273742.8708857279</v>
      </c>
      <c r="AN76" s="81">
        <v>0</v>
      </c>
      <c r="AO76" s="81">
        <v>0</v>
      </c>
      <c r="AP76" s="82"/>
      <c r="AQ76" s="81">
        <v>1370</v>
      </c>
      <c r="AR76" s="81">
        <v>499</v>
      </c>
      <c r="AS76" s="81">
        <v>0</v>
      </c>
      <c r="AT76" s="81">
        <v>0</v>
      </c>
      <c r="AU76" s="81">
        <v>0</v>
      </c>
      <c r="AV76" s="81">
        <v>1</v>
      </c>
      <c r="AW76" s="81" t="s">
        <v>564</v>
      </c>
      <c r="AX76" s="82"/>
      <c r="AY76" s="81">
        <v>5790</v>
      </c>
      <c r="AZ76" s="81">
        <v>25351.3</v>
      </c>
      <c r="BA76" s="81">
        <v>0</v>
      </c>
      <c r="BB76" s="81">
        <v>0</v>
      </c>
      <c r="BC76" s="81">
        <v>0</v>
      </c>
      <c r="BD76" s="81">
        <v>18144</v>
      </c>
      <c r="BE76" s="81" t="s">
        <v>564</v>
      </c>
      <c r="BF76" s="82"/>
      <c r="BG76" s="81">
        <v>0</v>
      </c>
      <c r="BH76" s="81">
        <v>0</v>
      </c>
      <c r="BI76" s="81">
        <v>123.64</v>
      </c>
      <c r="BJ76" s="81">
        <v>0</v>
      </c>
      <c r="BK76" s="81">
        <v>0</v>
      </c>
      <c r="BL76" s="81">
        <v>0</v>
      </c>
      <c r="BM76" s="82"/>
      <c r="BN76" s="81">
        <v>0</v>
      </c>
      <c r="BO76" s="81">
        <v>0</v>
      </c>
      <c r="BP76" s="81">
        <v>11</v>
      </c>
      <c r="BQ76" s="81">
        <v>0</v>
      </c>
      <c r="BR76" s="81">
        <v>0</v>
      </c>
      <c r="BS76" s="81">
        <v>0</v>
      </c>
      <c r="BT76"/>
      <c r="BU76" s="80">
        <v>59.293999999999997</v>
      </c>
      <c r="BV76" s="80">
        <v>0</v>
      </c>
      <c r="BW76" s="80">
        <v>33.744</v>
      </c>
      <c r="BX76" s="80">
        <v>0</v>
      </c>
      <c r="BY76" s="80">
        <v>30.602</v>
      </c>
      <c r="BZ76" s="80">
        <v>0</v>
      </c>
      <c r="CA76" s="80">
        <v>0</v>
      </c>
      <c r="CB76" s="80">
        <v>0</v>
      </c>
      <c r="CC76" s="80">
        <v>0</v>
      </c>
    </row>
    <row r="77" spans="1:81">
      <c r="A77" s="80" t="s">
        <v>1834</v>
      </c>
      <c r="B77" s="80">
        <v>420</v>
      </c>
      <c r="C77" s="80">
        <v>12</v>
      </c>
      <c r="D77" s="80">
        <v>25</v>
      </c>
      <c r="E77" s="80">
        <v>2015</v>
      </c>
      <c r="F77" s="80" t="s">
        <v>91</v>
      </c>
      <c r="G77" s="80" t="s">
        <v>1822</v>
      </c>
      <c r="H77" s="80" t="s">
        <v>1823</v>
      </c>
      <c r="I77" s="177"/>
      <c r="J77" s="81">
        <v>475.81921332593907</v>
      </c>
      <c r="K77" s="81">
        <v>4.0681703656119854</v>
      </c>
      <c r="L77" s="81">
        <v>15.53775597358266</v>
      </c>
      <c r="M77" s="81">
        <v>91.018222356902726</v>
      </c>
      <c r="N77" s="81">
        <v>65.78017503402593</v>
      </c>
      <c r="O77" s="81">
        <v>73.86155159108128</v>
      </c>
      <c r="P77" s="81">
        <v>81.188680223876403</v>
      </c>
      <c r="Q77" s="81">
        <v>4.8577348394344932</v>
      </c>
      <c r="R77" s="81">
        <v>0</v>
      </c>
      <c r="S77" s="81">
        <v>7.2088256486350009</v>
      </c>
      <c r="T77" s="82"/>
      <c r="U77" s="81">
        <v>22517376</v>
      </c>
      <c r="V77" s="81">
        <v>1857</v>
      </c>
      <c r="W77" s="81">
        <v>288</v>
      </c>
      <c r="X77" s="81">
        <v>18613</v>
      </c>
      <c r="Y77" s="81">
        <v>25362</v>
      </c>
      <c r="Z77" s="81">
        <v>42913</v>
      </c>
      <c r="AA77" s="81">
        <v>16156</v>
      </c>
      <c r="AB77" s="81">
        <v>66858</v>
      </c>
      <c r="AC77" s="81">
        <v>0</v>
      </c>
      <c r="AD77" s="81">
        <v>7.2088256486350009</v>
      </c>
      <c r="AE77" s="82"/>
      <c r="AF77" s="81">
        <v>189314035.53336987</v>
      </c>
      <c r="AG77" s="81">
        <v>3228296.6907978253</v>
      </c>
      <c r="AH77" s="81">
        <v>2992220.5334718553</v>
      </c>
      <c r="AI77" s="81">
        <v>124365842.91889301</v>
      </c>
      <c r="AJ77" s="81">
        <v>92839126.547895804</v>
      </c>
      <c r="AK77" s="81">
        <v>0</v>
      </c>
      <c r="AL77" s="81">
        <v>0</v>
      </c>
      <c r="AM77" s="81">
        <v>9162608.4412382562</v>
      </c>
      <c r="AN77" s="81">
        <v>0</v>
      </c>
      <c r="AO77" s="81">
        <v>0</v>
      </c>
      <c r="AP77" s="82"/>
      <c r="AQ77" s="81">
        <v>1498</v>
      </c>
      <c r="AR77" s="81">
        <v>721</v>
      </c>
      <c r="AS77" s="81">
        <v>0</v>
      </c>
      <c r="AT77" s="81">
        <v>0</v>
      </c>
      <c r="AU77" s="81">
        <v>0</v>
      </c>
      <c r="AV77" s="81">
        <v>1</v>
      </c>
      <c r="AW77" s="81" t="s">
        <v>564</v>
      </c>
      <c r="AX77" s="82"/>
      <c r="AY77" s="81">
        <v>6480.2</v>
      </c>
      <c r="AZ77" s="81">
        <v>51605.599999999999</v>
      </c>
      <c r="BA77" s="81">
        <v>0</v>
      </c>
      <c r="BB77" s="81">
        <v>0</v>
      </c>
      <c r="BC77" s="81">
        <v>0</v>
      </c>
      <c r="BD77" s="81">
        <v>18144</v>
      </c>
      <c r="BE77" s="81" t="s">
        <v>564</v>
      </c>
      <c r="BF77" s="82"/>
      <c r="BG77" s="81">
        <v>0</v>
      </c>
      <c r="BH77" s="81">
        <v>0</v>
      </c>
      <c r="BI77" s="81">
        <v>132.47200000000001</v>
      </c>
      <c r="BJ77" s="81">
        <v>0</v>
      </c>
      <c r="BK77" s="81">
        <v>0</v>
      </c>
      <c r="BL77" s="81">
        <v>0</v>
      </c>
      <c r="BM77" s="82"/>
      <c r="BN77" s="81">
        <v>0</v>
      </c>
      <c r="BO77" s="81">
        <v>0</v>
      </c>
      <c r="BP77" s="81">
        <v>11</v>
      </c>
      <c r="BQ77" s="81">
        <v>0</v>
      </c>
      <c r="BR77" s="81">
        <v>0</v>
      </c>
      <c r="BS77" s="81">
        <v>0</v>
      </c>
      <c r="BT77"/>
      <c r="BU77" s="80">
        <v>55.539000000000001</v>
      </c>
      <c r="BV77" s="80">
        <v>0</v>
      </c>
      <c r="BW77" s="80">
        <v>43.158000000000001</v>
      </c>
      <c r="BX77" s="80">
        <v>3.6819999999999999</v>
      </c>
      <c r="BY77" s="80">
        <v>30.093</v>
      </c>
      <c r="BZ77" s="80">
        <v>0</v>
      </c>
      <c r="CA77" s="80">
        <v>0</v>
      </c>
      <c r="CB77" s="80">
        <v>0</v>
      </c>
      <c r="CC77" s="80">
        <v>0</v>
      </c>
    </row>
    <row r="78" spans="1:81">
      <c r="A78" s="80" t="s">
        <v>1835</v>
      </c>
      <c r="B78" s="80">
        <v>421</v>
      </c>
      <c r="C78" s="80">
        <v>13</v>
      </c>
      <c r="D78" s="80">
        <v>25</v>
      </c>
      <c r="E78" s="80">
        <v>2016</v>
      </c>
      <c r="F78" s="80" t="s">
        <v>92</v>
      </c>
      <c r="G78" s="80" t="s">
        <v>1822</v>
      </c>
      <c r="H78" s="80" t="s">
        <v>1823</v>
      </c>
      <c r="I78" s="177"/>
      <c r="J78" s="81">
        <v>460.67668785630667</v>
      </c>
      <c r="K78" s="81">
        <v>3.8687644484286183</v>
      </c>
      <c r="L78" s="81">
        <v>15.3294315977287</v>
      </c>
      <c r="M78" s="81">
        <v>82.1783574709888</v>
      </c>
      <c r="N78" s="81">
        <v>60.425304657298263</v>
      </c>
      <c r="O78" s="81">
        <v>73.224762400351537</v>
      </c>
      <c r="P78" s="81">
        <v>78.706436609849575</v>
      </c>
      <c r="Q78" s="81">
        <v>4.6693420971941419</v>
      </c>
      <c r="R78" s="81">
        <v>0</v>
      </c>
      <c r="S78" s="81">
        <v>5.4052428157200003</v>
      </c>
      <c r="T78" s="82"/>
      <c r="U78" s="81">
        <v>21843804</v>
      </c>
      <c r="V78" s="81">
        <v>1857</v>
      </c>
      <c r="W78" s="81">
        <v>288</v>
      </c>
      <c r="X78" s="81">
        <v>18613</v>
      </c>
      <c r="Y78" s="81">
        <v>25453</v>
      </c>
      <c r="Z78" s="81">
        <v>43066</v>
      </c>
      <c r="AA78" s="81">
        <v>16199</v>
      </c>
      <c r="AB78" s="81">
        <v>66108</v>
      </c>
      <c r="AC78" s="81">
        <v>0</v>
      </c>
      <c r="AD78" s="81">
        <v>5.4052428157200003</v>
      </c>
      <c r="AE78" s="82"/>
      <c r="AF78" s="81">
        <v>183142161.5823749</v>
      </c>
      <c r="AG78" s="81">
        <v>2916446.3821051889</v>
      </c>
      <c r="AH78" s="81">
        <v>2157130.34598894</v>
      </c>
      <c r="AI78" s="81">
        <v>123430387.1117835</v>
      </c>
      <c r="AJ78" s="81">
        <v>82398181.783209801</v>
      </c>
      <c r="AK78" s="81">
        <v>0</v>
      </c>
      <c r="AL78" s="81">
        <v>0</v>
      </c>
      <c r="AM78" s="81">
        <v>9066862.6817438416</v>
      </c>
      <c r="AN78" s="81">
        <v>0</v>
      </c>
      <c r="AO78" s="81">
        <v>0</v>
      </c>
      <c r="AP78" s="82"/>
      <c r="AQ78" s="81">
        <v>1611</v>
      </c>
      <c r="AR78" s="81">
        <v>871</v>
      </c>
      <c r="AS78" s="81">
        <v>0</v>
      </c>
      <c r="AT78" s="81">
        <v>0</v>
      </c>
      <c r="AU78" s="81">
        <v>0</v>
      </c>
      <c r="AV78" s="81">
        <v>1</v>
      </c>
      <c r="AW78" s="81" t="s">
        <v>564</v>
      </c>
      <c r="AX78" s="82"/>
      <c r="AY78" s="81">
        <v>7096.2999999999993</v>
      </c>
      <c r="AZ78" s="81">
        <v>63277.9</v>
      </c>
      <c r="BA78" s="81">
        <v>0</v>
      </c>
      <c r="BB78" s="81">
        <v>0</v>
      </c>
      <c r="BC78" s="81">
        <v>0</v>
      </c>
      <c r="BD78" s="81">
        <v>18144</v>
      </c>
      <c r="BE78" s="81" t="s">
        <v>564</v>
      </c>
      <c r="BF78" s="82"/>
      <c r="BG78" s="81">
        <v>0</v>
      </c>
      <c r="BH78" s="81">
        <v>0</v>
      </c>
      <c r="BI78" s="81">
        <v>134.78</v>
      </c>
      <c r="BJ78" s="81">
        <v>0</v>
      </c>
      <c r="BK78" s="81">
        <v>0</v>
      </c>
      <c r="BL78" s="81">
        <v>0</v>
      </c>
      <c r="BM78" s="82"/>
      <c r="BN78" s="81">
        <v>0</v>
      </c>
      <c r="BO78" s="81">
        <v>0</v>
      </c>
      <c r="BP78" s="81">
        <v>11</v>
      </c>
      <c r="BQ78" s="81">
        <v>0</v>
      </c>
      <c r="BR78" s="81">
        <v>0</v>
      </c>
      <c r="BS78" s="81">
        <v>0</v>
      </c>
      <c r="BT78"/>
      <c r="BU78" s="80">
        <v>56.536999999999999</v>
      </c>
      <c r="BV78" s="80">
        <v>0</v>
      </c>
      <c r="BW78" s="80">
        <v>45.198</v>
      </c>
      <c r="BX78" s="80">
        <v>3.0720000000000001</v>
      </c>
      <c r="BY78" s="80">
        <v>29.972999999999999</v>
      </c>
      <c r="BZ78" s="80">
        <v>0</v>
      </c>
      <c r="CA78" s="80">
        <v>0</v>
      </c>
      <c r="CB78" s="80">
        <v>0</v>
      </c>
      <c r="CC78" s="80">
        <v>0</v>
      </c>
    </row>
    <row r="79" spans="1:81">
      <c r="A79" s="80" t="s">
        <v>1836</v>
      </c>
      <c r="B79" s="80">
        <v>422</v>
      </c>
      <c r="C79" s="80">
        <v>14</v>
      </c>
      <c r="D79" s="80">
        <v>25</v>
      </c>
      <c r="E79" s="80">
        <v>2017</v>
      </c>
      <c r="F79" s="80" t="s">
        <v>71</v>
      </c>
      <c r="G79" s="80" t="s">
        <v>1822</v>
      </c>
      <c r="H79" s="80" t="s">
        <v>1823</v>
      </c>
      <c r="I79" s="177"/>
      <c r="J79" s="81">
        <v>458.63527425126256</v>
      </c>
      <c r="K79" s="81">
        <v>3.8098829393467111</v>
      </c>
      <c r="L79" s="81">
        <v>12.323504960782358</v>
      </c>
      <c r="M79" s="81">
        <v>71.576050580774293</v>
      </c>
      <c r="N79" s="81">
        <v>59.445765460990266</v>
      </c>
      <c r="O79" s="81">
        <v>71.966351968135285</v>
      </c>
      <c r="P79" s="81">
        <v>77.802312171069005</v>
      </c>
      <c r="Q79" s="81">
        <v>4.4701415214259521</v>
      </c>
      <c r="R79" s="81">
        <v>0</v>
      </c>
      <c r="S79" s="81">
        <v>6.7828583350000002</v>
      </c>
      <c r="T79" s="82"/>
      <c r="U79" s="81">
        <v>23174492</v>
      </c>
      <c r="V79" s="81">
        <v>1857</v>
      </c>
      <c r="W79" s="81">
        <v>288</v>
      </c>
      <c r="X79" s="81">
        <v>18613</v>
      </c>
      <c r="Y79" s="81">
        <v>25661</v>
      </c>
      <c r="Z79" s="81">
        <v>43028</v>
      </c>
      <c r="AA79" s="81">
        <v>16115</v>
      </c>
      <c r="AB79" s="81">
        <v>65448</v>
      </c>
      <c r="AC79" s="81">
        <v>0</v>
      </c>
      <c r="AD79" s="81">
        <v>6.7828583350000002</v>
      </c>
      <c r="AE79" s="82"/>
      <c r="AF79" s="81">
        <v>188363962.8325946</v>
      </c>
      <c r="AG79" s="81">
        <v>3083553.6668116311</v>
      </c>
      <c r="AH79" s="81">
        <v>2381480.9003203791</v>
      </c>
      <c r="AI79" s="81">
        <v>124926875.71704739</v>
      </c>
      <c r="AJ79" s="81">
        <v>92240154.091912776</v>
      </c>
      <c r="AK79" s="81">
        <v>0</v>
      </c>
      <c r="AL79" s="81">
        <v>0</v>
      </c>
      <c r="AM79" s="81">
        <v>8990387.7046174835</v>
      </c>
      <c r="AN79" s="81">
        <v>0</v>
      </c>
      <c r="AO79" s="81">
        <v>0</v>
      </c>
      <c r="AP79" s="82"/>
      <c r="AQ79" s="81">
        <v>1692</v>
      </c>
      <c r="AR79" s="81">
        <v>970</v>
      </c>
      <c r="AS79" s="81">
        <v>0</v>
      </c>
      <c r="AT79" s="81">
        <v>0</v>
      </c>
      <c r="AU79" s="81">
        <v>0</v>
      </c>
      <c r="AV79" s="81">
        <v>2</v>
      </c>
      <c r="AW79" s="81" t="s">
        <v>564</v>
      </c>
      <c r="AX79" s="82"/>
      <c r="AY79" s="81">
        <v>7567.7000000000007</v>
      </c>
      <c r="AZ79" s="81">
        <v>68657.700000000026</v>
      </c>
      <c r="BA79" s="81">
        <v>0</v>
      </c>
      <c r="BB79" s="81">
        <v>0</v>
      </c>
      <c r="BC79" s="81">
        <v>0</v>
      </c>
      <c r="BD79" s="81">
        <v>40244</v>
      </c>
      <c r="BE79" s="81" t="s">
        <v>564</v>
      </c>
      <c r="BF79" s="82"/>
      <c r="BG79" s="81">
        <v>0</v>
      </c>
      <c r="BH79" s="81">
        <v>0</v>
      </c>
      <c r="BI79" s="81">
        <v>120.259</v>
      </c>
      <c r="BJ79" s="81">
        <v>0</v>
      </c>
      <c r="BK79" s="81">
        <v>0</v>
      </c>
      <c r="BL79" s="81">
        <v>0</v>
      </c>
      <c r="BM79" s="82"/>
      <c r="BN79" s="81">
        <v>0</v>
      </c>
      <c r="BO79" s="81">
        <v>0</v>
      </c>
      <c r="BP79" s="81">
        <v>10</v>
      </c>
      <c r="BQ79" s="81">
        <v>0</v>
      </c>
      <c r="BR79" s="81">
        <v>0</v>
      </c>
      <c r="BS79" s="81">
        <v>0</v>
      </c>
      <c r="BT79"/>
      <c r="BU79" s="80">
        <v>48.369</v>
      </c>
      <c r="BV79" s="80">
        <v>0</v>
      </c>
      <c r="BW79" s="80">
        <v>40.741</v>
      </c>
      <c r="BX79" s="80">
        <v>3.5249999999999999</v>
      </c>
      <c r="BY79" s="80">
        <v>27.623999999999999</v>
      </c>
      <c r="BZ79" s="80">
        <v>0</v>
      </c>
      <c r="CA79" s="80">
        <v>0</v>
      </c>
      <c r="CB79" s="80">
        <v>0</v>
      </c>
      <c r="CC79" s="80">
        <v>0</v>
      </c>
    </row>
    <row r="80" spans="1:81">
      <c r="A80" s="80" t="s">
        <v>1837</v>
      </c>
      <c r="B80" s="80">
        <v>423</v>
      </c>
      <c r="C80" s="80">
        <v>15</v>
      </c>
      <c r="D80" s="80">
        <v>25</v>
      </c>
      <c r="E80" s="80">
        <v>2018</v>
      </c>
      <c r="F80" s="80" t="s">
        <v>93</v>
      </c>
      <c r="G80" s="80" t="s">
        <v>1822</v>
      </c>
      <c r="H80" s="80" t="s">
        <v>1823</v>
      </c>
      <c r="I80" s="177"/>
      <c r="J80" s="81">
        <v>414.57234549849659</v>
      </c>
      <c r="K80" s="81">
        <v>3.3212829405538944</v>
      </c>
      <c r="L80" s="81">
        <v>11.123331550048265</v>
      </c>
      <c r="M80" s="81">
        <v>59.767888139896073</v>
      </c>
      <c r="N80" s="81">
        <v>48.8375856377627</v>
      </c>
      <c r="O80" s="81">
        <v>70.515793868098001</v>
      </c>
      <c r="P80" s="81">
        <v>76.611999479151763</v>
      </c>
      <c r="Q80" s="81">
        <v>4.1000874118720283</v>
      </c>
      <c r="R80" s="81">
        <v>0</v>
      </c>
      <c r="S80" s="81">
        <v>9.1216716511999998</v>
      </c>
      <c r="T80" s="82"/>
      <c r="U80" s="81">
        <v>23626195</v>
      </c>
      <c r="V80" s="81">
        <v>1857</v>
      </c>
      <c r="W80" s="81">
        <v>288</v>
      </c>
      <c r="X80" s="81">
        <v>18613</v>
      </c>
      <c r="Y80" s="81">
        <v>25793</v>
      </c>
      <c r="Z80" s="81">
        <v>42968</v>
      </c>
      <c r="AA80" s="81">
        <v>16028</v>
      </c>
      <c r="AB80" s="81">
        <v>64691</v>
      </c>
      <c r="AC80" s="81">
        <v>0</v>
      </c>
      <c r="AD80" s="81">
        <v>9.1216716511999998</v>
      </c>
      <c r="AE80" s="82"/>
      <c r="AF80" s="81">
        <v>184207487.37344769</v>
      </c>
      <c r="AG80" s="81">
        <v>2660276.1060844762</v>
      </c>
      <c r="AH80" s="81">
        <v>2240339.6237171059</v>
      </c>
      <c r="AI80" s="81">
        <v>116429024.2537246</v>
      </c>
      <c r="AJ80" s="81">
        <v>88476876.924298659</v>
      </c>
      <c r="AK80" s="81">
        <v>0</v>
      </c>
      <c r="AL80" s="81">
        <v>0</v>
      </c>
      <c r="AM80" s="81">
        <v>8904788.0030472763</v>
      </c>
      <c r="AN80" s="81">
        <v>0</v>
      </c>
      <c r="AO80" s="81">
        <v>0</v>
      </c>
      <c r="AP80" s="82"/>
      <c r="AQ80" s="81">
        <v>1808</v>
      </c>
      <c r="AR80" s="81">
        <v>1092</v>
      </c>
      <c r="AS80" s="81">
        <v>0</v>
      </c>
      <c r="AT80" s="81">
        <v>0</v>
      </c>
      <c r="AU80" s="81">
        <v>0</v>
      </c>
      <c r="AV80" s="81">
        <v>2</v>
      </c>
      <c r="AW80" s="81" t="s">
        <v>564</v>
      </c>
      <c r="AX80" s="82"/>
      <c r="AY80" s="81">
        <v>8275.0999999999967</v>
      </c>
      <c r="AZ80" s="81">
        <v>73568.600000000006</v>
      </c>
      <c r="BA80" s="81">
        <v>0</v>
      </c>
      <c r="BB80" s="81">
        <v>0</v>
      </c>
      <c r="BC80" s="81">
        <v>0</v>
      </c>
      <c r="BD80" s="81">
        <v>40981.1</v>
      </c>
      <c r="BE80" s="81" t="s">
        <v>564</v>
      </c>
      <c r="BF80" s="82"/>
      <c r="BG80" s="81">
        <v>0</v>
      </c>
      <c r="BH80" s="81">
        <v>0</v>
      </c>
      <c r="BI80" s="81">
        <v>101.497</v>
      </c>
      <c r="BJ80" s="81">
        <v>0</v>
      </c>
      <c r="BK80" s="81">
        <v>0</v>
      </c>
      <c r="BL80" s="81">
        <v>0</v>
      </c>
      <c r="BM80" s="82"/>
      <c r="BN80" s="81">
        <v>0</v>
      </c>
      <c r="BO80" s="81">
        <v>0</v>
      </c>
      <c r="BP80" s="81">
        <v>11</v>
      </c>
      <c r="BQ80" s="81">
        <v>0</v>
      </c>
      <c r="BR80" s="81">
        <v>0</v>
      </c>
      <c r="BS80" s="81">
        <v>0</v>
      </c>
      <c r="BT80"/>
      <c r="BU80" s="80">
        <v>52.902000000000001</v>
      </c>
      <c r="BV80" s="80">
        <v>0</v>
      </c>
      <c r="BW80" s="80">
        <v>24.512</v>
      </c>
      <c r="BX80" s="80">
        <v>3.1030000000000002</v>
      </c>
      <c r="BY80" s="80">
        <v>20.98</v>
      </c>
      <c r="BZ80" s="80">
        <v>0</v>
      </c>
      <c r="CA80" s="80">
        <v>0</v>
      </c>
      <c r="CB80" s="80">
        <v>0</v>
      </c>
      <c r="CC80" s="80">
        <v>0</v>
      </c>
    </row>
    <row r="81" spans="1:81">
      <c r="A81" s="80" t="s">
        <v>1838</v>
      </c>
      <c r="B81" s="80">
        <v>424</v>
      </c>
      <c r="C81" s="80">
        <v>16</v>
      </c>
      <c r="D81" s="80">
        <v>25</v>
      </c>
      <c r="E81" s="80">
        <v>2019</v>
      </c>
      <c r="F81" s="80" t="s">
        <v>73</v>
      </c>
      <c r="G81" s="80" t="s">
        <v>1822</v>
      </c>
      <c r="H81" s="80" t="s">
        <v>1823</v>
      </c>
      <c r="I81" s="177"/>
      <c r="J81" s="81">
        <v>413.93437176689145</v>
      </c>
      <c r="K81" s="81">
        <v>3.0985938498641801</v>
      </c>
      <c r="L81" s="81">
        <v>11.22128677599256</v>
      </c>
      <c r="M81" s="81">
        <v>57.741600750245425</v>
      </c>
      <c r="N81" s="81">
        <v>51.145001848747249</v>
      </c>
      <c r="O81" s="81">
        <v>68.74806586749888</v>
      </c>
      <c r="P81" s="81">
        <v>75.682335959077676</v>
      </c>
      <c r="Q81" s="81">
        <v>3.9457217363253387</v>
      </c>
      <c r="R81" s="81">
        <v>0</v>
      </c>
      <c r="S81" s="81">
        <v>7.1031498612799995</v>
      </c>
      <c r="T81" s="82"/>
      <c r="U81" s="81">
        <v>24702513</v>
      </c>
      <c r="V81" s="81">
        <v>1857</v>
      </c>
      <c r="W81" s="81">
        <v>288</v>
      </c>
      <c r="X81" s="81">
        <v>18613</v>
      </c>
      <c r="Y81" s="81">
        <v>25920</v>
      </c>
      <c r="Z81" s="81">
        <v>43041</v>
      </c>
      <c r="AA81" s="81">
        <v>15715</v>
      </c>
      <c r="AB81" s="81">
        <v>63941</v>
      </c>
      <c r="AC81" s="81">
        <v>0</v>
      </c>
      <c r="AD81" s="81">
        <v>7.1031498612799986</v>
      </c>
      <c r="AE81" s="82"/>
      <c r="AF81" s="81">
        <v>182530679.47504431</v>
      </c>
      <c r="AG81" s="81">
        <v>2682496.6418403639</v>
      </c>
      <c r="AH81" s="81">
        <v>2397949.3827464031</v>
      </c>
      <c r="AI81" s="81">
        <v>118678311.3083937</v>
      </c>
      <c r="AJ81" s="81">
        <v>95069914.628271103</v>
      </c>
      <c r="AK81" s="81">
        <v>0</v>
      </c>
      <c r="AL81" s="81">
        <v>0</v>
      </c>
      <c r="AM81" s="81">
        <v>8708282.8524097111</v>
      </c>
      <c r="AN81" s="81">
        <v>0</v>
      </c>
      <c r="AO81" s="81">
        <v>0</v>
      </c>
      <c r="AP81" s="82"/>
      <c r="AQ81" s="81">
        <v>1902</v>
      </c>
      <c r="AR81" s="81">
        <v>1210</v>
      </c>
      <c r="AS81" s="81">
        <v>0</v>
      </c>
      <c r="AT81" s="81">
        <v>0</v>
      </c>
      <c r="AU81" s="81">
        <v>0</v>
      </c>
      <c r="AV81" s="81">
        <v>2</v>
      </c>
      <c r="AW81" s="81" t="s">
        <v>564</v>
      </c>
      <c r="AX81" s="82"/>
      <c r="AY81" s="81">
        <v>8819.5000000000036</v>
      </c>
      <c r="AZ81" s="81">
        <v>80455.500000000073</v>
      </c>
      <c r="BA81" s="81">
        <v>0</v>
      </c>
      <c r="BB81" s="81">
        <v>0</v>
      </c>
      <c r="BC81" s="81">
        <v>0</v>
      </c>
      <c r="BD81" s="81">
        <v>40981.1</v>
      </c>
      <c r="BE81" s="81" t="s">
        <v>564</v>
      </c>
      <c r="BF81" s="82"/>
      <c r="BG81" s="81">
        <v>0</v>
      </c>
      <c r="BH81" s="81">
        <v>0</v>
      </c>
      <c r="BI81" s="81">
        <v>95.869</v>
      </c>
      <c r="BJ81" s="81">
        <v>0</v>
      </c>
      <c r="BK81" s="81">
        <v>0</v>
      </c>
      <c r="BL81" s="81">
        <v>0</v>
      </c>
      <c r="BM81" s="82"/>
      <c r="BN81" s="81">
        <v>0</v>
      </c>
      <c r="BO81" s="81">
        <v>0</v>
      </c>
      <c r="BP81" s="81">
        <v>11</v>
      </c>
      <c r="BQ81" s="81">
        <v>0</v>
      </c>
      <c r="BR81" s="81">
        <v>0</v>
      </c>
      <c r="BS81" s="81">
        <v>0</v>
      </c>
      <c r="BT81"/>
      <c r="BU81" s="80">
        <v>44.759</v>
      </c>
      <c r="BV81" s="80">
        <v>0</v>
      </c>
      <c r="BW81" s="80">
        <v>23.469000000000001</v>
      </c>
      <c r="BX81" s="80">
        <v>3.4140000000000001</v>
      </c>
      <c r="BY81" s="80">
        <v>24.227</v>
      </c>
      <c r="BZ81" s="80">
        <v>0</v>
      </c>
      <c r="CA81" s="80">
        <v>0</v>
      </c>
      <c r="CB81" s="80">
        <v>0</v>
      </c>
      <c r="CC81" s="80">
        <v>0</v>
      </c>
    </row>
    <row r="82" spans="1:81">
      <c r="A82" s="80" t="s">
        <v>1839</v>
      </c>
      <c r="B82" s="80">
        <v>425</v>
      </c>
      <c r="C82" s="80">
        <v>17</v>
      </c>
      <c r="D82" s="80">
        <v>25</v>
      </c>
      <c r="E82" s="80">
        <v>2020</v>
      </c>
      <c r="F82" s="80" t="s">
        <v>218</v>
      </c>
      <c r="G82" s="80" t="s">
        <v>1822</v>
      </c>
      <c r="H82" s="80" t="s">
        <v>1823</v>
      </c>
      <c r="I82" s="177"/>
      <c r="J82" s="81">
        <v>365.5296653651788</v>
      </c>
      <c r="K82" s="81">
        <v>3.5352559796929204</v>
      </c>
      <c r="L82" s="81">
        <v>14.649182380674484</v>
      </c>
      <c r="M82" s="81">
        <v>53.568775900289793</v>
      </c>
      <c r="N82" s="81">
        <v>50.914520546691868</v>
      </c>
      <c r="O82" s="81">
        <v>59.989532160191011</v>
      </c>
      <c r="P82" s="81">
        <v>70.779533683248772</v>
      </c>
      <c r="Q82" s="81">
        <v>3.7285361214857438</v>
      </c>
      <c r="R82" s="81">
        <v>0</v>
      </c>
      <c r="S82" s="81">
        <v>7.1343095641999996</v>
      </c>
      <c r="T82" s="82"/>
      <c r="U82" s="81">
        <v>21173920</v>
      </c>
      <c r="V82" s="81">
        <v>1875</v>
      </c>
      <c r="W82" s="81">
        <v>479</v>
      </c>
      <c r="X82" s="81">
        <v>17509</v>
      </c>
      <c r="Y82" s="81">
        <v>25983</v>
      </c>
      <c r="Z82" s="81">
        <v>42867</v>
      </c>
      <c r="AA82" s="81">
        <v>15968</v>
      </c>
      <c r="AB82" s="81">
        <v>63235</v>
      </c>
      <c r="AC82" s="81">
        <v>0</v>
      </c>
      <c r="AD82" s="81">
        <v>7.1343095641999996</v>
      </c>
      <c r="AE82" s="82"/>
      <c r="AF82" s="81">
        <v>166785517.17530781</v>
      </c>
      <c r="AG82" s="81">
        <v>2772445.4758641096</v>
      </c>
      <c r="AH82" s="81">
        <v>3201859.1969718845</v>
      </c>
      <c r="AI82" s="81">
        <v>104978332.47220367</v>
      </c>
      <c r="AJ82" s="81">
        <v>90428657.109352618</v>
      </c>
      <c r="AK82" s="81"/>
      <c r="AL82" s="81"/>
      <c r="AM82" s="81">
        <v>8252870.0555032315</v>
      </c>
      <c r="AN82" s="81"/>
      <c r="AO82" s="81"/>
      <c r="AP82" s="82"/>
      <c r="AQ82" s="81">
        <v>1982</v>
      </c>
      <c r="AR82" s="81">
        <v>1287</v>
      </c>
      <c r="AS82" s="81">
        <v>0</v>
      </c>
      <c r="AT82" s="81">
        <v>0</v>
      </c>
      <c r="AU82" s="81">
        <v>0</v>
      </c>
      <c r="AV82" s="81">
        <v>2</v>
      </c>
      <c r="AW82" s="81">
        <v>0</v>
      </c>
      <c r="AX82" s="82"/>
      <c r="AY82" s="81">
        <v>9351.1999999999989</v>
      </c>
      <c r="AZ82" s="81">
        <v>85332.599999999846</v>
      </c>
      <c r="BA82" s="81">
        <v>0</v>
      </c>
      <c r="BB82" s="81">
        <v>0</v>
      </c>
      <c r="BC82" s="81">
        <v>0</v>
      </c>
      <c r="BD82" s="81">
        <v>40981.1</v>
      </c>
      <c r="BE82" s="81">
        <v>0</v>
      </c>
      <c r="BF82" s="82"/>
      <c r="BG82" s="81">
        <v>0</v>
      </c>
      <c r="BH82" s="81">
        <v>0</v>
      </c>
      <c r="BI82" s="81">
        <v>89.533000000000001</v>
      </c>
      <c r="BJ82" s="81">
        <v>0</v>
      </c>
      <c r="BK82" s="81">
        <v>3.35</v>
      </c>
      <c r="BL82" s="81">
        <v>0</v>
      </c>
      <c r="BM82" s="82"/>
      <c r="BN82" s="81">
        <v>0</v>
      </c>
      <c r="BO82" s="81">
        <v>0</v>
      </c>
      <c r="BP82" s="81">
        <v>10</v>
      </c>
      <c r="BQ82" s="81">
        <v>0</v>
      </c>
      <c r="BR82" s="81">
        <v>1</v>
      </c>
      <c r="BS82" s="81">
        <v>0</v>
      </c>
      <c r="BT82"/>
      <c r="BU82" s="80">
        <v>40.543999999999997</v>
      </c>
      <c r="BV82" s="80">
        <v>0</v>
      </c>
      <c r="BW82" s="80">
        <v>25.643999999999998</v>
      </c>
      <c r="BX82" s="80">
        <v>3.2759999999999998</v>
      </c>
      <c r="BY82" s="80">
        <v>23.419</v>
      </c>
      <c r="BZ82" s="80">
        <v>0</v>
      </c>
      <c r="CA82" s="80">
        <v>0</v>
      </c>
      <c r="CB82" s="80">
        <v>0</v>
      </c>
      <c r="CC82" s="80">
        <v>0</v>
      </c>
    </row>
    <row r="83" spans="1:81">
      <c r="A83" s="80" t="s">
        <v>1840</v>
      </c>
      <c r="B83" s="80">
        <v>425</v>
      </c>
      <c r="C83" s="80">
        <v>18</v>
      </c>
      <c r="D83" s="80">
        <v>25</v>
      </c>
      <c r="E83" s="80">
        <v>2021</v>
      </c>
      <c r="F83" s="80" t="s">
        <v>75</v>
      </c>
      <c r="G83" s="174" t="s">
        <v>1822</v>
      </c>
      <c r="H83" s="80" t="s">
        <v>1823</v>
      </c>
      <c r="I83" s="177"/>
      <c r="J83" s="81">
        <v>395.51739242304501</v>
      </c>
      <c r="K83" s="81">
        <v>3.6104495544073867</v>
      </c>
      <c r="L83" s="81">
        <v>15.319504397757626</v>
      </c>
      <c r="M83" s="81">
        <v>50.25808528780977</v>
      </c>
      <c r="N83" s="81">
        <v>45.260315603492543</v>
      </c>
      <c r="O83" s="81">
        <v>57.908060800799127</v>
      </c>
      <c r="P83" s="81">
        <v>72.41559073848876</v>
      </c>
      <c r="Q83" s="81">
        <v>3.7241128582246401</v>
      </c>
      <c r="R83" s="81">
        <v>0</v>
      </c>
      <c r="S83" s="81">
        <v>7.1304393798399994</v>
      </c>
      <c r="T83" s="82"/>
      <c r="U83" s="81">
        <v>24447684</v>
      </c>
      <c r="V83" s="81">
        <v>1875</v>
      </c>
      <c r="W83" s="81">
        <v>479</v>
      </c>
      <c r="X83" s="81">
        <v>17509</v>
      </c>
      <c r="Y83" s="81">
        <v>26018</v>
      </c>
      <c r="Z83" s="81">
        <v>42608</v>
      </c>
      <c r="AA83" s="81">
        <v>15932</v>
      </c>
      <c r="AB83" s="81">
        <v>62411</v>
      </c>
      <c r="AC83" s="81">
        <v>0</v>
      </c>
      <c r="AD83" s="81">
        <v>7.1304393798399994</v>
      </c>
      <c r="AE83" s="82"/>
      <c r="AF83" s="81">
        <v>181289360.66661522</v>
      </c>
      <c r="AG83" s="81">
        <v>2960702.6341634672</v>
      </c>
      <c r="AH83" s="81">
        <v>3237939.6352764433</v>
      </c>
      <c r="AI83" s="81">
        <v>113312816.57639261</v>
      </c>
      <c r="AJ83" s="81">
        <v>92557976.023069918</v>
      </c>
      <c r="AK83" s="81">
        <v>0</v>
      </c>
      <c r="AL83" s="81">
        <v>0</v>
      </c>
      <c r="AM83" s="81">
        <v>8192310.501972788</v>
      </c>
      <c r="AN83" s="81">
        <v>0</v>
      </c>
      <c r="AO83" s="81">
        <v>0</v>
      </c>
      <c r="AP83" s="82"/>
      <c r="AQ83" s="81">
        <v>2065</v>
      </c>
      <c r="AR83" s="81">
        <v>1332</v>
      </c>
      <c r="AS83" s="81">
        <v>0</v>
      </c>
      <c r="AT83" s="81">
        <v>0</v>
      </c>
      <c r="AU83" s="81">
        <v>0</v>
      </c>
      <c r="AV83" s="81">
        <v>2</v>
      </c>
      <c r="AW83" s="81"/>
      <c r="AX83" s="82"/>
      <c r="AY83" s="81">
        <v>9966.1999999999935</v>
      </c>
      <c r="AZ83" s="81">
        <v>114907.89999999981</v>
      </c>
      <c r="BA83" s="81">
        <v>0</v>
      </c>
      <c r="BB83" s="81">
        <v>0</v>
      </c>
      <c r="BC83" s="81">
        <v>0</v>
      </c>
      <c r="BD83" s="81">
        <v>40981.1</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1841</v>
      </c>
      <c r="B84" s="80">
        <v>425</v>
      </c>
      <c r="C84" s="80">
        <v>19</v>
      </c>
      <c r="D84" s="80">
        <v>25</v>
      </c>
      <c r="E84" s="80">
        <v>2022</v>
      </c>
      <c r="F84" s="80" t="s">
        <v>568</v>
      </c>
      <c r="G84" s="174" t="s">
        <v>1822</v>
      </c>
      <c r="H84" s="80" t="s">
        <v>1823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2154</v>
      </c>
      <c r="AR84" s="81">
        <v>1361</v>
      </c>
      <c r="AS84" s="81">
        <v>0</v>
      </c>
      <c r="AT84" s="81">
        <v>0</v>
      </c>
      <c r="AU84" s="81">
        <v>0</v>
      </c>
      <c r="AV84" s="81">
        <v>2</v>
      </c>
      <c r="AW84" s="81"/>
      <c r="AX84" s="82"/>
      <c r="AY84" s="81">
        <v>10595.299999999985</v>
      </c>
      <c r="AZ84" s="81">
        <v>117116.29999999977</v>
      </c>
      <c r="BA84" s="81">
        <v>0</v>
      </c>
      <c r="BB84" s="81">
        <v>0</v>
      </c>
      <c r="BC84" s="81">
        <v>0</v>
      </c>
      <c r="BD84" s="81">
        <v>40981.1</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1842</v>
      </c>
      <c r="B85" s="80">
        <v>52</v>
      </c>
      <c r="C85" s="80">
        <v>1</v>
      </c>
      <c r="D85" s="80">
        <v>4</v>
      </c>
      <c r="E85" s="80">
        <v>1990</v>
      </c>
      <c r="F85" s="80" t="s">
        <v>562</v>
      </c>
      <c r="G85" s="80" t="s">
        <v>1843</v>
      </c>
      <c r="H85" s="80" t="s">
        <v>1844</v>
      </c>
      <c r="I85" s="177"/>
      <c r="J85" s="81">
        <v>112.74496791105149</v>
      </c>
      <c r="K85" s="81">
        <v>4.5080240584821949</v>
      </c>
      <c r="L85" s="81">
        <v>0.95534641415021437</v>
      </c>
      <c r="M85" s="81">
        <v>21.14920638935682</v>
      </c>
      <c r="N85" s="81">
        <v>51.996747427034521</v>
      </c>
      <c r="O85" s="81">
        <v>52.223168771557965</v>
      </c>
      <c r="P85" s="81">
        <v>47.880843648606181</v>
      </c>
      <c r="Q85" s="81">
        <v>3.8889291820990493</v>
      </c>
      <c r="R85" s="81">
        <v>0</v>
      </c>
      <c r="S85" s="81">
        <v>4.2229083446783493</v>
      </c>
      <c r="T85" s="82"/>
      <c r="U85" s="81">
        <v>9595368</v>
      </c>
      <c r="V85" s="81">
        <v>1687</v>
      </c>
      <c r="W85" s="81">
        <v>11</v>
      </c>
      <c r="X85" s="81">
        <v>8042</v>
      </c>
      <c r="Y85" s="81">
        <v>16656</v>
      </c>
      <c r="Z85" s="81">
        <v>21480</v>
      </c>
      <c r="AA85" s="81">
        <v>11626</v>
      </c>
      <c r="AB85" s="81">
        <v>63143</v>
      </c>
      <c r="AC85" s="81">
        <v>0</v>
      </c>
      <c r="AD85" s="81">
        <v>4.2229083446783493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1845</v>
      </c>
      <c r="B86" s="80">
        <v>53</v>
      </c>
      <c r="C86" s="80">
        <v>2</v>
      </c>
      <c r="D86" s="80">
        <v>4</v>
      </c>
      <c r="E86" s="80">
        <v>2005</v>
      </c>
      <c r="F86" s="80" t="s">
        <v>565</v>
      </c>
      <c r="G86" s="80" t="s">
        <v>1843</v>
      </c>
      <c r="H86" s="80" t="s">
        <v>1844</v>
      </c>
      <c r="I86" s="177"/>
      <c r="J86" s="81">
        <v>79.53114691540371</v>
      </c>
      <c r="K86" s="81">
        <v>3.8088128710159488</v>
      </c>
      <c r="L86" s="81">
        <v>7.1866658561078749</v>
      </c>
      <c r="M86" s="81">
        <v>41.002790742153934</v>
      </c>
      <c r="N86" s="81">
        <v>75.569007584320886</v>
      </c>
      <c r="O86" s="81">
        <v>75.162923192762406</v>
      </c>
      <c r="P86" s="81">
        <v>60.620538589352542</v>
      </c>
      <c r="Q86" s="81">
        <v>3.9206623029609959</v>
      </c>
      <c r="R86" s="81">
        <v>0</v>
      </c>
      <c r="S86" s="81">
        <v>11.022744961627712</v>
      </c>
      <c r="T86" s="82"/>
      <c r="U86" s="81">
        <v>8083950</v>
      </c>
      <c r="V86" s="81">
        <v>1662</v>
      </c>
      <c r="W86" s="81">
        <v>95</v>
      </c>
      <c r="X86" s="81">
        <v>8275</v>
      </c>
      <c r="Y86" s="81">
        <v>20555</v>
      </c>
      <c r="Z86" s="81">
        <v>35775</v>
      </c>
      <c r="AA86" s="81">
        <v>12055</v>
      </c>
      <c r="AB86" s="81">
        <v>66548</v>
      </c>
      <c r="AC86" s="81">
        <v>0</v>
      </c>
      <c r="AD86" s="81">
        <v>11.022744961627712</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1846</v>
      </c>
      <c r="B87" s="80">
        <v>54</v>
      </c>
      <c r="C87" s="80">
        <v>3</v>
      </c>
      <c r="D87" s="80">
        <v>4</v>
      </c>
      <c r="E87" s="80">
        <v>2006</v>
      </c>
      <c r="F87" s="80" t="s">
        <v>566</v>
      </c>
      <c r="G87" s="80" t="s">
        <v>1843</v>
      </c>
      <c r="H87" s="80" t="s">
        <v>1844</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1847</v>
      </c>
      <c r="B88" s="80">
        <v>55</v>
      </c>
      <c r="C88" s="80">
        <v>4</v>
      </c>
      <c r="D88" s="80">
        <v>4</v>
      </c>
      <c r="E88" s="80">
        <v>2007</v>
      </c>
      <c r="F88" s="80" t="s">
        <v>567</v>
      </c>
      <c r="G88" s="80" t="s">
        <v>1843</v>
      </c>
      <c r="H88" s="80" t="s">
        <v>1844</v>
      </c>
      <c r="I88" s="177"/>
      <c r="J88" s="81">
        <v>80.275971853177992</v>
      </c>
      <c r="K88" s="81">
        <v>3.5911345682151272</v>
      </c>
      <c r="L88" s="81">
        <v>12.081434900195184</v>
      </c>
      <c r="M88" s="81">
        <v>49.608014304953485</v>
      </c>
      <c r="N88" s="81">
        <v>74.026049677062133</v>
      </c>
      <c r="O88" s="81">
        <v>72.594246215296437</v>
      </c>
      <c r="P88" s="81">
        <v>61.252484417601472</v>
      </c>
      <c r="Q88" s="81">
        <v>4.1233501321904784</v>
      </c>
      <c r="R88" s="81">
        <v>0</v>
      </c>
      <c r="S88" s="81">
        <v>8.7039479436564395</v>
      </c>
      <c r="T88" s="82"/>
      <c r="U88" s="81">
        <v>9737700</v>
      </c>
      <c r="V88" s="81">
        <v>1570</v>
      </c>
      <c r="W88" s="81">
        <v>137</v>
      </c>
      <c r="X88" s="81">
        <v>10958</v>
      </c>
      <c r="Y88" s="81">
        <v>20941</v>
      </c>
      <c r="Z88" s="81">
        <v>35919</v>
      </c>
      <c r="AA88" s="81">
        <v>11995</v>
      </c>
      <c r="AB88" s="81">
        <v>66287</v>
      </c>
      <c r="AC88" s="81">
        <v>0</v>
      </c>
      <c r="AD88" s="81">
        <v>8.7039479436564395</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1848</v>
      </c>
      <c r="B89" s="80">
        <v>56</v>
      </c>
      <c r="C89" s="80">
        <v>5</v>
      </c>
      <c r="D89" s="80">
        <v>4</v>
      </c>
      <c r="E89" s="80">
        <v>2008</v>
      </c>
      <c r="F89" s="80" t="s">
        <v>84</v>
      </c>
      <c r="G89" s="80" t="s">
        <v>1843</v>
      </c>
      <c r="H89" s="80" t="s">
        <v>1844</v>
      </c>
      <c r="I89" s="177"/>
      <c r="J89" s="81">
        <v>74.935878889275671</v>
      </c>
      <c r="K89" s="81">
        <v>2.6818021168408142</v>
      </c>
      <c r="L89" s="81">
        <v>10.765906247742175</v>
      </c>
      <c r="M89" s="81">
        <v>49.465691680272812</v>
      </c>
      <c r="N89" s="81">
        <v>73.893540305169097</v>
      </c>
      <c r="O89" s="81">
        <v>70.616936928454052</v>
      </c>
      <c r="P89" s="81">
        <v>59.285224516786222</v>
      </c>
      <c r="Q89" s="81">
        <v>4.0530180020035207</v>
      </c>
      <c r="R89" s="81">
        <v>0</v>
      </c>
      <c r="S89" s="81">
        <v>8.6710168458892589</v>
      </c>
      <c r="T89" s="82"/>
      <c r="U89" s="81">
        <v>9687174</v>
      </c>
      <c r="V89" s="81">
        <v>1570</v>
      </c>
      <c r="W89" s="81">
        <v>137</v>
      </c>
      <c r="X89" s="81">
        <v>10958</v>
      </c>
      <c r="Y89" s="81">
        <v>21135</v>
      </c>
      <c r="Z89" s="81">
        <v>36167</v>
      </c>
      <c r="AA89" s="81">
        <v>11623</v>
      </c>
      <c r="AB89" s="81">
        <v>66227</v>
      </c>
      <c r="AC89" s="81">
        <v>0</v>
      </c>
      <c r="AD89" s="81">
        <v>8.6710168458892589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1849</v>
      </c>
      <c r="B90" s="80">
        <v>57</v>
      </c>
      <c r="C90" s="80">
        <v>6</v>
      </c>
      <c r="D90" s="80">
        <v>4</v>
      </c>
      <c r="E90" s="80">
        <v>2009</v>
      </c>
      <c r="F90" s="80" t="s">
        <v>85</v>
      </c>
      <c r="G90" s="80" t="s">
        <v>1843</v>
      </c>
      <c r="H90" s="80" t="s">
        <v>1844</v>
      </c>
      <c r="I90" s="177"/>
      <c r="J90" s="81">
        <v>80.696538587082856</v>
      </c>
      <c r="K90" s="81">
        <v>2.9296482298977082</v>
      </c>
      <c r="L90" s="81">
        <v>9.2503242547711171</v>
      </c>
      <c r="M90" s="81">
        <v>54.642872971266179</v>
      </c>
      <c r="N90" s="81">
        <v>72.373203239011502</v>
      </c>
      <c r="O90" s="81">
        <v>71.812553993803434</v>
      </c>
      <c r="P90" s="81">
        <v>56.302553345790514</v>
      </c>
      <c r="Q90" s="81">
        <v>3.8600998857722244</v>
      </c>
      <c r="R90" s="81">
        <v>0</v>
      </c>
      <c r="S90" s="81">
        <v>8.6901594637902733</v>
      </c>
      <c r="T90" s="82"/>
      <c r="U90" s="81">
        <v>8201063</v>
      </c>
      <c r="V90" s="81">
        <v>1802</v>
      </c>
      <c r="W90" s="81">
        <v>200</v>
      </c>
      <c r="X90" s="81">
        <v>12806</v>
      </c>
      <c r="Y90" s="81">
        <v>21385</v>
      </c>
      <c r="Z90" s="81">
        <v>36303</v>
      </c>
      <c r="AA90" s="81">
        <v>11332</v>
      </c>
      <c r="AB90" s="81">
        <v>66213</v>
      </c>
      <c r="AC90" s="81">
        <v>0</v>
      </c>
      <c r="AD90" s="81">
        <v>8.6901594637902733</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1850</v>
      </c>
      <c r="B91" s="80">
        <v>58</v>
      </c>
      <c r="C91" s="80">
        <v>7</v>
      </c>
      <c r="D91" s="80">
        <v>4</v>
      </c>
      <c r="E91" s="80">
        <v>2010</v>
      </c>
      <c r="F91" s="80" t="s">
        <v>86</v>
      </c>
      <c r="G91" s="80" t="s">
        <v>1843</v>
      </c>
      <c r="H91" s="80" t="s">
        <v>1844</v>
      </c>
      <c r="I91" s="177"/>
      <c r="J91" s="81">
        <v>79.40166289753067</v>
      </c>
      <c r="K91" s="81">
        <v>3.1256221952865881</v>
      </c>
      <c r="L91" s="81">
        <v>8.7261192241735763</v>
      </c>
      <c r="M91" s="81">
        <v>56.097516206675429</v>
      </c>
      <c r="N91" s="81">
        <v>79.962496542347267</v>
      </c>
      <c r="O91" s="81">
        <v>71.635949456703614</v>
      </c>
      <c r="P91" s="81">
        <v>56.801942908821417</v>
      </c>
      <c r="Q91" s="81">
        <v>4.0149764848509717</v>
      </c>
      <c r="R91" s="81">
        <v>0</v>
      </c>
      <c r="S91" s="81">
        <v>9.8793743405461978</v>
      </c>
      <c r="T91" s="82"/>
      <c r="U91" s="81">
        <v>8175311</v>
      </c>
      <c r="V91" s="81">
        <v>1802</v>
      </c>
      <c r="W91" s="81">
        <v>200</v>
      </c>
      <c r="X91" s="81">
        <v>12806</v>
      </c>
      <c r="Y91" s="81">
        <v>21522</v>
      </c>
      <c r="Z91" s="81">
        <v>36382</v>
      </c>
      <c r="AA91" s="81">
        <v>11147</v>
      </c>
      <c r="AB91" s="81">
        <v>65991</v>
      </c>
      <c r="AC91" s="81">
        <v>0</v>
      </c>
      <c r="AD91" s="81">
        <v>9.8793743405461978</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1851</v>
      </c>
      <c r="B92" s="80">
        <v>59</v>
      </c>
      <c r="C92" s="80">
        <v>8</v>
      </c>
      <c r="D92" s="80">
        <v>4</v>
      </c>
      <c r="E92" s="80">
        <v>2011</v>
      </c>
      <c r="F92" s="80" t="s">
        <v>87</v>
      </c>
      <c r="G92" s="80" t="s">
        <v>1843</v>
      </c>
      <c r="H92" s="80" t="s">
        <v>1844</v>
      </c>
      <c r="I92" s="177"/>
      <c r="J92" s="81">
        <v>67.235338574633445</v>
      </c>
      <c r="K92" s="81">
        <v>4.2444747937570693</v>
      </c>
      <c r="L92" s="81">
        <v>9.0611478927921461</v>
      </c>
      <c r="M92" s="81">
        <v>60.754899555293136</v>
      </c>
      <c r="N92" s="81">
        <v>81.069105602399034</v>
      </c>
      <c r="O92" s="81">
        <v>70.615729955750894</v>
      </c>
      <c r="P92" s="81">
        <v>54.789321257057026</v>
      </c>
      <c r="Q92" s="81">
        <v>4.5989955674270373</v>
      </c>
      <c r="R92" s="81">
        <v>0</v>
      </c>
      <c r="S92" s="81">
        <v>8.6417754758680676</v>
      </c>
      <c r="T92" s="82"/>
      <c r="U92" s="81">
        <v>6816040</v>
      </c>
      <c r="V92" s="81">
        <v>1802</v>
      </c>
      <c r="W92" s="81">
        <v>200</v>
      </c>
      <c r="X92" s="81">
        <v>12806</v>
      </c>
      <c r="Y92" s="81">
        <v>21663</v>
      </c>
      <c r="Z92" s="81">
        <v>36643</v>
      </c>
      <c r="AA92" s="81">
        <v>11072</v>
      </c>
      <c r="AB92" s="81">
        <v>65533</v>
      </c>
      <c r="AC92" s="81">
        <v>0</v>
      </c>
      <c r="AD92" s="81">
        <v>8.6417754758680676</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1852</v>
      </c>
      <c r="B93" s="80">
        <v>60</v>
      </c>
      <c r="C93" s="80">
        <v>9</v>
      </c>
      <c r="D93" s="80">
        <v>4</v>
      </c>
      <c r="E93" s="80">
        <v>2012</v>
      </c>
      <c r="F93" s="80" t="s">
        <v>88</v>
      </c>
      <c r="G93" s="80" t="s">
        <v>1843</v>
      </c>
      <c r="H93" s="80" t="s">
        <v>1844</v>
      </c>
      <c r="I93" s="177"/>
      <c r="J93" s="81">
        <v>59.641975772275288</v>
      </c>
      <c r="K93" s="81">
        <v>3.7958272407269997</v>
      </c>
      <c r="L93" s="81">
        <v>8.8266187820688025</v>
      </c>
      <c r="M93" s="81">
        <v>64.185166730499986</v>
      </c>
      <c r="N93" s="81">
        <v>83.990473093968944</v>
      </c>
      <c r="O93" s="81">
        <v>70.549503605306526</v>
      </c>
      <c r="P93" s="81">
        <v>53.105430387799409</v>
      </c>
      <c r="Q93" s="81">
        <v>5.020564089886884</v>
      </c>
      <c r="R93" s="81">
        <v>0</v>
      </c>
      <c r="S93" s="81">
        <v>8.1572746481344485</v>
      </c>
      <c r="T93" s="82"/>
      <c r="U93" s="81">
        <v>6510364</v>
      </c>
      <c r="V93" s="81">
        <v>1802</v>
      </c>
      <c r="W93" s="81">
        <v>200</v>
      </c>
      <c r="X93" s="81">
        <v>12806</v>
      </c>
      <c r="Y93" s="81">
        <v>22202</v>
      </c>
      <c r="Z93" s="81">
        <v>36899</v>
      </c>
      <c r="AA93" s="81">
        <v>10671</v>
      </c>
      <c r="AB93" s="81">
        <v>65846</v>
      </c>
      <c r="AC93" s="81">
        <v>0</v>
      </c>
      <c r="AD93" s="81">
        <v>8.1572746481344485</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1853</v>
      </c>
      <c r="B94" s="80">
        <v>61</v>
      </c>
      <c r="C94" s="80">
        <v>10</v>
      </c>
      <c r="D94" s="80">
        <v>4</v>
      </c>
      <c r="E94" s="80">
        <v>2013</v>
      </c>
      <c r="F94" s="80" t="s">
        <v>89</v>
      </c>
      <c r="G94" s="80" t="s">
        <v>1843</v>
      </c>
      <c r="H94" s="80" t="s">
        <v>1844</v>
      </c>
      <c r="I94" s="177"/>
      <c r="J94" s="81">
        <v>60.245748755904749</v>
      </c>
      <c r="K94" s="81">
        <v>3.225621856861681</v>
      </c>
      <c r="L94" s="81">
        <v>8.1444831173460663</v>
      </c>
      <c r="M94" s="81">
        <v>63.900543112202939</v>
      </c>
      <c r="N94" s="81">
        <v>76.338150546526833</v>
      </c>
      <c r="O94" s="81">
        <v>68.279134548121291</v>
      </c>
      <c r="P94" s="81">
        <v>51.567139373445229</v>
      </c>
      <c r="Q94" s="81">
        <v>5.0771978567140366</v>
      </c>
      <c r="R94" s="81">
        <v>0</v>
      </c>
      <c r="S94" s="81">
        <v>5.3260579328809428</v>
      </c>
      <c r="T94" s="82"/>
      <c r="U94" s="81">
        <v>6783412</v>
      </c>
      <c r="V94" s="81">
        <v>1802</v>
      </c>
      <c r="W94" s="81">
        <v>200</v>
      </c>
      <c r="X94" s="81">
        <v>12806</v>
      </c>
      <c r="Y94" s="81">
        <v>22331</v>
      </c>
      <c r="Z94" s="81">
        <v>37306</v>
      </c>
      <c r="AA94" s="81">
        <v>10323</v>
      </c>
      <c r="AB94" s="81">
        <v>65634</v>
      </c>
      <c r="AC94" s="81">
        <v>0</v>
      </c>
      <c r="AD94" s="81">
        <v>5.3260579328809428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1854</v>
      </c>
      <c r="B95" s="80">
        <v>62</v>
      </c>
      <c r="C95" s="80">
        <v>11</v>
      </c>
      <c r="D95" s="80">
        <v>4</v>
      </c>
      <c r="E95" s="80">
        <v>2014</v>
      </c>
      <c r="F95" s="80" t="s">
        <v>90</v>
      </c>
      <c r="G95" s="80" t="s">
        <v>1843</v>
      </c>
      <c r="H95" s="80" t="s">
        <v>1844</v>
      </c>
      <c r="I95" s="177"/>
      <c r="J95" s="81">
        <v>55.264956138001544</v>
      </c>
      <c r="K95" s="81">
        <v>3.091534036105263</v>
      </c>
      <c r="L95" s="81">
        <v>8.150559691874081</v>
      </c>
      <c r="M95" s="81">
        <v>57.473669113751818</v>
      </c>
      <c r="N95" s="81">
        <v>73.804095661964226</v>
      </c>
      <c r="O95" s="81">
        <v>65.126638557125503</v>
      </c>
      <c r="P95" s="81">
        <v>50.514730706599629</v>
      </c>
      <c r="Q95" s="81">
        <v>4.84187681981249</v>
      </c>
      <c r="R95" s="81">
        <v>0</v>
      </c>
      <c r="S95" s="81">
        <v>4.4470569040639027</v>
      </c>
      <c r="T95" s="82"/>
      <c r="U95" s="81">
        <v>6794867</v>
      </c>
      <c r="V95" s="81">
        <v>1496</v>
      </c>
      <c r="W95" s="81">
        <v>171</v>
      </c>
      <c r="X95" s="81">
        <v>12339</v>
      </c>
      <c r="Y95" s="81">
        <v>22515</v>
      </c>
      <c r="Z95" s="81">
        <v>37477</v>
      </c>
      <c r="AA95" s="81">
        <v>10060</v>
      </c>
      <c r="AB95" s="81">
        <v>65237</v>
      </c>
      <c r="AC95" s="81">
        <v>0</v>
      </c>
      <c r="AD95" s="81">
        <v>4.4470569040639027</v>
      </c>
      <c r="AE95" s="82"/>
      <c r="AF95" s="81">
        <v>39798457.30751244</v>
      </c>
      <c r="AG95" s="81">
        <v>2815376.3791063474</v>
      </c>
      <c r="AH95" s="81">
        <v>1970139.1841143004</v>
      </c>
      <c r="AI95" s="81">
        <v>75957840.647582203</v>
      </c>
      <c r="AJ95" s="81">
        <v>104561729.6933451</v>
      </c>
      <c r="AK95" s="81">
        <v>0</v>
      </c>
      <c r="AL95" s="81">
        <v>0</v>
      </c>
      <c r="AM95" s="81">
        <v>8956065.249485163</v>
      </c>
      <c r="AN95" s="81">
        <v>0</v>
      </c>
      <c r="AO95" s="81">
        <v>0</v>
      </c>
      <c r="AP95" s="82"/>
      <c r="AQ95" s="81">
        <v>1441</v>
      </c>
      <c r="AR95" s="81">
        <v>273</v>
      </c>
      <c r="AS95" s="81">
        <v>0</v>
      </c>
      <c r="AT95" s="81">
        <v>0</v>
      </c>
      <c r="AU95" s="81">
        <v>0</v>
      </c>
      <c r="AV95" s="81">
        <v>0</v>
      </c>
      <c r="AW95" s="81" t="s">
        <v>564</v>
      </c>
      <c r="AX95" s="82"/>
      <c r="AY95" s="81">
        <v>5970.2</v>
      </c>
      <c r="AZ95" s="81">
        <v>8938.3000000000011</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1855</v>
      </c>
      <c r="B96" s="80">
        <v>63</v>
      </c>
      <c r="C96" s="80">
        <v>12</v>
      </c>
      <c r="D96" s="80">
        <v>4</v>
      </c>
      <c r="E96" s="80">
        <v>2015</v>
      </c>
      <c r="F96" s="80" t="s">
        <v>91</v>
      </c>
      <c r="G96" s="80" t="s">
        <v>1843</v>
      </c>
      <c r="H96" s="80" t="s">
        <v>1844</v>
      </c>
      <c r="I96" s="177"/>
      <c r="J96" s="81">
        <v>62.191124400828087</v>
      </c>
      <c r="K96" s="81">
        <v>2.997678833447456</v>
      </c>
      <c r="L96" s="81">
        <v>9.5784198851213933</v>
      </c>
      <c r="M96" s="81">
        <v>54.786505982040445</v>
      </c>
      <c r="N96" s="81">
        <v>66.870288283905026</v>
      </c>
      <c r="O96" s="81">
        <v>64.57227342509276</v>
      </c>
      <c r="P96" s="81">
        <v>49.544392072740621</v>
      </c>
      <c r="Q96" s="81">
        <v>4.7008673064789894</v>
      </c>
      <c r="R96" s="81">
        <v>0</v>
      </c>
      <c r="S96" s="81">
        <v>6.4250239126495865</v>
      </c>
      <c r="T96" s="82"/>
      <c r="U96" s="81">
        <v>8764537</v>
      </c>
      <c r="V96" s="81">
        <v>1496</v>
      </c>
      <c r="W96" s="81">
        <v>171</v>
      </c>
      <c r="X96" s="81">
        <v>12339</v>
      </c>
      <c r="Y96" s="81">
        <v>22685</v>
      </c>
      <c r="Z96" s="81">
        <v>37516</v>
      </c>
      <c r="AA96" s="81">
        <v>9859</v>
      </c>
      <c r="AB96" s="81">
        <v>64699</v>
      </c>
      <c r="AC96" s="81">
        <v>0</v>
      </c>
      <c r="AD96" s="81">
        <v>6.4250239126495865</v>
      </c>
      <c r="AE96" s="82"/>
      <c r="AF96" s="81">
        <v>46247699.48530113</v>
      </c>
      <c r="AG96" s="81">
        <v>2487153.0540829655</v>
      </c>
      <c r="AH96" s="81">
        <v>1940595.2683303372</v>
      </c>
      <c r="AI96" s="81">
        <v>74160934.198549181</v>
      </c>
      <c r="AJ96" s="81">
        <v>98367374.655227244</v>
      </c>
      <c r="AK96" s="81">
        <v>0</v>
      </c>
      <c r="AL96" s="81">
        <v>0</v>
      </c>
      <c r="AM96" s="81">
        <v>8866726.5479026288</v>
      </c>
      <c r="AN96" s="81">
        <v>0</v>
      </c>
      <c r="AO96" s="81">
        <v>0</v>
      </c>
      <c r="AP96" s="82"/>
      <c r="AQ96" s="81">
        <v>1567</v>
      </c>
      <c r="AR96" s="81">
        <v>401</v>
      </c>
      <c r="AS96" s="81">
        <v>0</v>
      </c>
      <c r="AT96" s="81">
        <v>0</v>
      </c>
      <c r="AU96" s="81">
        <v>0</v>
      </c>
      <c r="AV96" s="81">
        <v>0</v>
      </c>
      <c r="AW96" s="81" t="s">
        <v>564</v>
      </c>
      <c r="AX96" s="82"/>
      <c r="AY96" s="81">
        <v>6588</v>
      </c>
      <c r="AZ96" s="81">
        <v>15733.1</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1856</v>
      </c>
      <c r="B97" s="80">
        <v>64</v>
      </c>
      <c r="C97" s="80">
        <v>13</v>
      </c>
      <c r="D97" s="80">
        <v>4</v>
      </c>
      <c r="E97" s="80">
        <v>2016</v>
      </c>
      <c r="F97" s="80" t="s">
        <v>92</v>
      </c>
      <c r="G97" s="80" t="s">
        <v>1843</v>
      </c>
      <c r="H97" s="80" t="s">
        <v>1844</v>
      </c>
      <c r="I97" s="177"/>
      <c r="J97" s="81">
        <v>64.637397397598519</v>
      </c>
      <c r="K97" s="81">
        <v>3.016830508274841</v>
      </c>
      <c r="L97" s="81">
        <v>10.141546255217788</v>
      </c>
      <c r="M97" s="81">
        <v>47.529731495433808</v>
      </c>
      <c r="N97" s="81">
        <v>66.250948710437157</v>
      </c>
      <c r="O97" s="81">
        <v>63.939469420545656</v>
      </c>
      <c r="P97" s="81">
        <v>47.391973744828249</v>
      </c>
      <c r="Q97" s="81">
        <v>4.5373308371400514</v>
      </c>
      <c r="R97" s="81">
        <v>0</v>
      </c>
      <c r="S97" s="81">
        <v>4.6800383316038374</v>
      </c>
      <c r="T97" s="82"/>
      <c r="U97" s="81">
        <v>8444359</v>
      </c>
      <c r="V97" s="81">
        <v>1496</v>
      </c>
      <c r="W97" s="81">
        <v>171</v>
      </c>
      <c r="X97" s="81">
        <v>12339</v>
      </c>
      <c r="Y97" s="81">
        <v>22814</v>
      </c>
      <c r="Z97" s="81">
        <v>37605</v>
      </c>
      <c r="AA97" s="81">
        <v>9754</v>
      </c>
      <c r="AB97" s="81">
        <v>64239</v>
      </c>
      <c r="AC97" s="81">
        <v>0</v>
      </c>
      <c r="AD97" s="81">
        <v>4.6800383316038374</v>
      </c>
      <c r="AE97" s="82"/>
      <c r="AF97" s="81">
        <v>45510592.949025244</v>
      </c>
      <c r="AG97" s="81">
        <v>2361901.8622464892</v>
      </c>
      <c r="AH97" s="81">
        <v>1560756.756899368</v>
      </c>
      <c r="AI97" s="81">
        <v>73527028.866267487</v>
      </c>
      <c r="AJ97" s="81">
        <v>97688850.161362842</v>
      </c>
      <c r="AK97" s="81">
        <v>0</v>
      </c>
      <c r="AL97" s="81">
        <v>0</v>
      </c>
      <c r="AM97" s="81">
        <v>8810525.0773362182</v>
      </c>
      <c r="AN97" s="81">
        <v>0</v>
      </c>
      <c r="AO97" s="81">
        <v>0</v>
      </c>
      <c r="AP97" s="82"/>
      <c r="AQ97" s="81">
        <v>1678</v>
      </c>
      <c r="AR97" s="81">
        <v>470</v>
      </c>
      <c r="AS97" s="81">
        <v>0</v>
      </c>
      <c r="AT97" s="81">
        <v>0</v>
      </c>
      <c r="AU97" s="81">
        <v>0</v>
      </c>
      <c r="AV97" s="81">
        <v>0</v>
      </c>
      <c r="AW97" s="81" t="s">
        <v>564</v>
      </c>
      <c r="AX97" s="82"/>
      <c r="AY97" s="81">
        <v>7132.2</v>
      </c>
      <c r="AZ97" s="81">
        <v>18560.3</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1857</v>
      </c>
      <c r="B98" s="80">
        <v>65</v>
      </c>
      <c r="C98" s="80">
        <v>14</v>
      </c>
      <c r="D98" s="80">
        <v>4</v>
      </c>
      <c r="E98" s="80">
        <v>2017</v>
      </c>
      <c r="F98" s="80" t="s">
        <v>71</v>
      </c>
      <c r="G98" s="80" t="s">
        <v>1843</v>
      </c>
      <c r="H98" s="80" t="s">
        <v>1844</v>
      </c>
      <c r="I98" s="177"/>
      <c r="J98" s="81">
        <v>69.088434943075313</v>
      </c>
      <c r="K98" s="81">
        <v>3.0800552951906632</v>
      </c>
      <c r="L98" s="81">
        <v>9.434316342308616</v>
      </c>
      <c r="M98" s="81">
        <v>47.103333783120881</v>
      </c>
      <c r="N98" s="81">
        <v>68.626676389449386</v>
      </c>
      <c r="O98" s="81">
        <v>63.168754790660351</v>
      </c>
      <c r="P98" s="81">
        <v>46.35791507704652</v>
      </c>
      <c r="Q98" s="81">
        <v>4.3572405323213639</v>
      </c>
      <c r="R98" s="81">
        <v>0</v>
      </c>
      <c r="S98" s="81">
        <v>3.8098917407999373</v>
      </c>
      <c r="T98" s="82"/>
      <c r="U98" s="81">
        <v>9616723</v>
      </c>
      <c r="V98" s="81">
        <v>1496</v>
      </c>
      <c r="W98" s="81">
        <v>171</v>
      </c>
      <c r="X98" s="81">
        <v>12339</v>
      </c>
      <c r="Y98" s="81">
        <v>23102</v>
      </c>
      <c r="Z98" s="81">
        <v>37768</v>
      </c>
      <c r="AA98" s="81">
        <v>9602</v>
      </c>
      <c r="AB98" s="81">
        <v>63795</v>
      </c>
      <c r="AC98" s="81">
        <v>0</v>
      </c>
      <c r="AD98" s="81">
        <v>3.8098917407999369</v>
      </c>
      <c r="AE98" s="82"/>
      <c r="AF98" s="81">
        <v>51886759.043746836</v>
      </c>
      <c r="AG98" s="81">
        <v>2444487.341440218</v>
      </c>
      <c r="AH98" s="81">
        <v>1988988.7366363001</v>
      </c>
      <c r="AI98" s="81">
        <v>74711647.34924531</v>
      </c>
      <c r="AJ98" s="81">
        <v>101116666.62866341</v>
      </c>
      <c r="AK98" s="81">
        <v>0</v>
      </c>
      <c r="AL98" s="81">
        <v>0</v>
      </c>
      <c r="AM98" s="81">
        <v>8763320.2483814973</v>
      </c>
      <c r="AN98" s="81">
        <v>0</v>
      </c>
      <c r="AO98" s="81">
        <v>0</v>
      </c>
      <c r="AP98" s="82"/>
      <c r="AQ98" s="81">
        <v>1795</v>
      </c>
      <c r="AR98" s="81">
        <v>518</v>
      </c>
      <c r="AS98" s="81">
        <v>0</v>
      </c>
      <c r="AT98" s="81">
        <v>0</v>
      </c>
      <c r="AU98" s="81">
        <v>0</v>
      </c>
      <c r="AV98" s="81">
        <v>0</v>
      </c>
      <c r="AW98" s="81" t="s">
        <v>564</v>
      </c>
      <c r="AX98" s="82"/>
      <c r="AY98" s="81">
        <v>7729.3</v>
      </c>
      <c r="AZ98" s="81">
        <v>20551.3</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1858</v>
      </c>
      <c r="B99" s="80">
        <v>66</v>
      </c>
      <c r="C99" s="80">
        <v>15</v>
      </c>
      <c r="D99" s="80">
        <v>4</v>
      </c>
      <c r="E99" s="80">
        <v>2018</v>
      </c>
      <c r="F99" s="80" t="s">
        <v>93</v>
      </c>
      <c r="G99" s="80" t="s">
        <v>1843</v>
      </c>
      <c r="H99" s="80" t="s">
        <v>1844</v>
      </c>
      <c r="I99" s="177"/>
      <c r="J99" s="81">
        <v>63.987724062098401</v>
      </c>
      <c r="K99" s="81">
        <v>2.8755398878276472</v>
      </c>
      <c r="L99" s="81">
        <v>8.7855785625199179</v>
      </c>
      <c r="M99" s="81">
        <v>47.836159504874374</v>
      </c>
      <c r="N99" s="81">
        <v>62.653481974495755</v>
      </c>
      <c r="O99" s="81">
        <v>62.029544331421064</v>
      </c>
      <c r="P99" s="81">
        <v>45.461487836674095</v>
      </c>
      <c r="Q99" s="81">
        <v>4.0085673206268284</v>
      </c>
      <c r="R99" s="81">
        <v>0</v>
      </c>
      <c r="S99" s="81">
        <v>5.2771868695900297</v>
      </c>
      <c r="T99" s="82"/>
      <c r="U99" s="81">
        <v>9294869</v>
      </c>
      <c r="V99" s="81">
        <v>1496</v>
      </c>
      <c r="W99" s="81">
        <v>171</v>
      </c>
      <c r="X99" s="81">
        <v>12339</v>
      </c>
      <c r="Y99" s="81">
        <v>23251</v>
      </c>
      <c r="Z99" s="81">
        <v>37797</v>
      </c>
      <c r="AA99" s="81">
        <v>9511</v>
      </c>
      <c r="AB99" s="81">
        <v>63247</v>
      </c>
      <c r="AC99" s="81">
        <v>0</v>
      </c>
      <c r="AD99" s="81">
        <v>5.2771868695900297</v>
      </c>
      <c r="AE99" s="82"/>
      <c r="AF99" s="81">
        <v>48349283.936474673</v>
      </c>
      <c r="AG99" s="81">
        <v>2171690.2379868482</v>
      </c>
      <c r="AH99" s="81">
        <v>1875740.392161174</v>
      </c>
      <c r="AI99" s="81">
        <v>72087786.528484493</v>
      </c>
      <c r="AJ99" s="81">
        <v>96973280.412877724</v>
      </c>
      <c r="AK99" s="81">
        <v>0</v>
      </c>
      <c r="AL99" s="81">
        <v>0</v>
      </c>
      <c r="AM99" s="81">
        <v>8706019.7991796546</v>
      </c>
      <c r="AN99" s="81">
        <v>0</v>
      </c>
      <c r="AO99" s="81">
        <v>0</v>
      </c>
      <c r="AP99" s="82"/>
      <c r="AQ99" s="81">
        <v>1907</v>
      </c>
      <c r="AR99" s="81">
        <v>592</v>
      </c>
      <c r="AS99" s="81">
        <v>0</v>
      </c>
      <c r="AT99" s="81">
        <v>0</v>
      </c>
      <c r="AU99" s="81">
        <v>0</v>
      </c>
      <c r="AV99" s="81">
        <v>0</v>
      </c>
      <c r="AW99" s="81" t="s">
        <v>564</v>
      </c>
      <c r="AX99" s="82"/>
      <c r="AY99" s="81">
        <v>8285.4</v>
      </c>
      <c r="AZ99" s="81">
        <v>24130.1</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1859</v>
      </c>
      <c r="B100" s="80">
        <v>67</v>
      </c>
      <c r="C100" s="80">
        <v>16</v>
      </c>
      <c r="D100" s="80">
        <v>4</v>
      </c>
      <c r="E100" s="80">
        <v>2019</v>
      </c>
      <c r="F100" s="80" t="s">
        <v>73</v>
      </c>
      <c r="G100" s="80" t="s">
        <v>1843</v>
      </c>
      <c r="H100" s="80" t="s">
        <v>1844</v>
      </c>
      <c r="I100" s="177"/>
      <c r="J100" s="81">
        <v>64.322586274738626</v>
      </c>
      <c r="K100" s="81">
        <v>2.5800114171835915</v>
      </c>
      <c r="L100" s="81">
        <v>8.8328010465897453</v>
      </c>
      <c r="M100" s="81">
        <v>45.600190464512885</v>
      </c>
      <c r="N100" s="81">
        <v>61.551082611338884</v>
      </c>
      <c r="O100" s="81">
        <v>60.442265758045231</v>
      </c>
      <c r="P100" s="81">
        <v>44.672564324301909</v>
      </c>
      <c r="Q100" s="81">
        <v>3.8901221166067055</v>
      </c>
      <c r="R100" s="81">
        <v>0</v>
      </c>
      <c r="S100" s="81">
        <v>10.129859680469513</v>
      </c>
      <c r="T100" s="82"/>
      <c r="U100" s="81">
        <v>9777729</v>
      </c>
      <c r="V100" s="81">
        <v>1496</v>
      </c>
      <c r="W100" s="81">
        <v>171</v>
      </c>
      <c r="X100" s="81">
        <v>12339</v>
      </c>
      <c r="Y100" s="81">
        <v>23533</v>
      </c>
      <c r="Z100" s="81">
        <v>37841</v>
      </c>
      <c r="AA100" s="81">
        <v>9276</v>
      </c>
      <c r="AB100" s="81">
        <v>63040</v>
      </c>
      <c r="AC100" s="81">
        <v>0</v>
      </c>
      <c r="AD100" s="81">
        <v>10.12985968046951</v>
      </c>
      <c r="AE100" s="82"/>
      <c r="AF100" s="81">
        <v>49424254.980947353</v>
      </c>
      <c r="AG100" s="81">
        <v>2093778.5981941679</v>
      </c>
      <c r="AH100" s="81">
        <v>2014697.515135993</v>
      </c>
      <c r="AI100" s="81">
        <v>74421559.73586154</v>
      </c>
      <c r="AJ100" s="81">
        <v>101036695.80081926</v>
      </c>
      <c r="AK100" s="81">
        <v>0</v>
      </c>
      <c r="AL100" s="81">
        <v>0</v>
      </c>
      <c r="AM100" s="81">
        <v>8585573.4351340793</v>
      </c>
      <c r="AN100" s="81">
        <v>0</v>
      </c>
      <c r="AO100" s="81">
        <v>0</v>
      </c>
      <c r="AP100" s="82"/>
      <c r="AQ100" s="81">
        <v>2036</v>
      </c>
      <c r="AR100" s="81">
        <v>682</v>
      </c>
      <c r="AS100" s="81">
        <v>0</v>
      </c>
      <c r="AT100" s="81">
        <v>0</v>
      </c>
      <c r="AU100" s="81">
        <v>0</v>
      </c>
      <c r="AV100" s="81">
        <v>0</v>
      </c>
      <c r="AW100" s="81" t="s">
        <v>564</v>
      </c>
      <c r="AX100" s="82"/>
      <c r="AY100" s="81">
        <v>8924.399999999996</v>
      </c>
      <c r="AZ100" s="81">
        <v>28074.3</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1860</v>
      </c>
      <c r="B101" s="80">
        <v>68</v>
      </c>
      <c r="C101" s="80">
        <v>17</v>
      </c>
      <c r="D101" s="80">
        <v>4</v>
      </c>
      <c r="E101" s="80">
        <v>2020</v>
      </c>
      <c r="F101" s="80" t="s">
        <v>218</v>
      </c>
      <c r="G101" s="80" t="s">
        <v>1843</v>
      </c>
      <c r="H101" s="80" t="s">
        <v>1844</v>
      </c>
      <c r="I101" s="177"/>
      <c r="J101" s="81">
        <v>68.916106639716403</v>
      </c>
      <c r="K101" s="81">
        <v>2.6581267825121562</v>
      </c>
      <c r="L101" s="81">
        <v>9.6172069099943567</v>
      </c>
      <c r="M101" s="81">
        <v>42.309737441598941</v>
      </c>
      <c r="N101" s="81">
        <v>61.54969501829256</v>
      </c>
      <c r="O101" s="81">
        <v>53.150498785640572</v>
      </c>
      <c r="P101" s="81">
        <v>42.074106570728794</v>
      </c>
      <c r="Q101" s="81">
        <v>3.6939247400781037</v>
      </c>
      <c r="R101" s="81">
        <v>0</v>
      </c>
      <c r="S101" s="81">
        <v>5.2294765324728534</v>
      </c>
      <c r="T101" s="82"/>
      <c r="U101" s="81">
        <v>10269325</v>
      </c>
      <c r="V101" s="81">
        <v>1437</v>
      </c>
      <c r="W101" s="81">
        <v>206</v>
      </c>
      <c r="X101" s="81">
        <v>12933</v>
      </c>
      <c r="Y101" s="81">
        <v>23762</v>
      </c>
      <c r="Z101" s="81">
        <v>37980</v>
      </c>
      <c r="AA101" s="81">
        <v>9492</v>
      </c>
      <c r="AB101" s="81">
        <v>62648</v>
      </c>
      <c r="AC101" s="81">
        <v>0</v>
      </c>
      <c r="AD101" s="81">
        <v>5.2294765324728534</v>
      </c>
      <c r="AE101" s="82"/>
      <c r="AF101" s="81">
        <v>53721479.048289262</v>
      </c>
      <c r="AG101" s="81">
        <v>2050107.7949498114</v>
      </c>
      <c r="AH101" s="81">
        <v>2311175.247772322</v>
      </c>
      <c r="AI101" s="81">
        <v>72029666.872309983</v>
      </c>
      <c r="AJ101" s="81">
        <v>103284945.60618907</v>
      </c>
      <c r="AK101" s="81"/>
      <c r="AL101" s="81"/>
      <c r="AM101" s="81">
        <v>8176260.0337972092</v>
      </c>
      <c r="AN101" s="81"/>
      <c r="AO101" s="81"/>
      <c r="AP101" s="82"/>
      <c r="AQ101" s="81">
        <v>2181</v>
      </c>
      <c r="AR101" s="81">
        <v>711</v>
      </c>
      <c r="AS101" s="81">
        <v>0</v>
      </c>
      <c r="AT101" s="81">
        <v>0</v>
      </c>
      <c r="AU101" s="81">
        <v>0</v>
      </c>
      <c r="AV101" s="81">
        <v>0</v>
      </c>
      <c r="AW101" s="81">
        <v>0</v>
      </c>
      <c r="AX101" s="82"/>
      <c r="AY101" s="81">
        <v>9742.1999999999844</v>
      </c>
      <c r="AZ101" s="81">
        <v>29104.000000000011</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1861</v>
      </c>
      <c r="B102" s="80">
        <v>68</v>
      </c>
      <c r="C102" s="80">
        <v>18</v>
      </c>
      <c r="D102" s="80">
        <v>4</v>
      </c>
      <c r="E102" s="80">
        <v>2021</v>
      </c>
      <c r="F102" s="80" t="s">
        <v>75</v>
      </c>
      <c r="G102" s="174" t="s">
        <v>1843</v>
      </c>
      <c r="H102" s="80" t="s">
        <v>1844</v>
      </c>
      <c r="I102" s="177"/>
      <c r="J102" s="81">
        <v>61.589874978550476</v>
      </c>
      <c r="K102" s="81">
        <v>3.0119320530984282</v>
      </c>
      <c r="L102" s="81">
        <v>9.1693440088601896</v>
      </c>
      <c r="M102" s="81">
        <v>49.625825994610715</v>
      </c>
      <c r="N102" s="81">
        <v>59.345084314504405</v>
      </c>
      <c r="O102" s="81">
        <v>51.624992713066909</v>
      </c>
      <c r="P102" s="81">
        <v>43.207544913386535</v>
      </c>
      <c r="Q102" s="81">
        <v>3.7062712959261805</v>
      </c>
      <c r="R102" s="81">
        <v>0</v>
      </c>
      <c r="S102" s="81">
        <v>7.0074427417049341</v>
      </c>
      <c r="T102" s="82"/>
      <c r="U102" s="81">
        <v>9665375</v>
      </c>
      <c r="V102" s="81">
        <v>1437</v>
      </c>
      <c r="W102" s="81">
        <v>206</v>
      </c>
      <c r="X102" s="81">
        <v>12933</v>
      </c>
      <c r="Y102" s="81">
        <v>23868</v>
      </c>
      <c r="Z102" s="81">
        <v>37985</v>
      </c>
      <c r="AA102" s="81">
        <v>9506</v>
      </c>
      <c r="AB102" s="81">
        <v>62112</v>
      </c>
      <c r="AC102" s="81">
        <v>0</v>
      </c>
      <c r="AD102" s="81">
        <v>7.0074427417049341</v>
      </c>
      <c r="AE102" s="82"/>
      <c r="AF102" s="81">
        <v>47419153.037765041</v>
      </c>
      <c r="AG102" s="81">
        <v>2282933.9207812911</v>
      </c>
      <c r="AH102" s="81">
        <v>2126390.0309444494</v>
      </c>
      <c r="AI102" s="81">
        <v>79854237.529630333</v>
      </c>
      <c r="AJ102" s="81">
        <v>92371278.701245159</v>
      </c>
      <c r="AK102" s="81">
        <v>0</v>
      </c>
      <c r="AL102" s="81">
        <v>0</v>
      </c>
      <c r="AM102" s="81">
        <v>8153062.5995182553</v>
      </c>
      <c r="AN102" s="81">
        <v>0</v>
      </c>
      <c r="AO102" s="81">
        <v>0</v>
      </c>
      <c r="AP102" s="82"/>
      <c r="AQ102" s="81">
        <v>2316</v>
      </c>
      <c r="AR102" s="81">
        <v>714</v>
      </c>
      <c r="AS102" s="81">
        <v>0</v>
      </c>
      <c r="AT102" s="81">
        <v>0</v>
      </c>
      <c r="AU102" s="81">
        <v>0</v>
      </c>
      <c r="AV102" s="81">
        <v>0</v>
      </c>
      <c r="AW102" s="81"/>
      <c r="AX102" s="82"/>
      <c r="AY102" s="81">
        <v>10518.99999999998</v>
      </c>
      <c r="AZ102" s="81">
        <v>29215.000000000011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1862</v>
      </c>
      <c r="B103" s="80">
        <v>68</v>
      </c>
      <c r="C103" s="80">
        <v>19</v>
      </c>
      <c r="D103" s="80">
        <v>4</v>
      </c>
      <c r="E103" s="80">
        <v>2022</v>
      </c>
      <c r="F103" s="80" t="s">
        <v>568</v>
      </c>
      <c r="G103" s="174" t="s">
        <v>1843</v>
      </c>
      <c r="H103" s="80" t="s">
        <v>1844</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2483</v>
      </c>
      <c r="AR103" s="81">
        <v>718</v>
      </c>
      <c r="AS103" s="81">
        <v>0</v>
      </c>
      <c r="AT103" s="81">
        <v>0</v>
      </c>
      <c r="AU103" s="81">
        <v>0</v>
      </c>
      <c r="AV103" s="81">
        <v>0</v>
      </c>
      <c r="AW103" s="81"/>
      <c r="AX103" s="82"/>
      <c r="AY103" s="81">
        <v>11505.599999999969</v>
      </c>
      <c r="AZ103" s="81">
        <v>29410.800000000017</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1863</v>
      </c>
      <c r="B104" s="80">
        <v>35</v>
      </c>
      <c r="C104" s="80">
        <v>1</v>
      </c>
      <c r="D104" s="80">
        <v>3</v>
      </c>
      <c r="E104" s="80">
        <v>1990</v>
      </c>
      <c r="F104" s="80" t="s">
        <v>562</v>
      </c>
      <c r="G104" s="80" t="s">
        <v>1864</v>
      </c>
      <c r="H104" s="80" t="s">
        <v>1865</v>
      </c>
      <c r="I104" s="177"/>
      <c r="J104" s="81">
        <v>851.75834388921078</v>
      </c>
      <c r="K104" s="81">
        <v>8.020158182111107</v>
      </c>
      <c r="L104" s="81">
        <v>8.1946845642329222</v>
      </c>
      <c r="M104" s="81">
        <v>38.004785434262402</v>
      </c>
      <c r="N104" s="81">
        <v>49.987244982648839</v>
      </c>
      <c r="O104" s="81">
        <v>61.418141969604164</v>
      </c>
      <c r="P104" s="81">
        <v>64.659319222700589</v>
      </c>
      <c r="Q104" s="81">
        <v>3.9628978555498038</v>
      </c>
      <c r="R104" s="81">
        <v>0</v>
      </c>
      <c r="S104" s="81">
        <v>3.8629217005238665</v>
      </c>
      <c r="T104" s="82"/>
      <c r="U104" s="81">
        <v>35938409</v>
      </c>
      <c r="V104" s="81">
        <v>2837</v>
      </c>
      <c r="W104" s="81">
        <v>87</v>
      </c>
      <c r="X104" s="81">
        <v>13590</v>
      </c>
      <c r="Y104" s="81">
        <v>16486</v>
      </c>
      <c r="Z104" s="81">
        <v>25262</v>
      </c>
      <c r="AA104" s="81">
        <v>15700</v>
      </c>
      <c r="AB104" s="81">
        <v>64344</v>
      </c>
      <c r="AC104" s="81">
        <v>0</v>
      </c>
      <c r="AD104" s="81">
        <v>3.8629217005238665</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1866</v>
      </c>
      <c r="B105" s="80">
        <v>36</v>
      </c>
      <c r="C105" s="80">
        <v>2</v>
      </c>
      <c r="D105" s="80">
        <v>3</v>
      </c>
      <c r="E105" s="80">
        <v>2005</v>
      </c>
      <c r="F105" s="80" t="s">
        <v>565</v>
      </c>
      <c r="G105" s="80" t="s">
        <v>1864</v>
      </c>
      <c r="H105" s="80" t="s">
        <v>1865</v>
      </c>
      <c r="I105" s="177"/>
      <c r="J105" s="81">
        <v>1283.2798478103423</v>
      </c>
      <c r="K105" s="81">
        <v>6.1132409307124682</v>
      </c>
      <c r="L105" s="81">
        <v>11.766003966431336</v>
      </c>
      <c r="M105" s="81">
        <v>83.874725829770995</v>
      </c>
      <c r="N105" s="81">
        <v>73.788135326395363</v>
      </c>
      <c r="O105" s="81">
        <v>87.995771127392544</v>
      </c>
      <c r="P105" s="81">
        <v>76.943580336431609</v>
      </c>
      <c r="Q105" s="81">
        <v>3.809018751477689</v>
      </c>
      <c r="R105" s="81">
        <v>0</v>
      </c>
      <c r="S105" s="81">
        <v>4.4699868588421445</v>
      </c>
      <c r="T105" s="82"/>
      <c r="U105" s="81">
        <v>56649230</v>
      </c>
      <c r="V105" s="81">
        <v>2774</v>
      </c>
      <c r="W105" s="81">
        <v>141</v>
      </c>
      <c r="X105" s="81">
        <v>14107</v>
      </c>
      <c r="Y105" s="81">
        <v>19925</v>
      </c>
      <c r="Z105" s="81">
        <v>41883</v>
      </c>
      <c r="AA105" s="81">
        <v>15301</v>
      </c>
      <c r="AB105" s="81">
        <v>64653</v>
      </c>
      <c r="AC105" s="81">
        <v>0</v>
      </c>
      <c r="AD105" s="81">
        <v>4.4699868588421445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1867</v>
      </c>
      <c r="B106" s="80">
        <v>37</v>
      </c>
      <c r="C106" s="80">
        <v>3</v>
      </c>
      <c r="D106" s="80">
        <v>3</v>
      </c>
      <c r="E106" s="80">
        <v>2006</v>
      </c>
      <c r="F106" s="80" t="s">
        <v>566</v>
      </c>
      <c r="G106" s="80" t="s">
        <v>1864</v>
      </c>
      <c r="H106" s="80" t="s">
        <v>1865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1868</v>
      </c>
      <c r="B107" s="80">
        <v>38</v>
      </c>
      <c r="C107" s="80">
        <v>4</v>
      </c>
      <c r="D107" s="80">
        <v>3</v>
      </c>
      <c r="E107" s="80">
        <v>2007</v>
      </c>
      <c r="F107" s="80" t="s">
        <v>567</v>
      </c>
      <c r="G107" s="80" t="s">
        <v>1864</v>
      </c>
      <c r="H107" s="80" t="s">
        <v>1865</v>
      </c>
      <c r="I107" s="177"/>
      <c r="J107" s="81">
        <v>1217.3510677715174</v>
      </c>
      <c r="K107" s="81">
        <v>5.7980416575578193</v>
      </c>
      <c r="L107" s="81">
        <v>15.178766227945937</v>
      </c>
      <c r="M107" s="81">
        <v>79.60918466345349</v>
      </c>
      <c r="N107" s="81">
        <v>76.222450979852951</v>
      </c>
      <c r="O107" s="81">
        <v>86.695141447461125</v>
      </c>
      <c r="P107" s="81">
        <v>78.446074666377143</v>
      </c>
      <c r="Q107" s="81">
        <v>3.9953332575084444</v>
      </c>
      <c r="R107" s="81">
        <v>0</v>
      </c>
      <c r="S107" s="81">
        <v>5.5470807119946457</v>
      </c>
      <c r="T107" s="82"/>
      <c r="U107" s="81">
        <v>59759087</v>
      </c>
      <c r="V107" s="81">
        <v>2449</v>
      </c>
      <c r="W107" s="81">
        <v>178</v>
      </c>
      <c r="X107" s="81">
        <v>16183</v>
      </c>
      <c r="Y107" s="81">
        <v>20222</v>
      </c>
      <c r="Z107" s="81">
        <v>42896</v>
      </c>
      <c r="AA107" s="81">
        <v>15362</v>
      </c>
      <c r="AB107" s="81">
        <v>64229</v>
      </c>
      <c r="AC107" s="81">
        <v>0</v>
      </c>
      <c r="AD107" s="81">
        <v>5.5470807119946457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1869</v>
      </c>
      <c r="B108" s="80">
        <v>39</v>
      </c>
      <c r="C108" s="80">
        <v>5</v>
      </c>
      <c r="D108" s="80">
        <v>3</v>
      </c>
      <c r="E108" s="80">
        <v>2008</v>
      </c>
      <c r="F108" s="80" t="s">
        <v>84</v>
      </c>
      <c r="G108" s="80" t="s">
        <v>1864</v>
      </c>
      <c r="H108" s="80" t="s">
        <v>1865</v>
      </c>
      <c r="I108" s="177"/>
      <c r="J108" s="81">
        <v>948.53500150326022</v>
      </c>
      <c r="K108" s="81">
        <v>4.3511201874391441</v>
      </c>
      <c r="L108" s="81">
        <v>13.565504468105114</v>
      </c>
      <c r="M108" s="81">
        <v>82.094952287028931</v>
      </c>
      <c r="N108" s="81">
        <v>74.403423588510165</v>
      </c>
      <c r="O108" s="81">
        <v>84.315845588006511</v>
      </c>
      <c r="P108" s="81">
        <v>76.244991489023519</v>
      </c>
      <c r="Q108" s="81">
        <v>3.9105470172289691</v>
      </c>
      <c r="R108" s="81">
        <v>0</v>
      </c>
      <c r="S108" s="81">
        <v>4.5481528639119677</v>
      </c>
      <c r="T108" s="82"/>
      <c r="U108" s="81">
        <v>48810296</v>
      </c>
      <c r="V108" s="81">
        <v>2449</v>
      </c>
      <c r="W108" s="81">
        <v>178</v>
      </c>
      <c r="X108" s="81">
        <v>16183</v>
      </c>
      <c r="Y108" s="81">
        <v>20296</v>
      </c>
      <c r="Z108" s="81">
        <v>43183</v>
      </c>
      <c r="AA108" s="81">
        <v>14948</v>
      </c>
      <c r="AB108" s="81">
        <v>63899</v>
      </c>
      <c r="AC108" s="81">
        <v>0</v>
      </c>
      <c r="AD108" s="81">
        <v>4.5481528639119677</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1870</v>
      </c>
      <c r="B109" s="80">
        <v>40</v>
      </c>
      <c r="C109" s="80">
        <v>6</v>
      </c>
      <c r="D109" s="80">
        <v>3</v>
      </c>
      <c r="E109" s="80">
        <v>2009</v>
      </c>
      <c r="F109" s="80" t="s">
        <v>85</v>
      </c>
      <c r="G109" s="80" t="s">
        <v>1864</v>
      </c>
      <c r="H109" s="80" t="s">
        <v>1865</v>
      </c>
      <c r="I109" s="177"/>
      <c r="J109" s="81">
        <v>771.81601875631725</v>
      </c>
      <c r="K109" s="81">
        <v>4.1217404301546514</v>
      </c>
      <c r="L109" s="81">
        <v>11.954270944488476</v>
      </c>
      <c r="M109" s="81">
        <v>83.926026886500978</v>
      </c>
      <c r="N109" s="81">
        <v>64.818423656716689</v>
      </c>
      <c r="O109" s="81">
        <v>85.552740756356357</v>
      </c>
      <c r="P109" s="81">
        <v>72.708397958197878</v>
      </c>
      <c r="Q109" s="81">
        <v>3.7133632719276819</v>
      </c>
      <c r="R109" s="81">
        <v>0</v>
      </c>
      <c r="S109" s="81">
        <v>7.2068949369086459</v>
      </c>
      <c r="T109" s="82"/>
      <c r="U109" s="81">
        <v>34660069</v>
      </c>
      <c r="V109" s="81">
        <v>2553</v>
      </c>
      <c r="W109" s="81">
        <v>244</v>
      </c>
      <c r="X109" s="81">
        <v>17921</v>
      </c>
      <c r="Y109" s="81">
        <v>20485</v>
      </c>
      <c r="Z109" s="81">
        <v>43249</v>
      </c>
      <c r="AA109" s="81">
        <v>14634</v>
      </c>
      <c r="AB109" s="81">
        <v>63696</v>
      </c>
      <c r="AC109" s="81">
        <v>0</v>
      </c>
      <c r="AD109" s="81">
        <v>7.2068949369086459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146.38999999999999</v>
      </c>
      <c r="BJ109" s="81">
        <v>0</v>
      </c>
      <c r="BK109" s="81">
        <v>0</v>
      </c>
      <c r="BL109" s="81">
        <v>3.5070000000000001</v>
      </c>
      <c r="BM109" s="82"/>
      <c r="BN109" s="81">
        <v>0</v>
      </c>
      <c r="BO109" s="81">
        <v>0</v>
      </c>
      <c r="BP109" s="81">
        <v>13</v>
      </c>
      <c r="BQ109" s="81">
        <v>0</v>
      </c>
      <c r="BR109" s="81">
        <v>0</v>
      </c>
      <c r="BS109" s="81">
        <v>1</v>
      </c>
      <c r="BT109"/>
      <c r="BU109" s="80"/>
      <c r="BV109" s="80"/>
      <c r="BW109" s="80"/>
      <c r="BX109" s="80"/>
      <c r="BY109" s="80"/>
      <c r="BZ109" s="80"/>
      <c r="CA109" s="80"/>
      <c r="CB109" s="80"/>
      <c r="CC109" s="80"/>
    </row>
    <row r="110" spans="1:81">
      <c r="A110" s="80" t="s">
        <v>1871</v>
      </c>
      <c r="B110" s="80">
        <v>41</v>
      </c>
      <c r="C110" s="80">
        <v>7</v>
      </c>
      <c r="D110" s="80">
        <v>3</v>
      </c>
      <c r="E110" s="80">
        <v>2010</v>
      </c>
      <c r="F110" s="80" t="s">
        <v>86</v>
      </c>
      <c r="G110" s="80" t="s">
        <v>1864</v>
      </c>
      <c r="H110" s="80" t="s">
        <v>1865</v>
      </c>
      <c r="I110" s="177"/>
      <c r="J110" s="81">
        <v>807.74810429761055</v>
      </c>
      <c r="K110" s="81">
        <v>4.4136109823460368</v>
      </c>
      <c r="L110" s="81">
        <v>11.480889203935005</v>
      </c>
      <c r="M110" s="81">
        <v>80.291708451633852</v>
      </c>
      <c r="N110" s="81">
        <v>73.002491262846675</v>
      </c>
      <c r="O110" s="81">
        <v>85.63746769612473</v>
      </c>
      <c r="P110" s="81">
        <v>73.444550385291379</v>
      </c>
      <c r="Q110" s="81">
        <v>3.856484967173762</v>
      </c>
      <c r="R110" s="81">
        <v>0</v>
      </c>
      <c r="S110" s="81">
        <v>6.9340418357165206</v>
      </c>
      <c r="T110" s="82"/>
      <c r="U110" s="81">
        <v>39619997</v>
      </c>
      <c r="V110" s="81">
        <v>2553</v>
      </c>
      <c r="W110" s="81">
        <v>244</v>
      </c>
      <c r="X110" s="81">
        <v>17921</v>
      </c>
      <c r="Y110" s="81">
        <v>20737</v>
      </c>
      <c r="Z110" s="81">
        <v>43493</v>
      </c>
      <c r="AA110" s="81">
        <v>14413</v>
      </c>
      <c r="AB110" s="81">
        <v>63386</v>
      </c>
      <c r="AC110" s="81">
        <v>0</v>
      </c>
      <c r="AD110" s="81">
        <v>6.9340418357165206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192.82599999999999</v>
      </c>
      <c r="BJ110" s="81">
        <v>0</v>
      </c>
      <c r="BK110" s="81">
        <v>0</v>
      </c>
      <c r="BL110" s="81">
        <v>3.2989999999999999</v>
      </c>
      <c r="BM110" s="82"/>
      <c r="BN110" s="81">
        <v>0</v>
      </c>
      <c r="BO110" s="81">
        <v>0</v>
      </c>
      <c r="BP110" s="81">
        <v>12</v>
      </c>
      <c r="BQ110" s="81">
        <v>0</v>
      </c>
      <c r="BR110" s="81">
        <v>0</v>
      </c>
      <c r="BS110" s="81">
        <v>1</v>
      </c>
      <c r="BT110"/>
      <c r="BU110" s="80">
        <v>154.02500000000001</v>
      </c>
      <c r="BV110" s="80">
        <v>17.2</v>
      </c>
      <c r="BW110" s="80">
        <v>0</v>
      </c>
      <c r="BX110" s="80">
        <v>0</v>
      </c>
      <c r="BY110" s="80">
        <v>24.9</v>
      </c>
      <c r="BZ110" s="80">
        <v>0</v>
      </c>
      <c r="CA110" s="80">
        <v>0</v>
      </c>
      <c r="CB110" s="80">
        <v>0</v>
      </c>
      <c r="CC110" s="80">
        <v>0</v>
      </c>
    </row>
    <row r="111" spans="1:81">
      <c r="A111" s="80" t="s">
        <v>1872</v>
      </c>
      <c r="B111" s="80">
        <v>42</v>
      </c>
      <c r="C111" s="80">
        <v>8</v>
      </c>
      <c r="D111" s="80">
        <v>3</v>
      </c>
      <c r="E111" s="80">
        <v>2011</v>
      </c>
      <c r="F111" s="80" t="s">
        <v>87</v>
      </c>
      <c r="G111" s="80" t="s">
        <v>1864</v>
      </c>
      <c r="H111" s="80" t="s">
        <v>1865</v>
      </c>
      <c r="I111" s="177"/>
      <c r="J111" s="81">
        <v>843.85459153111083</v>
      </c>
      <c r="K111" s="81">
        <v>6.3380879065482425</v>
      </c>
      <c r="L111" s="81">
        <v>12.232637322111241</v>
      </c>
      <c r="M111" s="81">
        <v>97.750645866231707</v>
      </c>
      <c r="N111" s="81">
        <v>78.635743923579227</v>
      </c>
      <c r="O111" s="81">
        <v>84.558496820632527</v>
      </c>
      <c r="P111" s="81">
        <v>70.431395362327734</v>
      </c>
      <c r="Q111" s="81">
        <v>4.4154090933698589</v>
      </c>
      <c r="R111" s="81">
        <v>0</v>
      </c>
      <c r="S111" s="81">
        <v>8.1856696327782608</v>
      </c>
      <c r="T111" s="82"/>
      <c r="U111" s="81">
        <v>38391935</v>
      </c>
      <c r="V111" s="81">
        <v>2553</v>
      </c>
      <c r="W111" s="81">
        <v>244</v>
      </c>
      <c r="X111" s="81">
        <v>17921</v>
      </c>
      <c r="Y111" s="81">
        <v>20895</v>
      </c>
      <c r="Z111" s="81">
        <v>43878</v>
      </c>
      <c r="AA111" s="81">
        <v>14233</v>
      </c>
      <c r="AB111" s="81">
        <v>62917</v>
      </c>
      <c r="AC111" s="81">
        <v>0</v>
      </c>
      <c r="AD111" s="81">
        <v>8.1856696327782608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184.86699999999999</v>
      </c>
      <c r="BJ111" s="81">
        <v>0</v>
      </c>
      <c r="BK111" s="81">
        <v>0</v>
      </c>
      <c r="BL111" s="81">
        <v>3.0270000000000001</v>
      </c>
      <c r="BM111" s="82"/>
      <c r="BN111" s="81">
        <v>0</v>
      </c>
      <c r="BO111" s="81">
        <v>0</v>
      </c>
      <c r="BP111" s="81">
        <v>12</v>
      </c>
      <c r="BQ111" s="81">
        <v>0</v>
      </c>
      <c r="BR111" s="81">
        <v>0</v>
      </c>
      <c r="BS111" s="81">
        <v>1</v>
      </c>
      <c r="BT111"/>
      <c r="BU111" s="80">
        <v>131.542</v>
      </c>
      <c r="BV111" s="80">
        <v>24.981999999999999</v>
      </c>
      <c r="BW111" s="80">
        <v>0</v>
      </c>
      <c r="BX111" s="80">
        <v>0</v>
      </c>
      <c r="BY111" s="80">
        <v>31.37</v>
      </c>
      <c r="BZ111" s="80">
        <v>0</v>
      </c>
      <c r="CA111" s="80">
        <v>0</v>
      </c>
      <c r="CB111" s="80">
        <v>0</v>
      </c>
      <c r="CC111" s="80">
        <v>0</v>
      </c>
    </row>
    <row r="112" spans="1:81">
      <c r="A112" s="80" t="s">
        <v>1873</v>
      </c>
      <c r="B112" s="80">
        <v>43</v>
      </c>
      <c r="C112" s="80">
        <v>9</v>
      </c>
      <c r="D112" s="80">
        <v>3</v>
      </c>
      <c r="E112" s="80">
        <v>2012</v>
      </c>
      <c r="F112" s="80" t="s">
        <v>88</v>
      </c>
      <c r="G112" s="80" t="s">
        <v>1864</v>
      </c>
      <c r="H112" s="80" t="s">
        <v>1865</v>
      </c>
      <c r="I112" s="177"/>
      <c r="J112" s="81">
        <v>884.39817762149949</v>
      </c>
      <c r="K112" s="81">
        <v>6.0056914194725213</v>
      </c>
      <c r="L112" s="81">
        <v>12.257116384578223</v>
      </c>
      <c r="M112" s="81">
        <v>106.86269692847746</v>
      </c>
      <c r="N112" s="81">
        <v>94.12357439017461</v>
      </c>
      <c r="O112" s="81">
        <v>85.013499777943835</v>
      </c>
      <c r="P112" s="81">
        <v>70.926679213468006</v>
      </c>
      <c r="Q112" s="81">
        <v>5.0510629149628912</v>
      </c>
      <c r="R112" s="81">
        <v>0</v>
      </c>
      <c r="S112" s="81">
        <v>7.9188134554765739</v>
      </c>
      <c r="T112" s="82"/>
      <c r="U112" s="81">
        <v>39469072</v>
      </c>
      <c r="V112" s="81">
        <v>2553</v>
      </c>
      <c r="W112" s="81">
        <v>244</v>
      </c>
      <c r="X112" s="81">
        <v>17921</v>
      </c>
      <c r="Y112" s="81">
        <v>22903</v>
      </c>
      <c r="Z112" s="81">
        <v>44464</v>
      </c>
      <c r="AA112" s="81">
        <v>14252</v>
      </c>
      <c r="AB112" s="81">
        <v>66246</v>
      </c>
      <c r="AC112" s="81">
        <v>0</v>
      </c>
      <c r="AD112" s="81">
        <v>7.9188134554765739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212.44499999999999</v>
      </c>
      <c r="BJ112" s="81">
        <v>0</v>
      </c>
      <c r="BK112" s="81">
        <v>0</v>
      </c>
      <c r="BL112" s="81">
        <v>3.35</v>
      </c>
      <c r="BM112" s="82"/>
      <c r="BN112" s="81">
        <v>0</v>
      </c>
      <c r="BO112" s="81">
        <v>0</v>
      </c>
      <c r="BP112" s="81">
        <v>13</v>
      </c>
      <c r="BQ112" s="81">
        <v>0</v>
      </c>
      <c r="BR112" s="81">
        <v>0</v>
      </c>
      <c r="BS112" s="81">
        <v>1</v>
      </c>
      <c r="BT112"/>
      <c r="BU112" s="80">
        <v>169.99700000000001</v>
      </c>
      <c r="BV112" s="80">
        <v>18.960999999999999</v>
      </c>
      <c r="BW112" s="80">
        <v>0</v>
      </c>
      <c r="BX112" s="80">
        <v>0</v>
      </c>
      <c r="BY112" s="80">
        <v>26.837</v>
      </c>
      <c r="BZ112" s="80">
        <v>0</v>
      </c>
      <c r="CA112" s="80">
        <v>0</v>
      </c>
      <c r="CB112" s="80">
        <v>0</v>
      </c>
      <c r="CC112" s="80">
        <v>0</v>
      </c>
    </row>
    <row r="113" spans="1:81">
      <c r="A113" s="80" t="s">
        <v>1874</v>
      </c>
      <c r="B113" s="80">
        <v>44</v>
      </c>
      <c r="C113" s="80">
        <v>10</v>
      </c>
      <c r="D113" s="80">
        <v>3</v>
      </c>
      <c r="E113" s="80">
        <v>2013</v>
      </c>
      <c r="F113" s="80" t="s">
        <v>89</v>
      </c>
      <c r="G113" s="80" t="s">
        <v>1864</v>
      </c>
      <c r="H113" s="80" t="s">
        <v>1865</v>
      </c>
      <c r="I113" s="177"/>
      <c r="J113" s="81">
        <v>953.5056416122984</v>
      </c>
      <c r="K113" s="81">
        <v>5.3546436540317313</v>
      </c>
      <c r="L113" s="81">
        <v>11.761365931116247</v>
      </c>
      <c r="M113" s="81">
        <v>104.29773033793164</v>
      </c>
      <c r="N113" s="81">
        <v>93.156656491480746</v>
      </c>
      <c r="O113" s="81">
        <v>82.481838780508085</v>
      </c>
      <c r="P113" s="81">
        <v>70.994108764448669</v>
      </c>
      <c r="Q113" s="81">
        <v>5.0911993317432183</v>
      </c>
      <c r="R113" s="81">
        <v>0</v>
      </c>
      <c r="S113" s="81">
        <v>8.4864132561758083</v>
      </c>
      <c r="T113" s="82"/>
      <c r="U113" s="81">
        <v>39875200</v>
      </c>
      <c r="V113" s="81">
        <v>2553</v>
      </c>
      <c r="W113" s="81">
        <v>244</v>
      </c>
      <c r="X113" s="81">
        <v>17921</v>
      </c>
      <c r="Y113" s="81">
        <v>22934</v>
      </c>
      <c r="Z113" s="81">
        <v>45066</v>
      </c>
      <c r="AA113" s="81">
        <v>14212</v>
      </c>
      <c r="AB113" s="81">
        <v>65815</v>
      </c>
      <c r="AC113" s="81">
        <v>0</v>
      </c>
      <c r="AD113" s="81">
        <v>8.4864132561758083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220.49700000000001</v>
      </c>
      <c r="BJ113" s="81">
        <v>0</v>
      </c>
      <c r="BK113" s="81">
        <v>3.7879999999999998</v>
      </c>
      <c r="BL113" s="81">
        <v>0</v>
      </c>
      <c r="BM113" s="82"/>
      <c r="BN113" s="81">
        <v>0</v>
      </c>
      <c r="BO113" s="81">
        <v>0</v>
      </c>
      <c r="BP113" s="81">
        <v>14</v>
      </c>
      <c r="BQ113" s="81">
        <v>0</v>
      </c>
      <c r="BR113" s="81">
        <v>1</v>
      </c>
      <c r="BS113" s="81">
        <v>0</v>
      </c>
      <c r="BT113"/>
      <c r="BU113" s="80">
        <v>169.821</v>
      </c>
      <c r="BV113" s="80">
        <v>25.39</v>
      </c>
      <c r="BW113" s="80">
        <v>0</v>
      </c>
      <c r="BX113" s="80">
        <v>0</v>
      </c>
      <c r="BY113" s="80">
        <v>29.074000000000002</v>
      </c>
      <c r="BZ113" s="80">
        <v>0</v>
      </c>
      <c r="CA113" s="80">
        <v>0</v>
      </c>
      <c r="CB113" s="80">
        <v>0</v>
      </c>
      <c r="CC113" s="80">
        <v>0</v>
      </c>
    </row>
    <row r="114" spans="1:81">
      <c r="A114" s="80" t="s">
        <v>1875</v>
      </c>
      <c r="B114" s="80">
        <v>45</v>
      </c>
      <c r="C114" s="80">
        <v>11</v>
      </c>
      <c r="D114" s="80">
        <v>3</v>
      </c>
      <c r="E114" s="80">
        <v>2014</v>
      </c>
      <c r="F114" s="80" t="s">
        <v>90</v>
      </c>
      <c r="G114" s="80" t="s">
        <v>1864</v>
      </c>
      <c r="H114" s="80" t="s">
        <v>1865</v>
      </c>
      <c r="I114" s="177"/>
      <c r="J114" s="81">
        <v>911.17084447741547</v>
      </c>
      <c r="K114" s="81">
        <v>5.5744714754107214</v>
      </c>
      <c r="L114" s="81">
        <v>11.381945558495435</v>
      </c>
      <c r="M114" s="81">
        <v>107.36065071181642</v>
      </c>
      <c r="N114" s="81">
        <v>91.320529187940025</v>
      </c>
      <c r="O114" s="81">
        <v>78.928057118394818</v>
      </c>
      <c r="P114" s="81">
        <v>70.750751059243427</v>
      </c>
      <c r="Q114" s="81">
        <v>4.8517480526563528</v>
      </c>
      <c r="R114" s="81">
        <v>0</v>
      </c>
      <c r="S114" s="81">
        <v>8.8241365266409808</v>
      </c>
      <c r="T114" s="82"/>
      <c r="U114" s="81">
        <v>42355641</v>
      </c>
      <c r="V114" s="81">
        <v>2301</v>
      </c>
      <c r="W114" s="81">
        <v>200</v>
      </c>
      <c r="X114" s="81">
        <v>19044</v>
      </c>
      <c r="Y114" s="81">
        <v>23153</v>
      </c>
      <c r="Z114" s="81">
        <v>45419</v>
      </c>
      <c r="AA114" s="81">
        <v>14090</v>
      </c>
      <c r="AB114" s="81">
        <v>65370</v>
      </c>
      <c r="AC114" s="81">
        <v>0</v>
      </c>
      <c r="AD114" s="81">
        <v>8.8241365266409808</v>
      </c>
      <c r="AE114" s="82"/>
      <c r="AF114" s="81">
        <v>515204483.07219797</v>
      </c>
      <c r="AG114" s="81">
        <v>4737135.4270606367</v>
      </c>
      <c r="AH114" s="81">
        <v>2434766.0060972897</v>
      </c>
      <c r="AI114" s="81">
        <v>137801342.91400769</v>
      </c>
      <c r="AJ114" s="81">
        <v>130179257.15842395</v>
      </c>
      <c r="AK114" s="81">
        <v>0</v>
      </c>
      <c r="AL114" s="81">
        <v>0</v>
      </c>
      <c r="AM114" s="81">
        <v>8974324.1620375719</v>
      </c>
      <c r="AN114" s="81">
        <v>0</v>
      </c>
      <c r="AO114" s="81">
        <v>0</v>
      </c>
      <c r="AP114" s="82"/>
      <c r="AQ114" s="81">
        <v>1260</v>
      </c>
      <c r="AR114" s="81">
        <v>261</v>
      </c>
      <c r="AS114" s="81">
        <v>1</v>
      </c>
      <c r="AT114" s="81">
        <v>0</v>
      </c>
      <c r="AU114" s="81">
        <v>0</v>
      </c>
      <c r="AV114" s="81">
        <v>0</v>
      </c>
      <c r="AW114" s="81" t="s">
        <v>564</v>
      </c>
      <c r="AX114" s="82"/>
      <c r="AY114" s="81">
        <v>5145.1000000000004</v>
      </c>
      <c r="AZ114" s="81">
        <v>19688</v>
      </c>
      <c r="BA114" s="81">
        <v>3</v>
      </c>
      <c r="BB114" s="81">
        <v>0</v>
      </c>
      <c r="BC114" s="81">
        <v>0</v>
      </c>
      <c r="BD114" s="81">
        <v>0</v>
      </c>
      <c r="BE114" s="81" t="s">
        <v>564</v>
      </c>
      <c r="BF114" s="82"/>
      <c r="BG114" s="81">
        <v>0</v>
      </c>
      <c r="BH114" s="81">
        <v>0</v>
      </c>
      <c r="BI114" s="81">
        <v>226.43299999999999</v>
      </c>
      <c r="BJ114" s="81">
        <v>0</v>
      </c>
      <c r="BK114" s="81">
        <v>3.5840000000000001</v>
      </c>
      <c r="BL114" s="81">
        <v>0</v>
      </c>
      <c r="BM114" s="82"/>
      <c r="BN114" s="81">
        <v>0</v>
      </c>
      <c r="BO114" s="81">
        <v>0</v>
      </c>
      <c r="BP114" s="81">
        <v>15</v>
      </c>
      <c r="BQ114" s="81">
        <v>0</v>
      </c>
      <c r="BR114" s="81">
        <v>1</v>
      </c>
      <c r="BS114" s="81">
        <v>0</v>
      </c>
      <c r="BT114"/>
      <c r="BU114" s="80">
        <v>172.19800000000001</v>
      </c>
      <c r="BV114" s="80">
        <v>28.097999999999999</v>
      </c>
      <c r="BW114" s="80">
        <v>0</v>
      </c>
      <c r="BX114" s="80">
        <v>0</v>
      </c>
      <c r="BY114" s="80">
        <v>29.721</v>
      </c>
      <c r="BZ114" s="80">
        <v>0</v>
      </c>
      <c r="CA114" s="80">
        <v>0</v>
      </c>
      <c r="CB114" s="80">
        <v>0</v>
      </c>
      <c r="CC114" s="80">
        <v>0</v>
      </c>
    </row>
    <row r="115" spans="1:81">
      <c r="A115" s="80" t="s">
        <v>1876</v>
      </c>
      <c r="B115" s="80">
        <v>46</v>
      </c>
      <c r="C115" s="80">
        <v>12</v>
      </c>
      <c r="D115" s="80">
        <v>3</v>
      </c>
      <c r="E115" s="80">
        <v>2015</v>
      </c>
      <c r="F115" s="80" t="s">
        <v>91</v>
      </c>
      <c r="G115" s="80" t="s">
        <v>1864</v>
      </c>
      <c r="H115" s="80" t="s">
        <v>1865</v>
      </c>
      <c r="I115" s="177"/>
      <c r="J115" s="81">
        <v>767.20096094903397</v>
      </c>
      <c r="K115" s="81">
        <v>5.3337221216429143</v>
      </c>
      <c r="L115" s="81">
        <v>11.461314897373118</v>
      </c>
      <c r="M115" s="81">
        <v>119.45903702970938</v>
      </c>
      <c r="N115" s="81">
        <v>86.078507110207667</v>
      </c>
      <c r="O115" s="81">
        <v>78.415828046001721</v>
      </c>
      <c r="P115" s="81">
        <v>69.846587424588904</v>
      </c>
      <c r="Q115" s="81">
        <v>4.6836474800267176</v>
      </c>
      <c r="R115" s="81">
        <v>0</v>
      </c>
      <c r="S115" s="81">
        <v>7.6615303401099029</v>
      </c>
      <c r="T115" s="82"/>
      <c r="U115" s="81">
        <v>39845990</v>
      </c>
      <c r="V115" s="81">
        <v>2301</v>
      </c>
      <c r="W115" s="81">
        <v>200</v>
      </c>
      <c r="X115" s="81">
        <v>19044</v>
      </c>
      <c r="Y115" s="81">
        <v>23139</v>
      </c>
      <c r="Z115" s="81">
        <v>45559</v>
      </c>
      <c r="AA115" s="81">
        <v>13899</v>
      </c>
      <c r="AB115" s="81">
        <v>64462</v>
      </c>
      <c r="AC115" s="81">
        <v>0</v>
      </c>
      <c r="AD115" s="81">
        <v>7.6615303401099029</v>
      </c>
      <c r="AE115" s="82"/>
      <c r="AF115" s="81">
        <v>430537217.10383427</v>
      </c>
      <c r="AG115" s="81">
        <v>4178619.0021589417</v>
      </c>
      <c r="AH115" s="81">
        <v>2193764.2539045452</v>
      </c>
      <c r="AI115" s="81">
        <v>146061171.31768265</v>
      </c>
      <c r="AJ115" s="81">
        <v>124753704.87839562</v>
      </c>
      <c r="AK115" s="81">
        <v>0</v>
      </c>
      <c r="AL115" s="81">
        <v>0</v>
      </c>
      <c r="AM115" s="81">
        <v>8834246.692080237</v>
      </c>
      <c r="AN115" s="81">
        <v>0</v>
      </c>
      <c r="AO115" s="81">
        <v>0</v>
      </c>
      <c r="AP115" s="82"/>
      <c r="AQ115" s="81">
        <v>1393</v>
      </c>
      <c r="AR115" s="81">
        <v>427</v>
      </c>
      <c r="AS115" s="81">
        <v>0</v>
      </c>
      <c r="AT115" s="81">
        <v>0</v>
      </c>
      <c r="AU115" s="81">
        <v>0</v>
      </c>
      <c r="AV115" s="81">
        <v>0</v>
      </c>
      <c r="AW115" s="81" t="s">
        <v>564</v>
      </c>
      <c r="AX115" s="82"/>
      <c r="AY115" s="81">
        <v>5798</v>
      </c>
      <c r="AZ115" s="81">
        <v>29907</v>
      </c>
      <c r="BA115" s="81">
        <v>0</v>
      </c>
      <c r="BB115" s="81">
        <v>0</v>
      </c>
      <c r="BC115" s="81">
        <v>0</v>
      </c>
      <c r="BD115" s="81">
        <v>0</v>
      </c>
      <c r="BE115" s="81" t="s">
        <v>564</v>
      </c>
      <c r="BF115" s="82"/>
      <c r="BG115" s="81">
        <v>0</v>
      </c>
      <c r="BH115" s="81">
        <v>0</v>
      </c>
      <c r="BI115" s="81">
        <v>166.322</v>
      </c>
      <c r="BJ115" s="81">
        <v>0</v>
      </c>
      <c r="BK115" s="81">
        <v>3.45</v>
      </c>
      <c r="BL115" s="81">
        <v>0</v>
      </c>
      <c r="BM115" s="82"/>
      <c r="BN115" s="81">
        <v>0</v>
      </c>
      <c r="BO115" s="81">
        <v>0</v>
      </c>
      <c r="BP115" s="81">
        <v>15</v>
      </c>
      <c r="BQ115" s="81">
        <v>0</v>
      </c>
      <c r="BR115" s="81">
        <v>1</v>
      </c>
      <c r="BS115" s="81">
        <v>0</v>
      </c>
      <c r="BT115"/>
      <c r="BU115" s="80">
        <v>169.77199999999999</v>
      </c>
      <c r="BV115" s="80">
        <v>0</v>
      </c>
      <c r="BW115" s="80">
        <v>0</v>
      </c>
      <c r="BX115" s="80">
        <v>0</v>
      </c>
      <c r="BY115" s="80">
        <v>0</v>
      </c>
      <c r="BZ115" s="80">
        <v>0</v>
      </c>
      <c r="CA115" s="80">
        <v>0</v>
      </c>
      <c r="CB115" s="80">
        <v>0</v>
      </c>
      <c r="CC115" s="80">
        <v>0</v>
      </c>
    </row>
    <row r="116" spans="1:81">
      <c r="A116" s="80" t="s">
        <v>1877</v>
      </c>
      <c r="B116" s="80">
        <v>47</v>
      </c>
      <c r="C116" s="80">
        <v>13</v>
      </c>
      <c r="D116" s="80">
        <v>3</v>
      </c>
      <c r="E116" s="80">
        <v>2016</v>
      </c>
      <c r="F116" s="80" t="s">
        <v>92</v>
      </c>
      <c r="G116" s="80" t="s">
        <v>1864</v>
      </c>
      <c r="H116" s="80" t="s">
        <v>1865</v>
      </c>
      <c r="I116" s="177"/>
      <c r="J116" s="81">
        <v>929.84005784574583</v>
      </c>
      <c r="K116" s="81">
        <v>4.955034997305753</v>
      </c>
      <c r="L116" s="81">
        <v>11.380647858029361</v>
      </c>
      <c r="M116" s="81">
        <v>87.381201592061728</v>
      </c>
      <c r="N116" s="81">
        <v>76.917394886893632</v>
      </c>
      <c r="O116" s="81">
        <v>78.089296957250369</v>
      </c>
      <c r="P116" s="81">
        <v>68.245608285816857</v>
      </c>
      <c r="Q116" s="81">
        <v>4.5335167076360809</v>
      </c>
      <c r="R116" s="81">
        <v>0</v>
      </c>
      <c r="S116" s="81">
        <v>7.6062261301871619</v>
      </c>
      <c r="T116" s="82"/>
      <c r="U116" s="81">
        <v>43517951</v>
      </c>
      <c r="V116" s="81">
        <v>2301</v>
      </c>
      <c r="W116" s="81">
        <v>200</v>
      </c>
      <c r="X116" s="81">
        <v>19044</v>
      </c>
      <c r="Y116" s="81">
        <v>23484</v>
      </c>
      <c r="Z116" s="81">
        <v>45927</v>
      </c>
      <c r="AA116" s="81">
        <v>14046</v>
      </c>
      <c r="AB116" s="81">
        <v>64185</v>
      </c>
      <c r="AC116" s="81">
        <v>0</v>
      </c>
      <c r="AD116" s="81">
        <v>7.6062261301871619</v>
      </c>
      <c r="AE116" s="82"/>
      <c r="AF116" s="81">
        <v>522673986.94744807</v>
      </c>
      <c r="AG116" s="81">
        <v>3725487.7278912221</v>
      </c>
      <c r="AH116" s="81">
        <v>1967153.670874693</v>
      </c>
      <c r="AI116" s="81">
        <v>135930972.07270491</v>
      </c>
      <c r="AJ116" s="81">
        <v>110809424.9654305</v>
      </c>
      <c r="AK116" s="81">
        <v>0</v>
      </c>
      <c r="AL116" s="81">
        <v>0</v>
      </c>
      <c r="AM116" s="81">
        <v>8803118.8544159345</v>
      </c>
      <c r="AN116" s="81">
        <v>0</v>
      </c>
      <c r="AO116" s="81">
        <v>0</v>
      </c>
      <c r="AP116" s="82"/>
      <c r="AQ116" s="81">
        <v>1569</v>
      </c>
      <c r="AR116" s="81">
        <v>506</v>
      </c>
      <c r="AS116" s="81">
        <v>0</v>
      </c>
      <c r="AT116" s="81">
        <v>0</v>
      </c>
      <c r="AU116" s="81">
        <v>0</v>
      </c>
      <c r="AV116" s="81">
        <v>0</v>
      </c>
      <c r="AW116" s="81" t="s">
        <v>564</v>
      </c>
      <c r="AX116" s="82"/>
      <c r="AY116" s="81">
        <v>6708.2</v>
      </c>
      <c r="AZ116" s="81">
        <v>35920.699999999997</v>
      </c>
      <c r="BA116" s="81">
        <v>0</v>
      </c>
      <c r="BB116" s="81">
        <v>0</v>
      </c>
      <c r="BC116" s="81">
        <v>0</v>
      </c>
      <c r="BD116" s="81">
        <v>0</v>
      </c>
      <c r="BE116" s="81" t="s">
        <v>564</v>
      </c>
      <c r="BF116" s="82"/>
      <c r="BG116" s="81">
        <v>0</v>
      </c>
      <c r="BH116" s="81">
        <v>0</v>
      </c>
      <c r="BI116" s="81">
        <v>165.48699999999999</v>
      </c>
      <c r="BJ116" s="81">
        <v>0</v>
      </c>
      <c r="BK116" s="81">
        <v>6.5890000000000004</v>
      </c>
      <c r="BL116" s="81">
        <v>0</v>
      </c>
      <c r="BM116" s="82"/>
      <c r="BN116" s="81">
        <v>0</v>
      </c>
      <c r="BO116" s="81">
        <v>0</v>
      </c>
      <c r="BP116" s="81">
        <v>14</v>
      </c>
      <c r="BQ116" s="81">
        <v>0</v>
      </c>
      <c r="BR116" s="81">
        <v>2</v>
      </c>
      <c r="BS116" s="81">
        <v>0</v>
      </c>
      <c r="BT116"/>
      <c r="BU116" s="80">
        <v>168.65899999999999</v>
      </c>
      <c r="BV116" s="80">
        <v>0</v>
      </c>
      <c r="BW116" s="80">
        <v>0</v>
      </c>
      <c r="BX116" s="80">
        <v>0</v>
      </c>
      <c r="BY116" s="80">
        <v>0</v>
      </c>
      <c r="BZ116" s="80">
        <v>3.4169999999999998</v>
      </c>
      <c r="CA116" s="80">
        <v>0</v>
      </c>
      <c r="CB116" s="80">
        <v>0</v>
      </c>
      <c r="CC116" s="80">
        <v>0</v>
      </c>
    </row>
    <row r="117" spans="1:81">
      <c r="A117" s="80" t="s">
        <v>1878</v>
      </c>
      <c r="B117" s="80">
        <v>48</v>
      </c>
      <c r="C117" s="80">
        <v>14</v>
      </c>
      <c r="D117" s="80">
        <v>3</v>
      </c>
      <c r="E117" s="80">
        <v>2017</v>
      </c>
      <c r="F117" s="80" t="s">
        <v>71</v>
      </c>
      <c r="G117" s="80" t="s">
        <v>1864</v>
      </c>
      <c r="H117" s="80" t="s">
        <v>1865</v>
      </c>
      <c r="I117" s="177"/>
      <c r="J117" s="81">
        <v>864.58309164660102</v>
      </c>
      <c r="K117" s="81">
        <v>4.9334474734714426</v>
      </c>
      <c r="L117" s="81">
        <v>11.332770254937307</v>
      </c>
      <c r="M117" s="81">
        <v>79.470287239072377</v>
      </c>
      <c r="N117" s="81">
        <v>84.690134532739876</v>
      </c>
      <c r="O117" s="81">
        <v>77.432235537714774</v>
      </c>
      <c r="P117" s="81">
        <v>67.856748219942602</v>
      </c>
      <c r="Q117" s="81">
        <v>4.3737009911079365</v>
      </c>
      <c r="R117" s="81">
        <v>0</v>
      </c>
      <c r="S117" s="81">
        <v>5.6873662301243222</v>
      </c>
      <c r="T117" s="82"/>
      <c r="U117" s="81">
        <v>47740661</v>
      </c>
      <c r="V117" s="81">
        <v>2301</v>
      </c>
      <c r="W117" s="81">
        <v>200</v>
      </c>
      <c r="X117" s="81">
        <v>19044</v>
      </c>
      <c r="Y117" s="81">
        <v>23994</v>
      </c>
      <c r="Z117" s="81">
        <v>46296</v>
      </c>
      <c r="AA117" s="81">
        <v>14055</v>
      </c>
      <c r="AB117" s="81">
        <v>64036</v>
      </c>
      <c r="AC117" s="81">
        <v>0</v>
      </c>
      <c r="AD117" s="81">
        <v>5.6873662301243222</v>
      </c>
      <c r="AE117" s="82"/>
      <c r="AF117" s="81">
        <v>534889835.2510097</v>
      </c>
      <c r="AG117" s="81">
        <v>3754139.5911176521</v>
      </c>
      <c r="AH117" s="81">
        <v>2354606.1474291142</v>
      </c>
      <c r="AI117" s="81">
        <v>128629977.6376453</v>
      </c>
      <c r="AJ117" s="81">
        <v>122538724.2415344</v>
      </c>
      <c r="AK117" s="81">
        <v>0</v>
      </c>
      <c r="AL117" s="81">
        <v>0</v>
      </c>
      <c r="AM117" s="81">
        <v>8796425.6669857763</v>
      </c>
      <c r="AN117" s="81">
        <v>0</v>
      </c>
      <c r="AO117" s="81">
        <v>0</v>
      </c>
      <c r="AP117" s="82"/>
      <c r="AQ117" s="81">
        <v>1692</v>
      </c>
      <c r="AR117" s="81">
        <v>564</v>
      </c>
      <c r="AS117" s="81">
        <v>0</v>
      </c>
      <c r="AT117" s="81">
        <v>0</v>
      </c>
      <c r="AU117" s="81">
        <v>0</v>
      </c>
      <c r="AV117" s="81">
        <v>0</v>
      </c>
      <c r="AW117" s="81" t="s">
        <v>564</v>
      </c>
      <c r="AX117" s="82"/>
      <c r="AY117" s="81">
        <v>7371.1999999999989</v>
      </c>
      <c r="AZ117" s="81">
        <v>39576</v>
      </c>
      <c r="BA117" s="81">
        <v>0</v>
      </c>
      <c r="BB117" s="81">
        <v>0</v>
      </c>
      <c r="BC117" s="81">
        <v>0</v>
      </c>
      <c r="BD117" s="81">
        <v>0</v>
      </c>
      <c r="BE117" s="81" t="s">
        <v>564</v>
      </c>
      <c r="BF117" s="82"/>
      <c r="BG117" s="81">
        <v>0</v>
      </c>
      <c r="BH117" s="81">
        <v>0</v>
      </c>
      <c r="BI117" s="81">
        <v>170.661</v>
      </c>
      <c r="BJ117" s="81">
        <v>0</v>
      </c>
      <c r="BK117" s="81">
        <v>6.5649999999999995</v>
      </c>
      <c r="BL117" s="81">
        <v>0</v>
      </c>
      <c r="BM117" s="82"/>
      <c r="BN117" s="81">
        <v>0</v>
      </c>
      <c r="BO117" s="81">
        <v>0</v>
      </c>
      <c r="BP117" s="81">
        <v>15</v>
      </c>
      <c r="BQ117" s="81">
        <v>0</v>
      </c>
      <c r="BR117" s="81">
        <v>2</v>
      </c>
      <c r="BS117" s="81">
        <v>0</v>
      </c>
      <c r="BT117"/>
      <c r="BU117" s="80">
        <v>168.82400000000001</v>
      </c>
      <c r="BV117" s="80">
        <v>0</v>
      </c>
      <c r="BW117" s="80">
        <v>0</v>
      </c>
      <c r="BX117" s="80">
        <v>0</v>
      </c>
      <c r="BY117" s="80">
        <v>0</v>
      </c>
      <c r="BZ117" s="80">
        <v>8.4019999999999992</v>
      </c>
      <c r="CA117" s="80">
        <v>0</v>
      </c>
      <c r="CB117" s="80">
        <v>0</v>
      </c>
      <c r="CC117" s="80">
        <v>0</v>
      </c>
    </row>
    <row r="118" spans="1:81">
      <c r="A118" s="80" t="s">
        <v>1879</v>
      </c>
      <c r="B118" s="80">
        <v>49</v>
      </c>
      <c r="C118" s="80">
        <v>15</v>
      </c>
      <c r="D118" s="80">
        <v>3</v>
      </c>
      <c r="E118" s="80">
        <v>2018</v>
      </c>
      <c r="F118" s="80" t="s">
        <v>93</v>
      </c>
      <c r="G118" s="80" t="s">
        <v>1864</v>
      </c>
      <c r="H118" s="80" t="s">
        <v>1865</v>
      </c>
      <c r="I118" s="177"/>
      <c r="J118" s="81">
        <v>876.34962569189531</v>
      </c>
      <c r="K118" s="81">
        <v>4.655073506441072</v>
      </c>
      <c r="L118" s="81">
        <v>10.629827480200873</v>
      </c>
      <c r="M118" s="81">
        <v>84.340018561353375</v>
      </c>
      <c r="N118" s="81">
        <v>81.297395911755615</v>
      </c>
      <c r="O118" s="81">
        <v>76.415632793712703</v>
      </c>
      <c r="P118" s="81">
        <v>67.453739496493</v>
      </c>
      <c r="Q118" s="81">
        <v>4.0314473434381286</v>
      </c>
      <c r="R118" s="81">
        <v>0</v>
      </c>
      <c r="S118" s="81">
        <v>5.0756099341372263</v>
      </c>
      <c r="T118" s="82"/>
      <c r="U118" s="81">
        <v>48219658</v>
      </c>
      <c r="V118" s="81">
        <v>2301</v>
      </c>
      <c r="W118" s="81">
        <v>200</v>
      </c>
      <c r="X118" s="81">
        <v>19044</v>
      </c>
      <c r="Y118" s="81">
        <v>24252</v>
      </c>
      <c r="Z118" s="81">
        <v>46563</v>
      </c>
      <c r="AA118" s="81">
        <v>14112</v>
      </c>
      <c r="AB118" s="81">
        <v>63608</v>
      </c>
      <c r="AC118" s="81">
        <v>0</v>
      </c>
      <c r="AD118" s="81">
        <v>5.0756099341372263</v>
      </c>
      <c r="AE118" s="82"/>
      <c r="AF118" s="81">
        <v>533296691.43419749</v>
      </c>
      <c r="AG118" s="81">
        <v>3333695.8642547261</v>
      </c>
      <c r="AH118" s="81">
        <v>2262016.648018389</v>
      </c>
      <c r="AI118" s="81">
        <v>133294243.660402</v>
      </c>
      <c r="AJ118" s="81">
        <v>122583938.5094855</v>
      </c>
      <c r="AK118" s="81">
        <v>0</v>
      </c>
      <c r="AL118" s="81">
        <v>0</v>
      </c>
      <c r="AM118" s="81">
        <v>8755711.8501465619</v>
      </c>
      <c r="AN118" s="81">
        <v>0</v>
      </c>
      <c r="AO118" s="81">
        <v>0</v>
      </c>
      <c r="AP118" s="82"/>
      <c r="AQ118" s="81">
        <v>1786</v>
      </c>
      <c r="AR118" s="81">
        <v>620</v>
      </c>
      <c r="AS118" s="81">
        <v>0</v>
      </c>
      <c r="AT118" s="81">
        <v>0</v>
      </c>
      <c r="AU118" s="81">
        <v>0</v>
      </c>
      <c r="AV118" s="81">
        <v>0</v>
      </c>
      <c r="AW118" s="81" t="s">
        <v>564</v>
      </c>
      <c r="AX118" s="82"/>
      <c r="AY118" s="81">
        <v>7893.1999999999971</v>
      </c>
      <c r="AZ118" s="81">
        <v>48000</v>
      </c>
      <c r="BA118" s="81">
        <v>0</v>
      </c>
      <c r="BB118" s="81">
        <v>0</v>
      </c>
      <c r="BC118" s="81">
        <v>0</v>
      </c>
      <c r="BD118" s="81">
        <v>0</v>
      </c>
      <c r="BE118" s="81" t="s">
        <v>564</v>
      </c>
      <c r="BF118" s="82"/>
      <c r="BG118" s="81">
        <v>0</v>
      </c>
      <c r="BH118" s="81">
        <v>0</v>
      </c>
      <c r="BI118" s="81">
        <v>169.67400000000001</v>
      </c>
      <c r="BJ118" s="81">
        <v>0</v>
      </c>
      <c r="BK118" s="81">
        <v>6.508</v>
      </c>
      <c r="BL118" s="81">
        <v>0</v>
      </c>
      <c r="BM118" s="82"/>
      <c r="BN118" s="81">
        <v>0</v>
      </c>
      <c r="BO118" s="81">
        <v>0</v>
      </c>
      <c r="BP118" s="81">
        <v>15</v>
      </c>
      <c r="BQ118" s="81">
        <v>0</v>
      </c>
      <c r="BR118" s="81">
        <v>2</v>
      </c>
      <c r="BS118" s="81">
        <v>0</v>
      </c>
      <c r="BT118"/>
      <c r="BU118" s="80">
        <v>167.71100000000001</v>
      </c>
      <c r="BV118" s="80">
        <v>0</v>
      </c>
      <c r="BW118" s="80">
        <v>0</v>
      </c>
      <c r="BX118" s="80">
        <v>0</v>
      </c>
      <c r="BY118" s="80">
        <v>0</v>
      </c>
      <c r="BZ118" s="80">
        <v>8.4710000000000001</v>
      </c>
      <c r="CA118" s="80">
        <v>0</v>
      </c>
      <c r="CB118" s="80">
        <v>0</v>
      </c>
      <c r="CC118" s="80">
        <v>0</v>
      </c>
    </row>
    <row r="119" spans="1:81">
      <c r="A119" s="80" t="s">
        <v>1880</v>
      </c>
      <c r="B119" s="80">
        <v>50</v>
      </c>
      <c r="C119" s="80">
        <v>16</v>
      </c>
      <c r="D119" s="80">
        <v>3</v>
      </c>
      <c r="E119" s="80">
        <v>2019</v>
      </c>
      <c r="F119" s="80" t="s">
        <v>73</v>
      </c>
      <c r="G119" s="80" t="s">
        <v>1864</v>
      </c>
      <c r="H119" s="80" t="s">
        <v>1865</v>
      </c>
      <c r="I119" s="177"/>
      <c r="J119" s="81">
        <v>833.51021243828052</v>
      </c>
      <c r="K119" s="81">
        <v>4.2509426388019698</v>
      </c>
      <c r="L119" s="81">
        <v>10.72128599551853</v>
      </c>
      <c r="M119" s="81">
        <v>82.442170997257648</v>
      </c>
      <c r="N119" s="81">
        <v>78.259450843778538</v>
      </c>
      <c r="O119" s="81">
        <v>74.691504753513684</v>
      </c>
      <c r="P119" s="81">
        <v>67.634917353438553</v>
      </c>
      <c r="Q119" s="81">
        <v>3.8904923693462306</v>
      </c>
      <c r="R119" s="81">
        <v>0</v>
      </c>
      <c r="S119" s="81">
        <v>7.3874217567940015</v>
      </c>
      <c r="T119" s="82"/>
      <c r="U119" s="81">
        <v>46001389</v>
      </c>
      <c r="V119" s="81">
        <v>2301</v>
      </c>
      <c r="W119" s="81">
        <v>200</v>
      </c>
      <c r="X119" s="81">
        <v>19044</v>
      </c>
      <c r="Y119" s="81">
        <v>24484</v>
      </c>
      <c r="Z119" s="81">
        <v>46762</v>
      </c>
      <c r="AA119" s="81">
        <v>14044</v>
      </c>
      <c r="AB119" s="81">
        <v>63046</v>
      </c>
      <c r="AC119" s="81">
        <v>0</v>
      </c>
      <c r="AD119" s="81">
        <v>7.3874217567940006</v>
      </c>
      <c r="AE119" s="82"/>
      <c r="AF119" s="81">
        <v>503970478.05378109</v>
      </c>
      <c r="AG119" s="81">
        <v>3218998.5540339178</v>
      </c>
      <c r="AH119" s="81">
        <v>2394347.8274098532</v>
      </c>
      <c r="AI119" s="81">
        <v>135625118.33293751</v>
      </c>
      <c r="AJ119" s="81">
        <v>117324277.35815637</v>
      </c>
      <c r="AK119" s="81">
        <v>0</v>
      </c>
      <c r="AL119" s="81">
        <v>0</v>
      </c>
      <c r="AM119" s="81">
        <v>8586390.5899661034</v>
      </c>
      <c r="AN119" s="81">
        <v>0</v>
      </c>
      <c r="AO119" s="81">
        <v>0</v>
      </c>
      <c r="AP119" s="82"/>
      <c r="AQ119" s="81">
        <v>1876</v>
      </c>
      <c r="AR119" s="81">
        <v>668</v>
      </c>
      <c r="AS119" s="81">
        <v>0</v>
      </c>
      <c r="AT119" s="81">
        <v>0</v>
      </c>
      <c r="AU119" s="81">
        <v>0</v>
      </c>
      <c r="AV119" s="81">
        <v>0</v>
      </c>
      <c r="AW119" s="81" t="s">
        <v>564</v>
      </c>
      <c r="AX119" s="82"/>
      <c r="AY119" s="81">
        <v>8356.5999999999985</v>
      </c>
      <c r="AZ119" s="81">
        <v>50871.7</v>
      </c>
      <c r="BA119" s="81">
        <v>0</v>
      </c>
      <c r="BB119" s="81">
        <v>0</v>
      </c>
      <c r="BC119" s="81">
        <v>0</v>
      </c>
      <c r="BD119" s="81">
        <v>0</v>
      </c>
      <c r="BE119" s="81" t="s">
        <v>564</v>
      </c>
      <c r="BF119" s="82"/>
      <c r="BG119" s="81">
        <v>0</v>
      </c>
      <c r="BH119" s="81">
        <v>0</v>
      </c>
      <c r="BI119" s="81">
        <v>155.61799999999999</v>
      </c>
      <c r="BJ119" s="81">
        <v>0</v>
      </c>
      <c r="BK119" s="81">
        <v>6.4009999999999998</v>
      </c>
      <c r="BL119" s="81">
        <v>0</v>
      </c>
      <c r="BM119" s="82"/>
      <c r="BN119" s="81">
        <v>0</v>
      </c>
      <c r="BO119" s="81">
        <v>0</v>
      </c>
      <c r="BP119" s="81">
        <v>14</v>
      </c>
      <c r="BQ119" s="81">
        <v>0</v>
      </c>
      <c r="BR119" s="81">
        <v>2</v>
      </c>
      <c r="BS119" s="81">
        <v>0</v>
      </c>
      <c r="BT119"/>
      <c r="BU119" s="80">
        <v>158.49</v>
      </c>
      <c r="BV119" s="80">
        <v>0</v>
      </c>
      <c r="BW119" s="80">
        <v>0</v>
      </c>
      <c r="BX119" s="80">
        <v>0</v>
      </c>
      <c r="BY119" s="80">
        <v>0</v>
      </c>
      <c r="BZ119" s="80">
        <v>3.5289999999999999</v>
      </c>
      <c r="CA119" s="80">
        <v>0</v>
      </c>
      <c r="CB119" s="80">
        <v>0</v>
      </c>
      <c r="CC119" s="80">
        <v>0</v>
      </c>
    </row>
    <row r="120" spans="1:81">
      <c r="A120" s="80" t="s">
        <v>1881</v>
      </c>
      <c r="B120" s="80">
        <v>51</v>
      </c>
      <c r="C120" s="80">
        <v>17</v>
      </c>
      <c r="D120" s="80">
        <v>3</v>
      </c>
      <c r="E120" s="80">
        <v>2020</v>
      </c>
      <c r="F120" s="80" t="s">
        <v>218</v>
      </c>
      <c r="G120" s="80" t="s">
        <v>1864</v>
      </c>
      <c r="H120" s="80" t="s">
        <v>1865</v>
      </c>
      <c r="I120" s="177"/>
      <c r="J120" s="81">
        <v>655.21765866021417</v>
      </c>
      <c r="K120" s="81">
        <v>4.3287227622516129</v>
      </c>
      <c r="L120" s="81">
        <v>13.941878639563596</v>
      </c>
      <c r="M120" s="81">
        <v>67.328013784555395</v>
      </c>
      <c r="N120" s="81">
        <v>75.947045831587815</v>
      </c>
      <c r="O120" s="81">
        <v>65.503301649801969</v>
      </c>
      <c r="P120" s="81">
        <v>63.771615174154583</v>
      </c>
      <c r="Q120" s="81">
        <v>3.6893256127360319</v>
      </c>
      <c r="R120" s="81">
        <v>0</v>
      </c>
      <c r="S120" s="81">
        <v>5.9465964933740452</v>
      </c>
      <c r="T120" s="82"/>
      <c r="U120" s="81">
        <v>43814468</v>
      </c>
      <c r="V120" s="81">
        <v>1994</v>
      </c>
      <c r="W120" s="81">
        <v>282</v>
      </c>
      <c r="X120" s="81">
        <v>17297</v>
      </c>
      <c r="Y120" s="81">
        <v>24902</v>
      </c>
      <c r="Z120" s="81">
        <v>46807</v>
      </c>
      <c r="AA120" s="81">
        <v>14387</v>
      </c>
      <c r="AB120" s="81">
        <v>62570</v>
      </c>
      <c r="AC120" s="81">
        <v>0</v>
      </c>
      <c r="AD120" s="81">
        <v>5.9465964933740452</v>
      </c>
      <c r="AE120" s="82"/>
      <c r="AF120" s="81">
        <v>470542795.70790309</v>
      </c>
      <c r="AG120" s="81">
        <v>3092064.8872438227</v>
      </c>
      <c r="AH120" s="81">
        <v>2524106.0365232355</v>
      </c>
      <c r="AI120" s="81">
        <v>112514960.22282003</v>
      </c>
      <c r="AJ120" s="81">
        <v>118259419.97311091</v>
      </c>
      <c r="AK120" s="81"/>
      <c r="AL120" s="81"/>
      <c r="AM120" s="81">
        <v>8166080.1671991339</v>
      </c>
      <c r="AN120" s="81"/>
      <c r="AO120" s="81"/>
      <c r="AP120" s="82"/>
      <c r="AQ120" s="81">
        <v>1972</v>
      </c>
      <c r="AR120" s="81">
        <v>746</v>
      </c>
      <c r="AS120" s="81">
        <v>0</v>
      </c>
      <c r="AT120" s="81">
        <v>0</v>
      </c>
      <c r="AU120" s="81">
        <v>0</v>
      </c>
      <c r="AV120" s="81">
        <v>0</v>
      </c>
      <c r="AW120" s="81">
        <v>0</v>
      </c>
      <c r="AX120" s="82"/>
      <c r="AY120" s="81">
        <v>8897.5999999999913</v>
      </c>
      <c r="AZ120" s="81">
        <v>57056.900000000023</v>
      </c>
      <c r="BA120" s="81">
        <v>0</v>
      </c>
      <c r="BB120" s="81">
        <v>0</v>
      </c>
      <c r="BC120" s="81">
        <v>0</v>
      </c>
      <c r="BD120" s="81">
        <v>0</v>
      </c>
      <c r="BE120" s="81">
        <v>0</v>
      </c>
      <c r="BF120" s="82"/>
      <c r="BG120" s="81">
        <v>0</v>
      </c>
      <c r="BH120" s="81">
        <v>0</v>
      </c>
      <c r="BI120" s="81">
        <v>158.209</v>
      </c>
      <c r="BJ120" s="81">
        <v>0</v>
      </c>
      <c r="BK120" s="81">
        <v>6.4089999999999998</v>
      </c>
      <c r="BL120" s="81">
        <v>0</v>
      </c>
      <c r="BM120" s="82"/>
      <c r="BN120" s="81">
        <v>0</v>
      </c>
      <c r="BO120" s="81">
        <v>0</v>
      </c>
      <c r="BP120" s="81">
        <v>14</v>
      </c>
      <c r="BQ120" s="81">
        <v>0</v>
      </c>
      <c r="BR120" s="81">
        <v>2</v>
      </c>
      <c r="BS120" s="81">
        <v>0</v>
      </c>
      <c r="BT120"/>
      <c r="BU120" s="80">
        <v>161.01400000000001</v>
      </c>
      <c r="BV120" s="80">
        <v>0</v>
      </c>
      <c r="BW120" s="80">
        <v>0</v>
      </c>
      <c r="BX120" s="80">
        <v>0</v>
      </c>
      <c r="BY120" s="80">
        <v>0</v>
      </c>
      <c r="BZ120" s="80">
        <v>3.6040000000000001</v>
      </c>
      <c r="CA120" s="80">
        <v>0</v>
      </c>
      <c r="CB120" s="80">
        <v>0</v>
      </c>
      <c r="CC120" s="80">
        <v>0</v>
      </c>
    </row>
    <row r="121" spans="1:81">
      <c r="A121" s="80" t="s">
        <v>1882</v>
      </c>
      <c r="B121" s="80">
        <v>51</v>
      </c>
      <c r="C121" s="80">
        <v>18</v>
      </c>
      <c r="D121" s="80">
        <v>3</v>
      </c>
      <c r="E121" s="80">
        <v>2021</v>
      </c>
      <c r="F121" s="80" t="s">
        <v>75</v>
      </c>
      <c r="G121" s="174" t="s">
        <v>1864</v>
      </c>
      <c r="H121" s="80" t="s">
        <v>1865</v>
      </c>
      <c r="I121" s="177"/>
      <c r="J121" s="81">
        <v>821.47801938492694</v>
      </c>
      <c r="K121" s="81">
        <v>4.609740961551573</v>
      </c>
      <c r="L121" s="81">
        <v>11.549853785364558</v>
      </c>
      <c r="M121" s="81">
        <v>71.281851784695746</v>
      </c>
      <c r="N121" s="81">
        <v>78.676413004333043</v>
      </c>
      <c r="O121" s="81">
        <v>63.661084208839462</v>
      </c>
      <c r="P121" s="81">
        <v>66.197631403172878</v>
      </c>
      <c r="Q121" s="81">
        <v>3.7029894031956947</v>
      </c>
      <c r="R121" s="81">
        <v>0</v>
      </c>
      <c r="S121" s="81">
        <v>5.7820520206578028</v>
      </c>
      <c r="T121" s="82"/>
      <c r="U121" s="81">
        <v>49702027</v>
      </c>
      <c r="V121" s="81">
        <v>1994</v>
      </c>
      <c r="W121" s="81">
        <v>282</v>
      </c>
      <c r="X121" s="81">
        <v>17297</v>
      </c>
      <c r="Y121" s="81">
        <v>25190</v>
      </c>
      <c r="Z121" s="81">
        <v>46841</v>
      </c>
      <c r="AA121" s="81">
        <v>14564</v>
      </c>
      <c r="AB121" s="81">
        <v>62057</v>
      </c>
      <c r="AC121" s="81">
        <v>0</v>
      </c>
      <c r="AD121" s="81">
        <v>5.7820520206578028</v>
      </c>
      <c r="AE121" s="82"/>
      <c r="AF121" s="81">
        <v>502770005.24595708</v>
      </c>
      <c r="AG121" s="81">
        <v>3276856.1038735015</v>
      </c>
      <c r="AH121" s="81">
        <v>2013931.3284545373</v>
      </c>
      <c r="AI121" s="81">
        <v>117723241.31673217</v>
      </c>
      <c r="AJ121" s="81">
        <v>114010910.26433009</v>
      </c>
      <c r="AK121" s="81">
        <v>0</v>
      </c>
      <c r="AL121" s="81">
        <v>0</v>
      </c>
      <c r="AM121" s="81">
        <v>8145843.0856888257</v>
      </c>
      <c r="AN121" s="81">
        <v>0</v>
      </c>
      <c r="AO121" s="81">
        <v>0</v>
      </c>
      <c r="AP121" s="82"/>
      <c r="AQ121" s="81">
        <v>2063</v>
      </c>
      <c r="AR121" s="81">
        <v>783</v>
      </c>
      <c r="AS121" s="81">
        <v>0</v>
      </c>
      <c r="AT121" s="81">
        <v>0</v>
      </c>
      <c r="AU121" s="81">
        <v>0</v>
      </c>
      <c r="AV121" s="81">
        <v>0</v>
      </c>
      <c r="AW121" s="81"/>
      <c r="AX121" s="82"/>
      <c r="AY121" s="81">
        <v>9391.4999999999873</v>
      </c>
      <c r="AZ121" s="81">
        <v>62059.000000000007</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1883</v>
      </c>
      <c r="B122" s="80">
        <v>51</v>
      </c>
      <c r="C122" s="80">
        <v>19</v>
      </c>
      <c r="D122" s="80">
        <v>3</v>
      </c>
      <c r="E122" s="80">
        <v>2022</v>
      </c>
      <c r="F122" s="80" t="s">
        <v>568</v>
      </c>
      <c r="G122" s="174" t="s">
        <v>1864</v>
      </c>
      <c r="H122" s="80" t="s">
        <v>1865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2170</v>
      </c>
      <c r="AR122" s="81">
        <v>800</v>
      </c>
      <c r="AS122" s="81">
        <v>0</v>
      </c>
      <c r="AT122" s="81">
        <v>0</v>
      </c>
      <c r="AU122" s="81">
        <v>0</v>
      </c>
      <c r="AV122" s="81">
        <v>0</v>
      </c>
      <c r="AW122" s="81"/>
      <c r="AX122" s="82"/>
      <c r="AY122" s="81">
        <v>9995.6999999999789</v>
      </c>
      <c r="AZ122" s="81">
        <v>67637.500000000015</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1884</v>
      </c>
      <c r="B123" s="80">
        <v>341</v>
      </c>
      <c r="C123" s="80">
        <v>1</v>
      </c>
      <c r="D123" s="80">
        <v>21</v>
      </c>
      <c r="E123" s="80">
        <v>1990</v>
      </c>
      <c r="F123" s="80" t="s">
        <v>562</v>
      </c>
      <c r="G123" s="80" t="s">
        <v>1885</v>
      </c>
      <c r="H123" s="80" t="s">
        <v>1886</v>
      </c>
      <c r="I123" s="177"/>
      <c r="J123" s="81">
        <v>895.33096942305406</v>
      </c>
      <c r="K123" s="81">
        <v>2.7203132729904409</v>
      </c>
      <c r="L123" s="81">
        <v>2.3449411983687085</v>
      </c>
      <c r="M123" s="81">
        <v>18.540401025238197</v>
      </c>
      <c r="N123" s="81">
        <v>27.602980352415898</v>
      </c>
      <c r="O123" s="81">
        <v>30.558333719260336</v>
      </c>
      <c r="P123" s="81">
        <v>28.404797750252612</v>
      </c>
      <c r="Q123" s="81">
        <v>1.9856985851172013</v>
      </c>
      <c r="R123" s="81">
        <v>0</v>
      </c>
      <c r="S123" s="81">
        <v>2.1562293198101874</v>
      </c>
      <c r="T123" s="82"/>
      <c r="U123" s="81">
        <v>76198790</v>
      </c>
      <c r="V123" s="81">
        <v>1018</v>
      </c>
      <c r="W123" s="81">
        <v>27</v>
      </c>
      <c r="X123" s="81">
        <v>7050</v>
      </c>
      <c r="Y123" s="81">
        <v>8842</v>
      </c>
      <c r="Z123" s="81">
        <v>12569</v>
      </c>
      <c r="AA123" s="81">
        <v>6897</v>
      </c>
      <c r="AB123" s="81">
        <v>32241</v>
      </c>
      <c r="AC123" s="81">
        <v>0</v>
      </c>
      <c r="AD123" s="81">
        <v>2.1562293198101874</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1887</v>
      </c>
      <c r="B124" s="80">
        <v>342</v>
      </c>
      <c r="C124" s="80">
        <v>2</v>
      </c>
      <c r="D124" s="80">
        <v>21</v>
      </c>
      <c r="E124" s="80">
        <v>2005</v>
      </c>
      <c r="F124" s="80" t="s">
        <v>565</v>
      </c>
      <c r="G124" s="80" t="s">
        <v>1885</v>
      </c>
      <c r="H124" s="80" t="s">
        <v>1886</v>
      </c>
      <c r="I124" s="177"/>
      <c r="J124" s="81">
        <v>742.44333366854551</v>
      </c>
      <c r="K124" s="81">
        <v>2.4314984694030812</v>
      </c>
      <c r="L124" s="81">
        <v>3.9337539422906271</v>
      </c>
      <c r="M124" s="81">
        <v>52.969164112824842</v>
      </c>
      <c r="N124" s="81">
        <v>68.271295102935497</v>
      </c>
      <c r="O124" s="81">
        <v>66.368178357405228</v>
      </c>
      <c r="P124" s="81">
        <v>30.720105370581059</v>
      </c>
      <c r="Q124" s="81">
        <v>3.1150612881943816</v>
      </c>
      <c r="R124" s="81">
        <v>0</v>
      </c>
      <c r="S124" s="81">
        <v>5.1112578000994757</v>
      </c>
      <c r="T124" s="82"/>
      <c r="U124" s="81">
        <v>75465714</v>
      </c>
      <c r="V124" s="81">
        <v>1061</v>
      </c>
      <c r="W124" s="81">
        <v>52</v>
      </c>
      <c r="X124" s="81">
        <v>10690</v>
      </c>
      <c r="Y124" s="81">
        <v>18570</v>
      </c>
      <c r="Z124" s="81">
        <v>31589</v>
      </c>
      <c r="AA124" s="81">
        <v>6109</v>
      </c>
      <c r="AB124" s="81">
        <v>52874</v>
      </c>
      <c r="AC124" s="81">
        <v>0</v>
      </c>
      <c r="AD124" s="81">
        <v>5.1112578000994757</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1888</v>
      </c>
      <c r="B125" s="80">
        <v>343</v>
      </c>
      <c r="C125" s="80">
        <v>3</v>
      </c>
      <c r="D125" s="80">
        <v>21</v>
      </c>
      <c r="E125" s="80">
        <v>2006</v>
      </c>
      <c r="F125" s="80" t="s">
        <v>566</v>
      </c>
      <c r="G125" s="80" t="s">
        <v>1885</v>
      </c>
      <c r="H125" s="80" t="s">
        <v>1886</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1889</v>
      </c>
      <c r="B126" s="80">
        <v>344</v>
      </c>
      <c r="C126" s="80">
        <v>4</v>
      </c>
      <c r="D126" s="80">
        <v>21</v>
      </c>
      <c r="E126" s="80">
        <v>2007</v>
      </c>
      <c r="F126" s="80" t="s">
        <v>567</v>
      </c>
      <c r="G126" s="80" t="s">
        <v>1885</v>
      </c>
      <c r="H126" s="80" t="s">
        <v>1886</v>
      </c>
      <c r="I126" s="177"/>
      <c r="J126" s="81">
        <v>773.81305730749136</v>
      </c>
      <c r="K126" s="81">
        <v>2.3239444084755219</v>
      </c>
      <c r="L126" s="81">
        <v>0.35274262482321705</v>
      </c>
      <c r="M126" s="81">
        <v>62.338232978573608</v>
      </c>
      <c r="N126" s="81">
        <v>70.72791184464252</v>
      </c>
      <c r="O126" s="81">
        <v>66.98986288739151</v>
      </c>
      <c r="P126" s="81">
        <v>30.490919921425458</v>
      </c>
      <c r="Q126" s="81">
        <v>3.4218699107185153</v>
      </c>
      <c r="R126" s="81">
        <v>0</v>
      </c>
      <c r="S126" s="81">
        <v>6.0180075918280211</v>
      </c>
      <c r="T126" s="82"/>
      <c r="U126" s="81">
        <v>93865689</v>
      </c>
      <c r="V126" s="81">
        <v>1016</v>
      </c>
      <c r="W126" s="81">
        <v>4</v>
      </c>
      <c r="X126" s="81">
        <v>13770</v>
      </c>
      <c r="Y126" s="81">
        <v>20008</v>
      </c>
      <c r="Z126" s="81">
        <v>33146</v>
      </c>
      <c r="AA126" s="81">
        <v>5971</v>
      </c>
      <c r="AB126" s="81">
        <v>55010</v>
      </c>
      <c r="AC126" s="81">
        <v>0</v>
      </c>
      <c r="AD126" s="81">
        <v>6.0180075918280211</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1890</v>
      </c>
      <c r="B127" s="80">
        <v>345</v>
      </c>
      <c r="C127" s="80">
        <v>5</v>
      </c>
      <c r="D127" s="80">
        <v>21</v>
      </c>
      <c r="E127" s="80">
        <v>2008</v>
      </c>
      <c r="F127" s="80" t="s">
        <v>84</v>
      </c>
      <c r="G127" s="80" t="s">
        <v>1885</v>
      </c>
      <c r="H127" s="80" t="s">
        <v>1886</v>
      </c>
      <c r="I127" s="177"/>
      <c r="J127" s="81">
        <v>769.57516975158319</v>
      </c>
      <c r="K127" s="81">
        <v>1.7354846819810619</v>
      </c>
      <c r="L127" s="81">
        <v>6.3652438399059577</v>
      </c>
      <c r="M127" s="81">
        <v>62.159388066924315</v>
      </c>
      <c r="N127" s="81">
        <v>70.883256974071372</v>
      </c>
      <c r="O127" s="81">
        <v>65.733674306227599</v>
      </c>
      <c r="P127" s="81">
        <v>30.981541229885529</v>
      </c>
      <c r="Q127" s="81">
        <v>3.4040039154338837</v>
      </c>
      <c r="R127" s="81">
        <v>0</v>
      </c>
      <c r="S127" s="81">
        <v>5.696472199077796</v>
      </c>
      <c r="T127" s="82"/>
      <c r="U127" s="81">
        <v>99485169</v>
      </c>
      <c r="V127" s="81">
        <v>1016</v>
      </c>
      <c r="W127" s="81">
        <v>81</v>
      </c>
      <c r="X127" s="81">
        <v>13770</v>
      </c>
      <c r="Y127" s="81">
        <v>20274</v>
      </c>
      <c r="Z127" s="81">
        <v>33666</v>
      </c>
      <c r="AA127" s="81">
        <v>6074</v>
      </c>
      <c r="AB127" s="81">
        <v>55622</v>
      </c>
      <c r="AC127" s="81">
        <v>0</v>
      </c>
      <c r="AD127" s="81">
        <v>5.696472199077796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1891</v>
      </c>
      <c r="B128" s="80">
        <v>346</v>
      </c>
      <c r="C128" s="80">
        <v>6</v>
      </c>
      <c r="D128" s="80">
        <v>21</v>
      </c>
      <c r="E128" s="80">
        <v>2009</v>
      </c>
      <c r="F128" s="80" t="s">
        <v>85</v>
      </c>
      <c r="G128" s="80" t="s">
        <v>1885</v>
      </c>
      <c r="H128" s="80" t="s">
        <v>1886</v>
      </c>
      <c r="I128" s="177"/>
      <c r="J128" s="81">
        <v>789.50061841575973</v>
      </c>
      <c r="K128" s="81">
        <v>1.8680165461445433</v>
      </c>
      <c r="L128" s="81">
        <v>4.3014007784685697</v>
      </c>
      <c r="M128" s="81">
        <v>73.093269873324203</v>
      </c>
      <c r="N128" s="81">
        <v>69.391637092012715</v>
      </c>
      <c r="O128" s="81">
        <v>67.237107408461526</v>
      </c>
      <c r="P128" s="81">
        <v>29.969731890381965</v>
      </c>
      <c r="Q128" s="81">
        <v>3.2764764288005459</v>
      </c>
      <c r="R128" s="81">
        <v>0</v>
      </c>
      <c r="S128" s="81">
        <v>4.9852044908703013</v>
      </c>
      <c r="T128" s="82"/>
      <c r="U128" s="81">
        <v>80235713</v>
      </c>
      <c r="V128" s="81">
        <v>1149</v>
      </c>
      <c r="W128" s="81">
        <v>93</v>
      </c>
      <c r="X128" s="81">
        <v>17130</v>
      </c>
      <c r="Y128" s="81">
        <v>20504</v>
      </c>
      <c r="Z128" s="81">
        <v>33990</v>
      </c>
      <c r="AA128" s="81">
        <v>6032</v>
      </c>
      <c r="AB128" s="81">
        <v>56202</v>
      </c>
      <c r="AC128" s="81">
        <v>0</v>
      </c>
      <c r="AD128" s="81">
        <v>4.9852044908703013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339.72700000000003</v>
      </c>
      <c r="BJ128" s="81">
        <v>0</v>
      </c>
      <c r="BK128" s="81">
        <v>8.98</v>
      </c>
      <c r="BL128" s="81">
        <v>0</v>
      </c>
      <c r="BM128" s="82"/>
      <c r="BN128" s="81">
        <v>0</v>
      </c>
      <c r="BO128" s="81">
        <v>0</v>
      </c>
      <c r="BP128" s="81">
        <v>19</v>
      </c>
      <c r="BQ128" s="81">
        <v>0</v>
      </c>
      <c r="BR128" s="81">
        <v>2</v>
      </c>
      <c r="BS128" s="81">
        <v>0</v>
      </c>
      <c r="BT128"/>
      <c r="BU128" s="80"/>
      <c r="BV128" s="80"/>
      <c r="BW128" s="80"/>
      <c r="BX128" s="80"/>
      <c r="BY128" s="80"/>
      <c r="BZ128" s="80"/>
      <c r="CA128" s="80"/>
      <c r="CB128" s="80"/>
      <c r="CC128" s="80"/>
    </row>
    <row r="129" spans="1:81">
      <c r="A129" s="80" t="s">
        <v>1892</v>
      </c>
      <c r="B129" s="80">
        <v>347</v>
      </c>
      <c r="C129" s="80">
        <v>7</v>
      </c>
      <c r="D129" s="80">
        <v>21</v>
      </c>
      <c r="E129" s="80">
        <v>2010</v>
      </c>
      <c r="F129" s="80" t="s">
        <v>86</v>
      </c>
      <c r="G129" s="80" t="s">
        <v>1885</v>
      </c>
      <c r="H129" s="80" t="s">
        <v>1886</v>
      </c>
      <c r="I129" s="177"/>
      <c r="J129" s="81">
        <v>921.776814413843</v>
      </c>
      <c r="K129" s="81">
        <v>1.9929744186372307</v>
      </c>
      <c r="L129" s="81">
        <v>4.0576454392407122</v>
      </c>
      <c r="M129" s="81">
        <v>75.039079542429334</v>
      </c>
      <c r="N129" s="81">
        <v>77.161096932974075</v>
      </c>
      <c r="O129" s="81">
        <v>67.575883276182381</v>
      </c>
      <c r="P129" s="81">
        <v>31.481331595110678</v>
      </c>
      <c r="Q129" s="81">
        <v>3.4465973070619129</v>
      </c>
      <c r="R129" s="81">
        <v>0</v>
      </c>
      <c r="S129" s="81">
        <v>8.3701340768633408</v>
      </c>
      <c r="T129" s="82"/>
      <c r="U129" s="81">
        <v>94907485</v>
      </c>
      <c r="V129" s="81">
        <v>1149</v>
      </c>
      <c r="W129" s="81">
        <v>93</v>
      </c>
      <c r="X129" s="81">
        <v>17130</v>
      </c>
      <c r="Y129" s="81">
        <v>20768</v>
      </c>
      <c r="Z129" s="81">
        <v>34320</v>
      </c>
      <c r="AA129" s="81">
        <v>6178</v>
      </c>
      <c r="AB129" s="81">
        <v>56649</v>
      </c>
      <c r="AC129" s="81">
        <v>0</v>
      </c>
      <c r="AD129" s="81">
        <v>8.3701340768633408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344.553</v>
      </c>
      <c r="BJ129" s="81">
        <v>0</v>
      </c>
      <c r="BK129" s="81">
        <v>9.0419999999999998</v>
      </c>
      <c r="BL129" s="81">
        <v>0</v>
      </c>
      <c r="BM129" s="82"/>
      <c r="BN129" s="81">
        <v>0</v>
      </c>
      <c r="BO129" s="81">
        <v>0</v>
      </c>
      <c r="BP129" s="81">
        <v>19</v>
      </c>
      <c r="BQ129" s="81">
        <v>0</v>
      </c>
      <c r="BR129" s="81">
        <v>2</v>
      </c>
      <c r="BS129" s="81">
        <v>0</v>
      </c>
      <c r="BT129"/>
      <c r="BU129" s="80">
        <v>353.59500000000003</v>
      </c>
      <c r="BV129" s="80">
        <v>0</v>
      </c>
      <c r="BW129" s="80">
        <v>0</v>
      </c>
      <c r="BX129" s="80">
        <v>0</v>
      </c>
      <c r="BY129" s="80">
        <v>0</v>
      </c>
      <c r="BZ129" s="80">
        <v>0</v>
      </c>
      <c r="CA129" s="80">
        <v>0</v>
      </c>
      <c r="CB129" s="80">
        <v>0</v>
      </c>
      <c r="CC129" s="80">
        <v>0</v>
      </c>
    </row>
    <row r="130" spans="1:81">
      <c r="A130" s="80" t="s">
        <v>1893</v>
      </c>
      <c r="B130" s="80">
        <v>348</v>
      </c>
      <c r="C130" s="80">
        <v>8</v>
      </c>
      <c r="D130" s="80">
        <v>21</v>
      </c>
      <c r="E130" s="80">
        <v>2011</v>
      </c>
      <c r="F130" s="80" t="s">
        <v>87</v>
      </c>
      <c r="G130" s="80" t="s">
        <v>1885</v>
      </c>
      <c r="H130" s="80" t="s">
        <v>1886</v>
      </c>
      <c r="I130" s="177"/>
      <c r="J130" s="81">
        <v>824.35127371766191</v>
      </c>
      <c r="K130" s="81">
        <v>2.7063826515132474</v>
      </c>
      <c r="L130" s="81">
        <v>4.213433770148348</v>
      </c>
      <c r="M130" s="81">
        <v>81.269048054206735</v>
      </c>
      <c r="N130" s="81">
        <v>78.928518961371836</v>
      </c>
      <c r="O130" s="81">
        <v>67.640245223286854</v>
      </c>
      <c r="P130" s="81">
        <v>30.932807729214545</v>
      </c>
      <c r="Q130" s="81">
        <v>4.0158137633692554</v>
      </c>
      <c r="R130" s="81">
        <v>0</v>
      </c>
      <c r="S130" s="81">
        <v>6.197325308911287</v>
      </c>
      <c r="T130" s="82"/>
      <c r="U130" s="81">
        <v>83569316</v>
      </c>
      <c r="V130" s="81">
        <v>1149</v>
      </c>
      <c r="W130" s="81">
        <v>93</v>
      </c>
      <c r="X130" s="81">
        <v>17130</v>
      </c>
      <c r="Y130" s="81">
        <v>21091</v>
      </c>
      <c r="Z130" s="81">
        <v>35099</v>
      </c>
      <c r="AA130" s="81">
        <v>6251</v>
      </c>
      <c r="AB130" s="81">
        <v>57223</v>
      </c>
      <c r="AC130" s="81">
        <v>0</v>
      </c>
      <c r="AD130" s="81">
        <v>6.197325308911287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355.05599999999998</v>
      </c>
      <c r="BJ130" s="81">
        <v>0</v>
      </c>
      <c r="BK130" s="81">
        <v>8.2609999999999992</v>
      </c>
      <c r="BL130" s="81">
        <v>0</v>
      </c>
      <c r="BM130" s="82"/>
      <c r="BN130" s="81">
        <v>0</v>
      </c>
      <c r="BO130" s="81">
        <v>0</v>
      </c>
      <c r="BP130" s="81">
        <v>21</v>
      </c>
      <c r="BQ130" s="81">
        <v>0</v>
      </c>
      <c r="BR130" s="81">
        <v>2</v>
      </c>
      <c r="BS130" s="81">
        <v>0</v>
      </c>
      <c r="BT130"/>
      <c r="BU130" s="80">
        <v>363.31700000000001</v>
      </c>
      <c r="BV130" s="80">
        <v>0</v>
      </c>
      <c r="BW130" s="80">
        <v>0</v>
      </c>
      <c r="BX130" s="80">
        <v>0</v>
      </c>
      <c r="BY130" s="80">
        <v>0</v>
      </c>
      <c r="BZ130" s="80">
        <v>0</v>
      </c>
      <c r="CA130" s="80">
        <v>0</v>
      </c>
      <c r="CB130" s="80">
        <v>0</v>
      </c>
      <c r="CC130" s="80">
        <v>0</v>
      </c>
    </row>
    <row r="131" spans="1:81">
      <c r="A131" s="80" t="s">
        <v>1894</v>
      </c>
      <c r="B131" s="80">
        <v>349</v>
      </c>
      <c r="C131" s="80">
        <v>9</v>
      </c>
      <c r="D131" s="80">
        <v>21</v>
      </c>
      <c r="E131" s="80">
        <v>2012</v>
      </c>
      <c r="F131" s="80" t="s">
        <v>88</v>
      </c>
      <c r="G131" s="80" t="s">
        <v>1885</v>
      </c>
      <c r="H131" s="80" t="s">
        <v>1886</v>
      </c>
      <c r="I131" s="177"/>
      <c r="J131" s="81">
        <v>839.01195905404086</v>
      </c>
      <c r="K131" s="81">
        <v>2.4203138177554515</v>
      </c>
      <c r="L131" s="81">
        <v>4.1043777336619938</v>
      </c>
      <c r="M131" s="81">
        <v>85.857559432567925</v>
      </c>
      <c r="N131" s="81">
        <v>85.397754239404335</v>
      </c>
      <c r="O131" s="81">
        <v>68.482672162792184</v>
      </c>
      <c r="P131" s="81">
        <v>31.332751356160159</v>
      </c>
      <c r="Q131" s="81">
        <v>4.5093275345503177</v>
      </c>
      <c r="R131" s="81">
        <v>0</v>
      </c>
      <c r="S131" s="81">
        <v>6.5586808284011191</v>
      </c>
      <c r="T131" s="82"/>
      <c r="U131" s="81">
        <v>91584378</v>
      </c>
      <c r="V131" s="81">
        <v>1149</v>
      </c>
      <c r="W131" s="81">
        <v>93</v>
      </c>
      <c r="X131" s="81">
        <v>17130</v>
      </c>
      <c r="Y131" s="81">
        <v>22574</v>
      </c>
      <c r="Z131" s="81">
        <v>35818</v>
      </c>
      <c r="AA131" s="81">
        <v>6296</v>
      </c>
      <c r="AB131" s="81">
        <v>59141</v>
      </c>
      <c r="AC131" s="81">
        <v>0</v>
      </c>
      <c r="AD131" s="81">
        <v>6.5586808284011191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353.24599999999998</v>
      </c>
      <c r="BJ131" s="81">
        <v>0</v>
      </c>
      <c r="BK131" s="81">
        <v>8.3580000000000005</v>
      </c>
      <c r="BL131" s="81">
        <v>0</v>
      </c>
      <c r="BM131" s="82"/>
      <c r="BN131" s="81">
        <v>0</v>
      </c>
      <c r="BO131" s="81">
        <v>0</v>
      </c>
      <c r="BP131" s="81">
        <v>21</v>
      </c>
      <c r="BQ131" s="81">
        <v>0</v>
      </c>
      <c r="BR131" s="81">
        <v>2</v>
      </c>
      <c r="BS131" s="81">
        <v>0</v>
      </c>
      <c r="BT131"/>
      <c r="BU131" s="80">
        <v>361.60399999999998</v>
      </c>
      <c r="BV131" s="80">
        <v>0</v>
      </c>
      <c r="BW131" s="80">
        <v>0</v>
      </c>
      <c r="BX131" s="80">
        <v>0</v>
      </c>
      <c r="BY131" s="80">
        <v>0</v>
      </c>
      <c r="BZ131" s="80">
        <v>0</v>
      </c>
      <c r="CA131" s="80">
        <v>0</v>
      </c>
      <c r="CB131" s="80">
        <v>0</v>
      </c>
      <c r="CC131" s="80">
        <v>0</v>
      </c>
    </row>
    <row r="132" spans="1:81">
      <c r="A132" s="80" t="s">
        <v>1895</v>
      </c>
      <c r="B132" s="80">
        <v>350</v>
      </c>
      <c r="C132" s="80">
        <v>10</v>
      </c>
      <c r="D132" s="80">
        <v>21</v>
      </c>
      <c r="E132" s="80">
        <v>2013</v>
      </c>
      <c r="F132" s="80" t="s">
        <v>89</v>
      </c>
      <c r="G132" s="80" t="s">
        <v>1885</v>
      </c>
      <c r="H132" s="80" t="s">
        <v>1886</v>
      </c>
      <c r="I132" s="177"/>
      <c r="J132" s="81">
        <v>790.11125043501681</v>
      </c>
      <c r="K132" s="81">
        <v>2.0567366889756222</v>
      </c>
      <c r="L132" s="81">
        <v>3.7871846495659214</v>
      </c>
      <c r="M132" s="81">
        <v>85.476831447137002</v>
      </c>
      <c r="N132" s="81">
        <v>76.153552448389149</v>
      </c>
      <c r="O132" s="81">
        <v>66.904620259651907</v>
      </c>
      <c r="P132" s="81">
        <v>31.940355434835691</v>
      </c>
      <c r="Q132" s="81">
        <v>4.6087286148537174</v>
      </c>
      <c r="R132" s="81">
        <v>0</v>
      </c>
      <c r="S132" s="81">
        <v>6.4348853215838071</v>
      </c>
      <c r="T132" s="82"/>
      <c r="U132" s="81">
        <v>88963126</v>
      </c>
      <c r="V132" s="81">
        <v>1149</v>
      </c>
      <c r="W132" s="81">
        <v>93</v>
      </c>
      <c r="X132" s="81">
        <v>17130</v>
      </c>
      <c r="Y132" s="81">
        <v>22277</v>
      </c>
      <c r="Z132" s="81">
        <v>36555</v>
      </c>
      <c r="AA132" s="81">
        <v>6394</v>
      </c>
      <c r="AB132" s="81">
        <v>59578</v>
      </c>
      <c r="AC132" s="81">
        <v>0</v>
      </c>
      <c r="AD132" s="81">
        <v>6.4348853215838071</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343.13</v>
      </c>
      <c r="BJ132" s="81">
        <v>0</v>
      </c>
      <c r="BK132" s="81">
        <v>7.8889999999999993</v>
      </c>
      <c r="BL132" s="81">
        <v>0</v>
      </c>
      <c r="BM132" s="82"/>
      <c r="BN132" s="81">
        <v>0</v>
      </c>
      <c r="BO132" s="81">
        <v>0</v>
      </c>
      <c r="BP132" s="81">
        <v>21</v>
      </c>
      <c r="BQ132" s="81">
        <v>0</v>
      </c>
      <c r="BR132" s="81">
        <v>2</v>
      </c>
      <c r="BS132" s="81">
        <v>0</v>
      </c>
      <c r="BT132"/>
      <c r="BU132" s="80">
        <v>351.01900000000001</v>
      </c>
      <c r="BV132" s="80">
        <v>0</v>
      </c>
      <c r="BW132" s="80">
        <v>0</v>
      </c>
      <c r="BX132" s="80">
        <v>0</v>
      </c>
      <c r="BY132" s="80">
        <v>0</v>
      </c>
      <c r="BZ132" s="80">
        <v>0</v>
      </c>
      <c r="CA132" s="80">
        <v>0</v>
      </c>
      <c r="CB132" s="80">
        <v>0</v>
      </c>
      <c r="CC132" s="80">
        <v>0</v>
      </c>
    </row>
    <row r="133" spans="1:81">
      <c r="A133" s="80" t="s">
        <v>1896</v>
      </c>
      <c r="B133" s="80">
        <v>351</v>
      </c>
      <c r="C133" s="80">
        <v>11</v>
      </c>
      <c r="D133" s="80">
        <v>21</v>
      </c>
      <c r="E133" s="80">
        <v>2014</v>
      </c>
      <c r="F133" s="80" t="s">
        <v>90</v>
      </c>
      <c r="G133" s="80" t="s">
        <v>1885</v>
      </c>
      <c r="H133" s="80" t="s">
        <v>1886</v>
      </c>
      <c r="I133" s="177"/>
      <c r="J133" s="81">
        <v>712.40323778751474</v>
      </c>
      <c r="K133" s="81">
        <v>1.9528741070317337</v>
      </c>
      <c r="L133" s="81">
        <v>2.1448841294405478</v>
      </c>
      <c r="M133" s="81">
        <v>89.911194983608993</v>
      </c>
      <c r="N133" s="81">
        <v>73.709033757713868</v>
      </c>
      <c r="O133" s="81">
        <v>66.496006200827352</v>
      </c>
      <c r="P133" s="81">
        <v>33.140877004329781</v>
      </c>
      <c r="Q133" s="81">
        <v>4.4344843605646584</v>
      </c>
      <c r="R133" s="81">
        <v>0</v>
      </c>
      <c r="S133" s="81">
        <v>4.0563852384944257</v>
      </c>
      <c r="T133" s="82"/>
      <c r="U133" s="81">
        <v>87590502</v>
      </c>
      <c r="V133" s="81">
        <v>945</v>
      </c>
      <c r="W133" s="81">
        <v>45</v>
      </c>
      <c r="X133" s="81">
        <v>19303</v>
      </c>
      <c r="Y133" s="81">
        <v>22486</v>
      </c>
      <c r="Z133" s="81">
        <v>38265</v>
      </c>
      <c r="AA133" s="81">
        <v>6600</v>
      </c>
      <c r="AB133" s="81">
        <v>59748</v>
      </c>
      <c r="AC133" s="81">
        <v>0</v>
      </c>
      <c r="AD133" s="81">
        <v>4.0563852384944257</v>
      </c>
      <c r="AE133" s="82"/>
      <c r="AF133" s="81">
        <v>513029446.25561965</v>
      </c>
      <c r="AG133" s="81">
        <v>1778429.5977643707</v>
      </c>
      <c r="AH133" s="81">
        <v>518457.68003007909</v>
      </c>
      <c r="AI133" s="81">
        <v>118827635.79060534</v>
      </c>
      <c r="AJ133" s="81">
        <v>104427051.02751759</v>
      </c>
      <c r="AK133" s="81">
        <v>0</v>
      </c>
      <c r="AL133" s="81">
        <v>0</v>
      </c>
      <c r="AM133" s="81">
        <v>8202507.5727921193</v>
      </c>
      <c r="AN133" s="81">
        <v>0</v>
      </c>
      <c r="AO133" s="81">
        <v>0</v>
      </c>
      <c r="AP133" s="82"/>
      <c r="AQ133" s="81">
        <v>1913</v>
      </c>
      <c r="AR133" s="81">
        <v>158</v>
      </c>
      <c r="AS133" s="81">
        <v>0</v>
      </c>
      <c r="AT133" s="81">
        <v>0</v>
      </c>
      <c r="AU133" s="81">
        <v>0</v>
      </c>
      <c r="AV133" s="81">
        <v>0</v>
      </c>
      <c r="AW133" s="81" t="s">
        <v>564</v>
      </c>
      <c r="AX133" s="82"/>
      <c r="AY133" s="81">
        <v>7798.1</v>
      </c>
      <c r="AZ133" s="81">
        <v>10802</v>
      </c>
      <c r="BA133" s="81">
        <v>0</v>
      </c>
      <c r="BB133" s="81">
        <v>0</v>
      </c>
      <c r="BC133" s="81">
        <v>0</v>
      </c>
      <c r="BD133" s="81">
        <v>0</v>
      </c>
      <c r="BE133" s="81" t="s">
        <v>564</v>
      </c>
      <c r="BF133" s="82"/>
      <c r="BG133" s="81">
        <v>0</v>
      </c>
      <c r="BH133" s="81">
        <v>0</v>
      </c>
      <c r="BI133" s="81">
        <v>337.27300000000002</v>
      </c>
      <c r="BJ133" s="81">
        <v>0</v>
      </c>
      <c r="BK133" s="81">
        <v>7.7680000000000007</v>
      </c>
      <c r="BL133" s="81">
        <v>0</v>
      </c>
      <c r="BM133" s="82"/>
      <c r="BN133" s="81">
        <v>0</v>
      </c>
      <c r="BO133" s="81">
        <v>0</v>
      </c>
      <c r="BP133" s="81">
        <v>21</v>
      </c>
      <c r="BQ133" s="81">
        <v>0</v>
      </c>
      <c r="BR133" s="81">
        <v>2</v>
      </c>
      <c r="BS133" s="81">
        <v>0</v>
      </c>
      <c r="BT133"/>
      <c r="BU133" s="80">
        <v>345.041</v>
      </c>
      <c r="BV133" s="80">
        <v>0</v>
      </c>
      <c r="BW133" s="80">
        <v>0</v>
      </c>
      <c r="BX133" s="80">
        <v>0</v>
      </c>
      <c r="BY133" s="80">
        <v>0</v>
      </c>
      <c r="BZ133" s="80">
        <v>0</v>
      </c>
      <c r="CA133" s="80">
        <v>0</v>
      </c>
      <c r="CB133" s="80">
        <v>0</v>
      </c>
      <c r="CC133" s="80">
        <v>0</v>
      </c>
    </row>
    <row r="134" spans="1:81">
      <c r="A134" s="80" t="s">
        <v>1897</v>
      </c>
      <c r="B134" s="80">
        <v>352</v>
      </c>
      <c r="C134" s="80">
        <v>12</v>
      </c>
      <c r="D134" s="80">
        <v>21</v>
      </c>
      <c r="E134" s="80">
        <v>2015</v>
      </c>
      <c r="F134" s="80" t="s">
        <v>91</v>
      </c>
      <c r="G134" s="80" t="s">
        <v>1885</v>
      </c>
      <c r="H134" s="80" t="s">
        <v>1886</v>
      </c>
      <c r="I134" s="177"/>
      <c r="J134" s="81">
        <v>682.38704445970563</v>
      </c>
      <c r="K134" s="81">
        <v>1.8935872310212873</v>
      </c>
      <c r="L134" s="81">
        <v>2.5206368118740508</v>
      </c>
      <c r="M134" s="81">
        <v>85.707425639948681</v>
      </c>
      <c r="N134" s="81">
        <v>67.896114174264255</v>
      </c>
      <c r="O134" s="81">
        <v>65.923409863910791</v>
      </c>
      <c r="P134" s="81">
        <v>33.513698218187159</v>
      </c>
      <c r="Q134" s="81">
        <v>4.3872775555591401</v>
      </c>
      <c r="R134" s="81">
        <v>0</v>
      </c>
      <c r="S134" s="81">
        <v>5.8195345780963299</v>
      </c>
      <c r="T134" s="82"/>
      <c r="U134" s="81">
        <v>96168168</v>
      </c>
      <c r="V134" s="81">
        <v>945</v>
      </c>
      <c r="W134" s="81">
        <v>45</v>
      </c>
      <c r="X134" s="81">
        <v>19303</v>
      </c>
      <c r="Y134" s="81">
        <v>23033</v>
      </c>
      <c r="Z134" s="81">
        <v>38301</v>
      </c>
      <c r="AA134" s="81">
        <v>6669</v>
      </c>
      <c r="AB134" s="81">
        <v>60383</v>
      </c>
      <c r="AC134" s="81">
        <v>0</v>
      </c>
      <c r="AD134" s="81">
        <v>5.8195345780963299</v>
      </c>
      <c r="AE134" s="82"/>
      <c r="AF134" s="81">
        <v>507449113.82266432</v>
      </c>
      <c r="AG134" s="81">
        <v>1571096.0134414455</v>
      </c>
      <c r="AH134" s="81">
        <v>510682.96535008872</v>
      </c>
      <c r="AI134" s="81">
        <v>116016574.50641015</v>
      </c>
      <c r="AJ134" s="81">
        <v>99876382.650819898</v>
      </c>
      <c r="AK134" s="81">
        <v>0</v>
      </c>
      <c r="AL134" s="81">
        <v>0</v>
      </c>
      <c r="AM134" s="81">
        <v>8275236.8528416883</v>
      </c>
      <c r="AN134" s="81">
        <v>0</v>
      </c>
      <c r="AO134" s="81">
        <v>0</v>
      </c>
      <c r="AP134" s="82"/>
      <c r="AQ134" s="81">
        <v>2085</v>
      </c>
      <c r="AR134" s="81">
        <v>219</v>
      </c>
      <c r="AS134" s="81">
        <v>0</v>
      </c>
      <c r="AT134" s="81">
        <v>0</v>
      </c>
      <c r="AU134" s="81">
        <v>0</v>
      </c>
      <c r="AV134" s="81">
        <v>0</v>
      </c>
      <c r="AW134" s="81" t="s">
        <v>564</v>
      </c>
      <c r="AX134" s="82"/>
      <c r="AY134" s="81">
        <v>8605.2000000000007</v>
      </c>
      <c r="AZ134" s="81">
        <v>12836.3</v>
      </c>
      <c r="BA134" s="81">
        <v>0</v>
      </c>
      <c r="BB134" s="81">
        <v>0</v>
      </c>
      <c r="BC134" s="81">
        <v>0</v>
      </c>
      <c r="BD134" s="81">
        <v>0</v>
      </c>
      <c r="BE134" s="81" t="s">
        <v>564</v>
      </c>
      <c r="BF134" s="82"/>
      <c r="BG134" s="81">
        <v>0</v>
      </c>
      <c r="BH134" s="81">
        <v>0</v>
      </c>
      <c r="BI134" s="81">
        <v>327.62900000000002</v>
      </c>
      <c r="BJ134" s="81">
        <v>0</v>
      </c>
      <c r="BK134" s="81">
        <v>7.0990000000000002</v>
      </c>
      <c r="BL134" s="81">
        <v>0</v>
      </c>
      <c r="BM134" s="82"/>
      <c r="BN134" s="81">
        <v>0</v>
      </c>
      <c r="BO134" s="81">
        <v>0</v>
      </c>
      <c r="BP134" s="81">
        <v>22</v>
      </c>
      <c r="BQ134" s="81">
        <v>0</v>
      </c>
      <c r="BR134" s="81">
        <v>2</v>
      </c>
      <c r="BS134" s="81">
        <v>0</v>
      </c>
      <c r="BT134"/>
      <c r="BU134" s="80">
        <v>334.72800000000001</v>
      </c>
      <c r="BV134" s="80">
        <v>0</v>
      </c>
      <c r="BW134" s="80">
        <v>0</v>
      </c>
      <c r="BX134" s="80">
        <v>0</v>
      </c>
      <c r="BY134" s="80">
        <v>0</v>
      </c>
      <c r="BZ134" s="80">
        <v>0</v>
      </c>
      <c r="CA134" s="80">
        <v>0</v>
      </c>
      <c r="CB134" s="80">
        <v>0</v>
      </c>
      <c r="CC134" s="80">
        <v>0</v>
      </c>
    </row>
    <row r="135" spans="1:81">
      <c r="A135" s="80" t="s">
        <v>1898</v>
      </c>
      <c r="B135" s="80">
        <v>353</v>
      </c>
      <c r="C135" s="80">
        <v>13</v>
      </c>
      <c r="D135" s="80">
        <v>21</v>
      </c>
      <c r="E135" s="80">
        <v>2016</v>
      </c>
      <c r="F135" s="80" t="s">
        <v>92</v>
      </c>
      <c r="G135" s="80" t="s">
        <v>1885</v>
      </c>
      <c r="H135" s="80" t="s">
        <v>1886</v>
      </c>
      <c r="I135" s="177"/>
      <c r="J135" s="81">
        <v>741.61181333591276</v>
      </c>
      <c r="K135" s="81">
        <v>1.9056850470051634</v>
      </c>
      <c r="L135" s="81">
        <v>2.6688279618994177</v>
      </c>
      <c r="M135" s="81">
        <v>74.355005029285905</v>
      </c>
      <c r="N135" s="81">
        <v>67.941053564889444</v>
      </c>
      <c r="O135" s="81">
        <v>67.880745583737379</v>
      </c>
      <c r="P135" s="81">
        <v>33.879868046205388</v>
      </c>
      <c r="Q135" s="81">
        <v>4.2916726442732083</v>
      </c>
      <c r="R135" s="81">
        <v>0</v>
      </c>
      <c r="S135" s="81">
        <v>6.1350156281011019</v>
      </c>
      <c r="T135" s="82"/>
      <c r="U135" s="81">
        <v>96885652</v>
      </c>
      <c r="V135" s="81">
        <v>945</v>
      </c>
      <c r="W135" s="81">
        <v>45</v>
      </c>
      <c r="X135" s="81">
        <v>19303</v>
      </c>
      <c r="Y135" s="81">
        <v>23396</v>
      </c>
      <c r="Z135" s="81">
        <v>39923</v>
      </c>
      <c r="AA135" s="81">
        <v>6973</v>
      </c>
      <c r="AB135" s="81">
        <v>60761</v>
      </c>
      <c r="AC135" s="81">
        <v>0</v>
      </c>
      <c r="AD135" s="81">
        <v>6.1350156281011019</v>
      </c>
      <c r="AE135" s="82"/>
      <c r="AF135" s="81">
        <v>522162010.25713283</v>
      </c>
      <c r="AG135" s="81">
        <v>1491976.777956506</v>
      </c>
      <c r="AH135" s="81">
        <v>410725.46234193881</v>
      </c>
      <c r="AI135" s="81">
        <v>115024899.7654236</v>
      </c>
      <c r="AJ135" s="81">
        <v>100180956.3590447</v>
      </c>
      <c r="AK135" s="81">
        <v>0</v>
      </c>
      <c r="AL135" s="81">
        <v>0</v>
      </c>
      <c r="AM135" s="81">
        <v>8333509.4603593769</v>
      </c>
      <c r="AN135" s="81">
        <v>0</v>
      </c>
      <c r="AO135" s="81">
        <v>0</v>
      </c>
      <c r="AP135" s="82"/>
      <c r="AQ135" s="81">
        <v>2232</v>
      </c>
      <c r="AR135" s="81">
        <v>254</v>
      </c>
      <c r="AS135" s="81">
        <v>0</v>
      </c>
      <c r="AT135" s="81">
        <v>0</v>
      </c>
      <c r="AU135" s="81">
        <v>0</v>
      </c>
      <c r="AV135" s="81">
        <v>0</v>
      </c>
      <c r="AW135" s="81" t="s">
        <v>564</v>
      </c>
      <c r="AX135" s="82"/>
      <c r="AY135" s="81">
        <v>9330.4</v>
      </c>
      <c r="AZ135" s="81">
        <v>14493.7</v>
      </c>
      <c r="BA135" s="81">
        <v>0</v>
      </c>
      <c r="BB135" s="81">
        <v>0</v>
      </c>
      <c r="BC135" s="81">
        <v>0</v>
      </c>
      <c r="BD135" s="81">
        <v>0</v>
      </c>
      <c r="BE135" s="81" t="s">
        <v>564</v>
      </c>
      <c r="BF135" s="82"/>
      <c r="BG135" s="81">
        <v>0</v>
      </c>
      <c r="BH135" s="81">
        <v>0</v>
      </c>
      <c r="BI135" s="81">
        <v>331.92899999999997</v>
      </c>
      <c r="BJ135" s="81">
        <v>0</v>
      </c>
      <c r="BK135" s="81">
        <v>6.8970000000000002</v>
      </c>
      <c r="BL135" s="81">
        <v>0</v>
      </c>
      <c r="BM135" s="82"/>
      <c r="BN135" s="81">
        <v>0</v>
      </c>
      <c r="BO135" s="81">
        <v>0</v>
      </c>
      <c r="BP135" s="81">
        <v>22</v>
      </c>
      <c r="BQ135" s="81">
        <v>0</v>
      </c>
      <c r="BR135" s="81">
        <v>2</v>
      </c>
      <c r="BS135" s="81">
        <v>0</v>
      </c>
      <c r="BT135"/>
      <c r="BU135" s="80">
        <v>338.82600000000002</v>
      </c>
      <c r="BV135" s="80">
        <v>0</v>
      </c>
      <c r="BW135" s="80">
        <v>0</v>
      </c>
      <c r="BX135" s="80">
        <v>0</v>
      </c>
      <c r="BY135" s="80">
        <v>0</v>
      </c>
      <c r="BZ135" s="80">
        <v>0</v>
      </c>
      <c r="CA135" s="80">
        <v>0</v>
      </c>
      <c r="CB135" s="80">
        <v>0</v>
      </c>
      <c r="CC135" s="80">
        <v>0</v>
      </c>
    </row>
    <row r="136" spans="1:81">
      <c r="A136" s="80" t="s">
        <v>1899</v>
      </c>
      <c r="B136" s="80">
        <v>354</v>
      </c>
      <c r="C136" s="80">
        <v>14</v>
      </c>
      <c r="D136" s="80">
        <v>21</v>
      </c>
      <c r="E136" s="80">
        <v>2017</v>
      </c>
      <c r="F136" s="80" t="s">
        <v>71</v>
      </c>
      <c r="G136" s="80" t="s">
        <v>1885</v>
      </c>
      <c r="H136" s="80" t="s">
        <v>1886</v>
      </c>
      <c r="I136" s="177"/>
      <c r="J136" s="81">
        <v>691.01615071352535</v>
      </c>
      <c r="K136" s="81">
        <v>1.9456231644085407</v>
      </c>
      <c r="L136" s="81">
        <v>2.4827148269233201</v>
      </c>
      <c r="M136" s="81">
        <v>73.687952995832916</v>
      </c>
      <c r="N136" s="81">
        <v>70.465474445248418</v>
      </c>
      <c r="O136" s="81">
        <v>70.573120323869773</v>
      </c>
      <c r="P136" s="81">
        <v>34.568076645662678</v>
      </c>
      <c r="Q136" s="81">
        <v>4.1718725441605331</v>
      </c>
      <c r="R136" s="81">
        <v>0</v>
      </c>
      <c r="S136" s="81">
        <v>8.1301419467895961</v>
      </c>
      <c r="T136" s="82"/>
      <c r="U136" s="81">
        <v>96185576</v>
      </c>
      <c r="V136" s="81">
        <v>945</v>
      </c>
      <c r="W136" s="81">
        <v>45</v>
      </c>
      <c r="X136" s="81">
        <v>19303</v>
      </c>
      <c r="Y136" s="81">
        <v>23721</v>
      </c>
      <c r="Z136" s="81">
        <v>42195</v>
      </c>
      <c r="AA136" s="81">
        <v>7160</v>
      </c>
      <c r="AB136" s="81">
        <v>61081</v>
      </c>
      <c r="AC136" s="81">
        <v>0</v>
      </c>
      <c r="AD136" s="81">
        <v>8.1301419467895961</v>
      </c>
      <c r="AE136" s="82"/>
      <c r="AF136" s="81">
        <v>518966575.76556993</v>
      </c>
      <c r="AG136" s="81">
        <v>1544144.744425806</v>
      </c>
      <c r="AH136" s="81">
        <v>523418.08858849987</v>
      </c>
      <c r="AI136" s="81">
        <v>116878104.2857997</v>
      </c>
      <c r="AJ136" s="81">
        <v>103826008.531665</v>
      </c>
      <c r="AK136" s="81">
        <v>0</v>
      </c>
      <c r="AL136" s="81">
        <v>0</v>
      </c>
      <c r="AM136" s="81">
        <v>8390506.5301573835</v>
      </c>
      <c r="AN136" s="81">
        <v>0</v>
      </c>
      <c r="AO136" s="81">
        <v>0</v>
      </c>
      <c r="AP136" s="82"/>
      <c r="AQ136" s="81">
        <v>2362</v>
      </c>
      <c r="AR136" s="81">
        <v>279</v>
      </c>
      <c r="AS136" s="81">
        <v>0</v>
      </c>
      <c r="AT136" s="81">
        <v>0</v>
      </c>
      <c r="AU136" s="81">
        <v>0</v>
      </c>
      <c r="AV136" s="81">
        <v>0</v>
      </c>
      <c r="AW136" s="81" t="s">
        <v>564</v>
      </c>
      <c r="AX136" s="82"/>
      <c r="AY136" s="81">
        <v>9963.2000000000007</v>
      </c>
      <c r="AZ136" s="81">
        <v>14944.1</v>
      </c>
      <c r="BA136" s="81">
        <v>0</v>
      </c>
      <c r="BB136" s="81">
        <v>0</v>
      </c>
      <c r="BC136" s="81">
        <v>0</v>
      </c>
      <c r="BD136" s="81">
        <v>0</v>
      </c>
      <c r="BE136" s="81" t="s">
        <v>564</v>
      </c>
      <c r="BF136" s="82"/>
      <c r="BG136" s="81">
        <v>0</v>
      </c>
      <c r="BH136" s="81">
        <v>0</v>
      </c>
      <c r="BI136" s="81">
        <v>329.55700000000002</v>
      </c>
      <c r="BJ136" s="81">
        <v>0</v>
      </c>
      <c r="BK136" s="81">
        <v>5.91</v>
      </c>
      <c r="BL136" s="81">
        <v>0</v>
      </c>
      <c r="BM136" s="82"/>
      <c r="BN136" s="81">
        <v>0</v>
      </c>
      <c r="BO136" s="81">
        <v>0</v>
      </c>
      <c r="BP136" s="81">
        <v>21</v>
      </c>
      <c r="BQ136" s="81">
        <v>0</v>
      </c>
      <c r="BR136" s="81">
        <v>2</v>
      </c>
      <c r="BS136" s="81">
        <v>0</v>
      </c>
      <c r="BT136"/>
      <c r="BU136" s="80">
        <v>335.46699999999998</v>
      </c>
      <c r="BV136" s="80">
        <v>0</v>
      </c>
      <c r="BW136" s="80">
        <v>0</v>
      </c>
      <c r="BX136" s="80">
        <v>0</v>
      </c>
      <c r="BY136" s="80">
        <v>0</v>
      </c>
      <c r="BZ136" s="80">
        <v>0</v>
      </c>
      <c r="CA136" s="80">
        <v>0</v>
      </c>
      <c r="CB136" s="80">
        <v>0</v>
      </c>
      <c r="CC136" s="80">
        <v>0</v>
      </c>
    </row>
    <row r="137" spans="1:81">
      <c r="A137" s="80" t="s">
        <v>1900</v>
      </c>
      <c r="B137" s="80">
        <v>355</v>
      </c>
      <c r="C137" s="80">
        <v>15</v>
      </c>
      <c r="D137" s="80">
        <v>21</v>
      </c>
      <c r="E137" s="80">
        <v>2018</v>
      </c>
      <c r="F137" s="80" t="s">
        <v>93</v>
      </c>
      <c r="G137" s="80" t="s">
        <v>1885</v>
      </c>
      <c r="H137" s="80" t="s">
        <v>1886</v>
      </c>
      <c r="I137" s="177"/>
      <c r="J137" s="81">
        <v>694.85953109761965</v>
      </c>
      <c r="K137" s="81">
        <v>1.8164339532066356</v>
      </c>
      <c r="L137" s="81">
        <v>2.3119943585578735</v>
      </c>
      <c r="M137" s="81">
        <v>74.834377739086648</v>
      </c>
      <c r="N137" s="81">
        <v>64.833459907374646</v>
      </c>
      <c r="O137" s="81">
        <v>67.660239005630814</v>
      </c>
      <c r="P137" s="81">
        <v>34.912281270010261</v>
      </c>
      <c r="Q137" s="81">
        <v>3.8833926805927086</v>
      </c>
      <c r="R137" s="81">
        <v>0</v>
      </c>
      <c r="S137" s="81">
        <v>8.8297637837368068</v>
      </c>
      <c r="T137" s="82"/>
      <c r="U137" s="81">
        <v>100935428</v>
      </c>
      <c r="V137" s="81">
        <v>945</v>
      </c>
      <c r="W137" s="81">
        <v>45</v>
      </c>
      <c r="X137" s="81">
        <v>19303</v>
      </c>
      <c r="Y137" s="81">
        <v>24060</v>
      </c>
      <c r="Z137" s="81">
        <v>41228</v>
      </c>
      <c r="AA137" s="81">
        <v>7304</v>
      </c>
      <c r="AB137" s="81">
        <v>61272</v>
      </c>
      <c r="AC137" s="81">
        <v>0</v>
      </c>
      <c r="AD137" s="81">
        <v>8.8297637837368068</v>
      </c>
      <c r="AE137" s="82"/>
      <c r="AF137" s="81">
        <v>525037595.21749002</v>
      </c>
      <c r="AG137" s="81">
        <v>1371823.044717628</v>
      </c>
      <c r="AH137" s="81">
        <v>493615.89267399302</v>
      </c>
      <c r="AI137" s="81">
        <v>112773364.4022478</v>
      </c>
      <c r="AJ137" s="81">
        <v>100347388.3589453</v>
      </c>
      <c r="AK137" s="81">
        <v>0</v>
      </c>
      <c r="AL137" s="81">
        <v>0</v>
      </c>
      <c r="AM137" s="81">
        <v>8434158.8555241488</v>
      </c>
      <c r="AN137" s="81">
        <v>0</v>
      </c>
      <c r="AO137" s="81">
        <v>0</v>
      </c>
      <c r="AP137" s="82"/>
      <c r="AQ137" s="81">
        <v>2499</v>
      </c>
      <c r="AR137" s="81">
        <v>309</v>
      </c>
      <c r="AS137" s="81">
        <v>0</v>
      </c>
      <c r="AT137" s="81">
        <v>0</v>
      </c>
      <c r="AU137" s="81">
        <v>0</v>
      </c>
      <c r="AV137" s="81">
        <v>0</v>
      </c>
      <c r="AW137" s="81" t="s">
        <v>564</v>
      </c>
      <c r="AX137" s="82"/>
      <c r="AY137" s="81">
        <v>10600.2</v>
      </c>
      <c r="AZ137" s="81">
        <v>15564</v>
      </c>
      <c r="BA137" s="81">
        <v>0</v>
      </c>
      <c r="BB137" s="81">
        <v>0</v>
      </c>
      <c r="BC137" s="81">
        <v>0</v>
      </c>
      <c r="BD137" s="81">
        <v>0</v>
      </c>
      <c r="BE137" s="81" t="s">
        <v>564</v>
      </c>
      <c r="BF137" s="82"/>
      <c r="BG137" s="81">
        <v>0</v>
      </c>
      <c r="BH137" s="81">
        <v>0</v>
      </c>
      <c r="BI137" s="81">
        <v>321.04199999999997</v>
      </c>
      <c r="BJ137" s="81">
        <v>0</v>
      </c>
      <c r="BK137" s="81">
        <v>7.0720000000000001</v>
      </c>
      <c r="BL137" s="81">
        <v>0</v>
      </c>
      <c r="BM137" s="82"/>
      <c r="BN137" s="81">
        <v>0</v>
      </c>
      <c r="BO137" s="81">
        <v>0</v>
      </c>
      <c r="BP137" s="81">
        <v>20</v>
      </c>
      <c r="BQ137" s="81">
        <v>0</v>
      </c>
      <c r="BR137" s="81">
        <v>2</v>
      </c>
      <c r="BS137" s="81">
        <v>0</v>
      </c>
      <c r="BT137"/>
      <c r="BU137" s="80">
        <v>328.11399999999998</v>
      </c>
      <c r="BV137" s="80">
        <v>0</v>
      </c>
      <c r="BW137" s="80">
        <v>0</v>
      </c>
      <c r="BX137" s="80">
        <v>0</v>
      </c>
      <c r="BY137" s="80">
        <v>0</v>
      </c>
      <c r="BZ137" s="80">
        <v>0</v>
      </c>
      <c r="CA137" s="80">
        <v>0</v>
      </c>
      <c r="CB137" s="80">
        <v>0</v>
      </c>
      <c r="CC137" s="80">
        <v>0</v>
      </c>
    </row>
    <row r="138" spans="1:81">
      <c r="A138" s="80" t="s">
        <v>1901</v>
      </c>
      <c r="B138" s="80">
        <v>356</v>
      </c>
      <c r="C138" s="80">
        <v>16</v>
      </c>
      <c r="D138" s="80">
        <v>21</v>
      </c>
      <c r="E138" s="80">
        <v>2019</v>
      </c>
      <c r="F138" s="80" t="s">
        <v>73</v>
      </c>
      <c r="G138" s="80" t="s">
        <v>1885</v>
      </c>
      <c r="H138" s="80" t="s">
        <v>1886</v>
      </c>
      <c r="I138" s="177"/>
      <c r="J138" s="81">
        <v>712.86060382103392</v>
      </c>
      <c r="K138" s="81">
        <v>1.6297532013626299</v>
      </c>
      <c r="L138" s="81">
        <v>2.3244213280499331</v>
      </c>
      <c r="M138" s="81">
        <v>71.336451619782181</v>
      </c>
      <c r="N138" s="81">
        <v>63.491800042079269</v>
      </c>
      <c r="O138" s="81">
        <v>64.994483125726546</v>
      </c>
      <c r="P138" s="81">
        <v>35.12739156764318</v>
      </c>
      <c r="Q138" s="81">
        <v>3.7731839597068055</v>
      </c>
      <c r="R138" s="81">
        <v>0</v>
      </c>
      <c r="S138" s="81">
        <v>7.2075197966431626</v>
      </c>
      <c r="T138" s="82"/>
      <c r="U138" s="81">
        <v>108362524</v>
      </c>
      <c r="V138" s="81">
        <v>945</v>
      </c>
      <c r="W138" s="81">
        <v>45</v>
      </c>
      <c r="X138" s="81">
        <v>19303</v>
      </c>
      <c r="Y138" s="81">
        <v>24275</v>
      </c>
      <c r="Z138" s="81">
        <v>40691</v>
      </c>
      <c r="AA138" s="81">
        <v>7294</v>
      </c>
      <c r="AB138" s="81">
        <v>61145</v>
      </c>
      <c r="AC138" s="81">
        <v>0</v>
      </c>
      <c r="AD138" s="81">
        <v>7.2075197966431626</v>
      </c>
      <c r="AE138" s="82"/>
      <c r="AF138" s="81">
        <v>547748563.75698566</v>
      </c>
      <c r="AG138" s="81">
        <v>1322607.470115968</v>
      </c>
      <c r="AH138" s="81">
        <v>530183.55661473493</v>
      </c>
      <c r="AI138" s="81">
        <v>116424294.31731381</v>
      </c>
      <c r="AJ138" s="81">
        <v>104222402.18267488</v>
      </c>
      <c r="AK138" s="81">
        <v>0</v>
      </c>
      <c r="AL138" s="81">
        <v>0</v>
      </c>
      <c r="AM138" s="81">
        <v>8327488.7006864427</v>
      </c>
      <c r="AN138" s="81">
        <v>0</v>
      </c>
      <c r="AO138" s="81">
        <v>0</v>
      </c>
      <c r="AP138" s="82"/>
      <c r="AQ138" s="81">
        <v>2654</v>
      </c>
      <c r="AR138" s="81">
        <v>340</v>
      </c>
      <c r="AS138" s="81">
        <v>0</v>
      </c>
      <c r="AT138" s="81">
        <v>0</v>
      </c>
      <c r="AU138" s="81">
        <v>0</v>
      </c>
      <c r="AV138" s="81">
        <v>0</v>
      </c>
      <c r="AW138" s="81" t="s">
        <v>564</v>
      </c>
      <c r="AX138" s="82"/>
      <c r="AY138" s="81">
        <v>11367.099999999989</v>
      </c>
      <c r="AZ138" s="81">
        <v>17236.5</v>
      </c>
      <c r="BA138" s="81">
        <v>0</v>
      </c>
      <c r="BB138" s="81">
        <v>0</v>
      </c>
      <c r="BC138" s="81">
        <v>0</v>
      </c>
      <c r="BD138" s="81">
        <v>0</v>
      </c>
      <c r="BE138" s="81" t="s">
        <v>564</v>
      </c>
      <c r="BF138" s="82"/>
      <c r="BG138" s="81">
        <v>0</v>
      </c>
      <c r="BH138" s="81">
        <v>0</v>
      </c>
      <c r="BI138" s="81">
        <v>301.44299999999998</v>
      </c>
      <c r="BJ138" s="81">
        <v>0</v>
      </c>
      <c r="BK138" s="81">
        <v>6.298</v>
      </c>
      <c r="BL138" s="81">
        <v>0</v>
      </c>
      <c r="BM138" s="82"/>
      <c r="BN138" s="81">
        <v>0</v>
      </c>
      <c r="BO138" s="81">
        <v>0</v>
      </c>
      <c r="BP138" s="81">
        <v>20</v>
      </c>
      <c r="BQ138" s="81">
        <v>0</v>
      </c>
      <c r="BR138" s="81">
        <v>2</v>
      </c>
      <c r="BS138" s="81">
        <v>0</v>
      </c>
      <c r="BT138"/>
      <c r="BU138" s="80">
        <v>307.74099999999999</v>
      </c>
      <c r="BV138" s="80">
        <v>0</v>
      </c>
      <c r="BW138" s="80">
        <v>0</v>
      </c>
      <c r="BX138" s="80">
        <v>0</v>
      </c>
      <c r="BY138" s="80">
        <v>0</v>
      </c>
      <c r="BZ138" s="80">
        <v>0</v>
      </c>
      <c r="CA138" s="80">
        <v>0</v>
      </c>
      <c r="CB138" s="80">
        <v>0</v>
      </c>
      <c r="CC138" s="80">
        <v>0</v>
      </c>
    </row>
    <row r="139" spans="1:81">
      <c r="A139" s="80" t="s">
        <v>1902</v>
      </c>
      <c r="B139" s="80">
        <v>357</v>
      </c>
      <c r="C139" s="80">
        <v>17</v>
      </c>
      <c r="D139" s="80">
        <v>21</v>
      </c>
      <c r="E139" s="80">
        <v>2020</v>
      </c>
      <c r="F139" s="80" t="s">
        <v>218</v>
      </c>
      <c r="G139" s="80" t="s">
        <v>1885</v>
      </c>
      <c r="H139" s="80" t="s">
        <v>1886</v>
      </c>
      <c r="I139" s="177"/>
      <c r="J139" s="81">
        <v>605.87855039141948</v>
      </c>
      <c r="K139" s="81">
        <v>1.7480374457021486</v>
      </c>
      <c r="L139" s="81">
        <v>3.5480957532018009</v>
      </c>
      <c r="M139" s="81">
        <v>62.939537511708195</v>
      </c>
      <c r="N139" s="81">
        <v>63.948273319232662</v>
      </c>
      <c r="O139" s="81">
        <v>56.433570669556133</v>
      </c>
      <c r="P139" s="81">
        <v>32.614967988561155</v>
      </c>
      <c r="Q139" s="81">
        <v>3.6130862325655397</v>
      </c>
      <c r="R139" s="81">
        <v>0</v>
      </c>
      <c r="S139" s="81">
        <v>7.2548837646137638</v>
      </c>
      <c r="T139" s="82"/>
      <c r="U139" s="81">
        <v>90283158</v>
      </c>
      <c r="V139" s="81">
        <v>945</v>
      </c>
      <c r="W139" s="81">
        <v>76</v>
      </c>
      <c r="X139" s="81">
        <v>19239</v>
      </c>
      <c r="Y139" s="81">
        <v>24688</v>
      </c>
      <c r="Z139" s="81">
        <v>40326</v>
      </c>
      <c r="AA139" s="81">
        <v>7358</v>
      </c>
      <c r="AB139" s="81">
        <v>61277</v>
      </c>
      <c r="AC139" s="81">
        <v>0</v>
      </c>
      <c r="AD139" s="81">
        <v>7.2548837646137638</v>
      </c>
      <c r="AE139" s="82"/>
      <c r="AF139" s="81">
        <v>472294408.92272753</v>
      </c>
      <c r="AG139" s="81">
        <v>1348191.9737143852</v>
      </c>
      <c r="AH139" s="81">
        <v>852666.59626551694</v>
      </c>
      <c r="AI139" s="81">
        <v>107150603.95549153</v>
      </c>
      <c r="AJ139" s="81">
        <v>107309937.59471408</v>
      </c>
      <c r="AK139" s="81"/>
      <c r="AL139" s="81"/>
      <c r="AM139" s="81">
        <v>7997329.3016695119</v>
      </c>
      <c r="AN139" s="81"/>
      <c r="AO139" s="81"/>
      <c r="AP139" s="82"/>
      <c r="AQ139" s="81">
        <v>2804</v>
      </c>
      <c r="AR139" s="81">
        <v>344</v>
      </c>
      <c r="AS139" s="81">
        <v>0</v>
      </c>
      <c r="AT139" s="81">
        <v>0</v>
      </c>
      <c r="AU139" s="81">
        <v>0</v>
      </c>
      <c r="AV139" s="81">
        <v>0</v>
      </c>
      <c r="AW139" s="81">
        <v>0</v>
      </c>
      <c r="AX139" s="82"/>
      <c r="AY139" s="81">
        <v>12117.49999999998</v>
      </c>
      <c r="AZ139" s="81">
        <v>17357.200000000012</v>
      </c>
      <c r="BA139" s="81">
        <v>0</v>
      </c>
      <c r="BB139" s="81">
        <v>0</v>
      </c>
      <c r="BC139" s="81">
        <v>0</v>
      </c>
      <c r="BD139" s="81">
        <v>0</v>
      </c>
      <c r="BE139" s="81">
        <v>0</v>
      </c>
      <c r="BF139" s="82"/>
      <c r="BG139" s="81">
        <v>0</v>
      </c>
      <c r="BH139" s="81">
        <v>0</v>
      </c>
      <c r="BI139" s="81">
        <v>270.88900000000001</v>
      </c>
      <c r="BJ139" s="81">
        <v>0</v>
      </c>
      <c r="BK139" s="81">
        <v>7.27</v>
      </c>
      <c r="BL139" s="81">
        <v>0</v>
      </c>
      <c r="BM139" s="82"/>
      <c r="BN139" s="81">
        <v>0</v>
      </c>
      <c r="BO139" s="81">
        <v>0</v>
      </c>
      <c r="BP139" s="81">
        <v>20</v>
      </c>
      <c r="BQ139" s="81">
        <v>0</v>
      </c>
      <c r="BR139" s="81">
        <v>2</v>
      </c>
      <c r="BS139" s="81">
        <v>0</v>
      </c>
      <c r="BT139"/>
      <c r="BU139" s="80">
        <v>278.15899999999999</v>
      </c>
      <c r="BV139" s="80">
        <v>0</v>
      </c>
      <c r="BW139" s="80">
        <v>0</v>
      </c>
      <c r="BX139" s="80">
        <v>0</v>
      </c>
      <c r="BY139" s="80">
        <v>0</v>
      </c>
      <c r="BZ139" s="80">
        <v>0</v>
      </c>
      <c r="CA139" s="80">
        <v>0</v>
      </c>
      <c r="CB139" s="80">
        <v>0</v>
      </c>
      <c r="CC139" s="80">
        <v>0</v>
      </c>
    </row>
    <row r="140" spans="1:81">
      <c r="A140" s="80" t="s">
        <v>1903</v>
      </c>
      <c r="B140" s="80">
        <v>357</v>
      </c>
      <c r="C140" s="80">
        <v>18</v>
      </c>
      <c r="D140" s="80">
        <v>21</v>
      </c>
      <c r="E140" s="80">
        <v>2021</v>
      </c>
      <c r="F140" s="80" t="s">
        <v>75</v>
      </c>
      <c r="G140" s="174" t="s">
        <v>1885</v>
      </c>
      <c r="H140" s="80" t="s">
        <v>1886</v>
      </c>
      <c r="I140" s="177"/>
      <c r="J140" s="81">
        <v>579.67130223734387</v>
      </c>
      <c r="K140" s="81">
        <v>1.980706882517755</v>
      </c>
      <c r="L140" s="81">
        <v>3.3828647799678371</v>
      </c>
      <c r="M140" s="81">
        <v>73.822876850716426</v>
      </c>
      <c r="N140" s="81">
        <v>62.169619917876147</v>
      </c>
      <c r="O140" s="81">
        <v>54.589165652574579</v>
      </c>
      <c r="P140" s="81">
        <v>34.139687549384199</v>
      </c>
      <c r="Q140" s="81">
        <v>3.6545367323383391</v>
      </c>
      <c r="R140" s="81">
        <v>0</v>
      </c>
      <c r="S140" s="81">
        <v>5.8012158526780482</v>
      </c>
      <c r="T140" s="82"/>
      <c r="U140" s="81">
        <v>90968532</v>
      </c>
      <c r="V140" s="81">
        <v>945</v>
      </c>
      <c r="W140" s="81">
        <v>76</v>
      </c>
      <c r="X140" s="81">
        <v>19239</v>
      </c>
      <c r="Y140" s="81">
        <v>25004</v>
      </c>
      <c r="Z140" s="81">
        <v>40166</v>
      </c>
      <c r="AA140" s="81">
        <v>7511</v>
      </c>
      <c r="AB140" s="81">
        <v>61245</v>
      </c>
      <c r="AC140" s="81">
        <v>0</v>
      </c>
      <c r="AD140" s="81">
        <v>5.8012158526780482</v>
      </c>
      <c r="AE140" s="82"/>
      <c r="AF140" s="81">
        <v>446299366.6080029</v>
      </c>
      <c r="AG140" s="81">
        <v>1501303.1003050245</v>
      </c>
      <c r="AH140" s="81">
        <v>784493.40947465121</v>
      </c>
      <c r="AI140" s="81">
        <v>118790356.13025272</v>
      </c>
      <c r="AJ140" s="81">
        <v>96767699.541056395</v>
      </c>
      <c r="AK140" s="81">
        <v>0</v>
      </c>
      <c r="AL140" s="81">
        <v>0</v>
      </c>
      <c r="AM140" s="81">
        <v>8039256.80878889</v>
      </c>
      <c r="AN140" s="81">
        <v>0</v>
      </c>
      <c r="AO140" s="81">
        <v>0</v>
      </c>
      <c r="AP140" s="82"/>
      <c r="AQ140" s="81">
        <v>3076</v>
      </c>
      <c r="AR140" s="81">
        <v>346</v>
      </c>
      <c r="AS140" s="81">
        <v>0</v>
      </c>
      <c r="AT140" s="81">
        <v>0</v>
      </c>
      <c r="AU140" s="81">
        <v>0</v>
      </c>
      <c r="AV140" s="81">
        <v>0</v>
      </c>
      <c r="AW140" s="81"/>
      <c r="AX140" s="82"/>
      <c r="AY140" s="81">
        <v>13490.19999999997</v>
      </c>
      <c r="AZ140" s="81">
        <v>17439.30000000001</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1904</v>
      </c>
      <c r="B141" s="80">
        <v>357</v>
      </c>
      <c r="C141" s="80">
        <v>19</v>
      </c>
      <c r="D141" s="80">
        <v>21</v>
      </c>
      <c r="E141" s="80">
        <v>2022</v>
      </c>
      <c r="F141" s="80" t="s">
        <v>568</v>
      </c>
      <c r="G141" s="174" t="s">
        <v>1885</v>
      </c>
      <c r="H141" s="80" t="s">
        <v>1886</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3349</v>
      </c>
      <c r="AR141" s="81">
        <v>351</v>
      </c>
      <c r="AS141" s="81">
        <v>0</v>
      </c>
      <c r="AT141" s="81">
        <v>0</v>
      </c>
      <c r="AU141" s="81">
        <v>0</v>
      </c>
      <c r="AV141" s="81">
        <v>0</v>
      </c>
      <c r="AW141" s="81"/>
      <c r="AX141" s="82"/>
      <c r="AY141" s="81">
        <v>14802.999999999971</v>
      </c>
      <c r="AZ141" s="81">
        <v>17748.400000000005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1905</v>
      </c>
      <c r="B142" s="80">
        <v>256</v>
      </c>
      <c r="C142" s="80">
        <v>1</v>
      </c>
      <c r="D142" s="80">
        <v>16</v>
      </c>
      <c r="E142" s="80">
        <v>1990</v>
      </c>
      <c r="F142" s="80" t="s">
        <v>562</v>
      </c>
      <c r="G142" s="80" t="s">
        <v>1906</v>
      </c>
      <c r="H142" s="80" t="s">
        <v>1907</v>
      </c>
      <c r="I142" s="177"/>
      <c r="J142" s="81">
        <v>120.50476077611772</v>
      </c>
      <c r="K142" s="81">
        <v>3.9591670341345941</v>
      </c>
      <c r="L142" s="81">
        <v>22.693684661672354</v>
      </c>
      <c r="M142" s="81">
        <v>27.892793359242869</v>
      </c>
      <c r="N142" s="81">
        <v>44.527728858088899</v>
      </c>
      <c r="O142" s="81">
        <v>43.234851502077063</v>
      </c>
      <c r="P142" s="81">
        <v>27.016887522351333</v>
      </c>
      <c r="Q142" s="81">
        <v>3.6772469750630452</v>
      </c>
      <c r="R142" s="81">
        <v>0</v>
      </c>
      <c r="S142" s="81">
        <v>4.2600067816388227</v>
      </c>
      <c r="T142" s="82"/>
      <c r="U142" s="81">
        <v>19924823</v>
      </c>
      <c r="V142" s="81">
        <v>1422</v>
      </c>
      <c r="W142" s="81">
        <v>238</v>
      </c>
      <c r="X142" s="81">
        <v>9559</v>
      </c>
      <c r="Y142" s="81">
        <v>17323</v>
      </c>
      <c r="Z142" s="81">
        <v>17783</v>
      </c>
      <c r="AA142" s="81">
        <v>6560</v>
      </c>
      <c r="AB142" s="81">
        <v>59706</v>
      </c>
      <c r="AC142" s="81">
        <v>0</v>
      </c>
      <c r="AD142" s="81">
        <v>4.2600067816388227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1908</v>
      </c>
      <c r="B143" s="80">
        <v>257</v>
      </c>
      <c r="C143" s="80">
        <v>2</v>
      </c>
      <c r="D143" s="80">
        <v>16</v>
      </c>
      <c r="E143" s="80">
        <v>2005</v>
      </c>
      <c r="F143" s="80" t="s">
        <v>565</v>
      </c>
      <c r="G143" s="80" t="s">
        <v>1906</v>
      </c>
      <c r="H143" s="80" t="s">
        <v>1907</v>
      </c>
      <c r="I143" s="177"/>
      <c r="J143" s="81">
        <v>75.94291513063007</v>
      </c>
      <c r="K143" s="81">
        <v>3.162656602058239</v>
      </c>
      <c r="L143" s="81">
        <v>12.864773039636551</v>
      </c>
      <c r="M143" s="81">
        <v>51.618461022857019</v>
      </c>
      <c r="N143" s="81">
        <v>70.982888990114816</v>
      </c>
      <c r="O143" s="81">
        <v>62.685142596205708</v>
      </c>
      <c r="P143" s="81">
        <v>26.707231891169748</v>
      </c>
      <c r="Q143" s="81">
        <v>3.7656574565480252</v>
      </c>
      <c r="R143" s="81">
        <v>0</v>
      </c>
      <c r="S143" s="81">
        <v>6.7662941908056435</v>
      </c>
      <c r="T143" s="82"/>
      <c r="U143" s="81">
        <v>11506487</v>
      </c>
      <c r="V143" s="81">
        <v>1340</v>
      </c>
      <c r="W143" s="81">
        <v>172</v>
      </c>
      <c r="X143" s="81">
        <v>9555</v>
      </c>
      <c r="Y143" s="81">
        <v>23817</v>
      </c>
      <c r="Z143" s="81">
        <v>29836</v>
      </c>
      <c r="AA143" s="81">
        <v>5311</v>
      </c>
      <c r="AB143" s="81">
        <v>63917</v>
      </c>
      <c r="AC143" s="81">
        <v>0</v>
      </c>
      <c r="AD143" s="81">
        <v>6.7662941908056435</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1909</v>
      </c>
      <c r="B144" s="80">
        <v>258</v>
      </c>
      <c r="C144" s="80">
        <v>3</v>
      </c>
      <c r="D144" s="80">
        <v>16</v>
      </c>
      <c r="E144" s="80">
        <v>2006</v>
      </c>
      <c r="F144" s="80" t="s">
        <v>566</v>
      </c>
      <c r="G144" s="80" t="s">
        <v>1906</v>
      </c>
      <c r="H144" s="80" t="s">
        <v>1907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1910</v>
      </c>
      <c r="B145" s="80">
        <v>259</v>
      </c>
      <c r="C145" s="80">
        <v>4</v>
      </c>
      <c r="D145" s="80">
        <v>16</v>
      </c>
      <c r="E145" s="80">
        <v>2007</v>
      </c>
      <c r="F145" s="80" t="s">
        <v>567</v>
      </c>
      <c r="G145" s="80" t="s">
        <v>1906</v>
      </c>
      <c r="H145" s="80" t="s">
        <v>1907</v>
      </c>
      <c r="I145" s="177"/>
      <c r="J145" s="81">
        <v>79.205998372695532</v>
      </c>
      <c r="K145" s="81">
        <v>3.458146424167035</v>
      </c>
      <c r="L145" s="81">
        <v>13.527005471855798</v>
      </c>
      <c r="M145" s="81">
        <v>51.247774383084376</v>
      </c>
      <c r="N145" s="81">
        <v>76.909994237975141</v>
      </c>
      <c r="O145" s="81">
        <v>61.197521517836698</v>
      </c>
      <c r="P145" s="81">
        <v>26.941901441205953</v>
      </c>
      <c r="Q145" s="81">
        <v>3.9611829833585719</v>
      </c>
      <c r="R145" s="81">
        <v>0</v>
      </c>
      <c r="S145" s="81">
        <v>7.6368450279074453</v>
      </c>
      <c r="T145" s="82"/>
      <c r="U145" s="81">
        <v>12304205</v>
      </c>
      <c r="V145" s="81">
        <v>1503</v>
      </c>
      <c r="W145" s="81">
        <v>172</v>
      </c>
      <c r="X145" s="81">
        <v>11956</v>
      </c>
      <c r="Y145" s="81">
        <v>24400</v>
      </c>
      <c r="Z145" s="81">
        <v>30280</v>
      </c>
      <c r="AA145" s="81">
        <v>5276</v>
      </c>
      <c r="AB145" s="81">
        <v>63680</v>
      </c>
      <c r="AC145" s="81">
        <v>0</v>
      </c>
      <c r="AD145" s="81">
        <v>7.6368450279074453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1911</v>
      </c>
      <c r="B146" s="80">
        <v>260</v>
      </c>
      <c r="C146" s="80">
        <v>5</v>
      </c>
      <c r="D146" s="80">
        <v>16</v>
      </c>
      <c r="E146" s="80">
        <v>2008</v>
      </c>
      <c r="F146" s="80" t="s">
        <v>84</v>
      </c>
      <c r="G146" s="80" t="s">
        <v>1906</v>
      </c>
      <c r="H146" s="80" t="s">
        <v>1907</v>
      </c>
      <c r="I146" s="177"/>
      <c r="J146" s="81">
        <v>71.475956142920765</v>
      </c>
      <c r="K146" s="81">
        <v>2.7593180638623171</v>
      </c>
      <c r="L146" s="81">
        <v>12.239101860700062</v>
      </c>
      <c r="M146" s="81">
        <v>54.069019315007623</v>
      </c>
      <c r="N146" s="81">
        <v>78.27320291541821</v>
      </c>
      <c r="O146" s="81">
        <v>58.782688726409091</v>
      </c>
      <c r="P146" s="81">
        <v>25.778845797800702</v>
      </c>
      <c r="Q146" s="81">
        <v>3.8990416284241514</v>
      </c>
      <c r="R146" s="81">
        <v>0</v>
      </c>
      <c r="S146" s="81">
        <v>8.0848000157818429</v>
      </c>
      <c r="T146" s="82"/>
      <c r="U146" s="81">
        <v>12185900</v>
      </c>
      <c r="V146" s="81">
        <v>1503</v>
      </c>
      <c r="W146" s="81">
        <v>172</v>
      </c>
      <c r="X146" s="81">
        <v>11956</v>
      </c>
      <c r="Y146" s="81">
        <v>24736</v>
      </c>
      <c r="Z146" s="81">
        <v>30106</v>
      </c>
      <c r="AA146" s="81">
        <v>5054</v>
      </c>
      <c r="AB146" s="81">
        <v>63711</v>
      </c>
      <c r="AC146" s="81">
        <v>0</v>
      </c>
      <c r="AD146" s="81">
        <v>8.0848000157818429</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1912</v>
      </c>
      <c r="B147" s="80">
        <v>261</v>
      </c>
      <c r="C147" s="80">
        <v>6</v>
      </c>
      <c r="D147" s="80">
        <v>16</v>
      </c>
      <c r="E147" s="80">
        <v>2009</v>
      </c>
      <c r="F147" s="80" t="s">
        <v>85</v>
      </c>
      <c r="G147" s="80" t="s">
        <v>1906</v>
      </c>
      <c r="H147" s="80" t="s">
        <v>1907</v>
      </c>
      <c r="I147" s="177"/>
      <c r="J147" s="81">
        <v>71.255033313790989</v>
      </c>
      <c r="K147" s="81">
        <v>2.335863571712975</v>
      </c>
      <c r="L147" s="81">
        <v>8.9245547443202771</v>
      </c>
      <c r="M147" s="81">
        <v>49.286704296081332</v>
      </c>
      <c r="N147" s="81">
        <v>73.244984700286437</v>
      </c>
      <c r="O147" s="81">
        <v>58.760761270030883</v>
      </c>
      <c r="P147" s="81">
        <v>24.673356858029976</v>
      </c>
      <c r="Q147" s="81">
        <v>3.7005376640429781</v>
      </c>
      <c r="R147" s="81">
        <v>0</v>
      </c>
      <c r="S147" s="81">
        <v>6.5808216685263679</v>
      </c>
      <c r="T147" s="82"/>
      <c r="U147" s="81">
        <v>10845085</v>
      </c>
      <c r="V147" s="81">
        <v>1484</v>
      </c>
      <c r="W147" s="81">
        <v>137</v>
      </c>
      <c r="X147" s="81">
        <v>12856</v>
      </c>
      <c r="Y147" s="81">
        <v>24914</v>
      </c>
      <c r="Z147" s="81">
        <v>29705</v>
      </c>
      <c r="AA147" s="81">
        <v>4966</v>
      </c>
      <c r="AB147" s="81">
        <v>63476</v>
      </c>
      <c r="AC147" s="81">
        <v>0</v>
      </c>
      <c r="AD147" s="81">
        <v>6.5808216685263679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57.625</v>
      </c>
      <c r="BJ147" s="81">
        <v>0</v>
      </c>
      <c r="BK147" s="81">
        <v>0</v>
      </c>
      <c r="BL147" s="81">
        <v>0</v>
      </c>
      <c r="BM147" s="82"/>
      <c r="BN147" s="81">
        <v>0</v>
      </c>
      <c r="BO147" s="81">
        <v>0</v>
      </c>
      <c r="BP147" s="81">
        <v>5</v>
      </c>
      <c r="BQ147" s="81">
        <v>0</v>
      </c>
      <c r="BR147" s="81">
        <v>0</v>
      </c>
      <c r="BS147" s="81">
        <v>0</v>
      </c>
      <c r="BT147"/>
      <c r="BU147" s="80"/>
      <c r="BV147" s="80"/>
      <c r="BW147" s="80"/>
      <c r="BX147" s="80"/>
      <c r="BY147" s="80"/>
      <c r="BZ147" s="80"/>
      <c r="CA147" s="80"/>
      <c r="CB147" s="80"/>
      <c r="CC147" s="80"/>
    </row>
    <row r="148" spans="1:81">
      <c r="A148" s="80" t="s">
        <v>1913</v>
      </c>
      <c r="B148" s="80">
        <v>262</v>
      </c>
      <c r="C148" s="80">
        <v>7</v>
      </c>
      <c r="D148" s="80">
        <v>16</v>
      </c>
      <c r="E148" s="80">
        <v>2010</v>
      </c>
      <c r="F148" s="80" t="s">
        <v>86</v>
      </c>
      <c r="G148" s="80" t="s">
        <v>1906</v>
      </c>
      <c r="H148" s="80" t="s">
        <v>1907</v>
      </c>
      <c r="I148" s="177"/>
      <c r="J148" s="81">
        <v>66.495914225720682</v>
      </c>
      <c r="K148" s="81">
        <v>2.4477155333776865</v>
      </c>
      <c r="L148" s="81">
        <v>9.9599698545455233</v>
      </c>
      <c r="M148" s="81">
        <v>50.225253915652232</v>
      </c>
      <c r="N148" s="81">
        <v>81.036062181013776</v>
      </c>
      <c r="O148" s="81">
        <v>58.573641483096551</v>
      </c>
      <c r="P148" s="81">
        <v>25.055634097306442</v>
      </c>
      <c r="Q148" s="81">
        <v>3.8542946813248635</v>
      </c>
      <c r="R148" s="81">
        <v>0</v>
      </c>
      <c r="S148" s="81">
        <v>7.6430289416413544</v>
      </c>
      <c r="T148" s="82"/>
      <c r="U148" s="81">
        <v>10925275</v>
      </c>
      <c r="V148" s="81">
        <v>1484</v>
      </c>
      <c r="W148" s="81">
        <v>137</v>
      </c>
      <c r="X148" s="81">
        <v>12856</v>
      </c>
      <c r="Y148" s="81">
        <v>25179</v>
      </c>
      <c r="Z148" s="81">
        <v>29748</v>
      </c>
      <c r="AA148" s="81">
        <v>4917</v>
      </c>
      <c r="AB148" s="81">
        <v>63350</v>
      </c>
      <c r="AC148" s="81">
        <v>0</v>
      </c>
      <c r="AD148" s="81">
        <v>7.6430289416413544</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50.195999999999998</v>
      </c>
      <c r="BJ148" s="81">
        <v>0</v>
      </c>
      <c r="BK148" s="81">
        <v>0</v>
      </c>
      <c r="BL148" s="81">
        <v>0</v>
      </c>
      <c r="BM148" s="82"/>
      <c r="BN148" s="81">
        <v>0</v>
      </c>
      <c r="BO148" s="81">
        <v>0</v>
      </c>
      <c r="BP148" s="81">
        <v>6</v>
      </c>
      <c r="BQ148" s="81">
        <v>0</v>
      </c>
      <c r="BR148" s="81">
        <v>0</v>
      </c>
      <c r="BS148" s="81">
        <v>0</v>
      </c>
      <c r="BT148"/>
      <c r="BU148" s="80">
        <v>50.195999999999998</v>
      </c>
      <c r="BV148" s="80">
        <v>0</v>
      </c>
      <c r="BW148" s="80">
        <v>0</v>
      </c>
      <c r="BX148" s="80">
        <v>0</v>
      </c>
      <c r="BY148" s="80">
        <v>0</v>
      </c>
      <c r="BZ148" s="80">
        <v>0</v>
      </c>
      <c r="CA148" s="80">
        <v>0</v>
      </c>
      <c r="CB148" s="80">
        <v>0</v>
      </c>
      <c r="CC148" s="80">
        <v>0</v>
      </c>
    </row>
    <row r="149" spans="1:81">
      <c r="A149" s="80" t="s">
        <v>1914</v>
      </c>
      <c r="B149" s="80">
        <v>263</v>
      </c>
      <c r="C149" s="80">
        <v>8</v>
      </c>
      <c r="D149" s="80">
        <v>16</v>
      </c>
      <c r="E149" s="80">
        <v>2011</v>
      </c>
      <c r="F149" s="80" t="s">
        <v>87</v>
      </c>
      <c r="G149" s="80" t="s">
        <v>1906</v>
      </c>
      <c r="H149" s="80" t="s">
        <v>1907</v>
      </c>
      <c r="I149" s="177"/>
      <c r="J149" s="81">
        <v>88.880290201440616</v>
      </c>
      <c r="K149" s="81">
        <v>3.5596634688818396</v>
      </c>
      <c r="L149" s="81">
        <v>5.6447374060113225</v>
      </c>
      <c r="M149" s="81">
        <v>63.730318035662123</v>
      </c>
      <c r="N149" s="81">
        <v>87.537330585503526</v>
      </c>
      <c r="O149" s="81">
        <v>57.357093324045891</v>
      </c>
      <c r="P149" s="81">
        <v>24.63836981023184</v>
      </c>
      <c r="Q149" s="81">
        <v>4.4297956481029326</v>
      </c>
      <c r="R149" s="81">
        <v>0</v>
      </c>
      <c r="S149" s="81">
        <v>6.7613141270261368</v>
      </c>
      <c r="T149" s="82"/>
      <c r="U149" s="81">
        <v>12685165</v>
      </c>
      <c r="V149" s="81">
        <v>1484</v>
      </c>
      <c r="W149" s="81">
        <v>137</v>
      </c>
      <c r="X149" s="81">
        <v>12856</v>
      </c>
      <c r="Y149" s="81">
        <v>25447</v>
      </c>
      <c r="Z149" s="81">
        <v>29763</v>
      </c>
      <c r="AA149" s="81">
        <v>4979</v>
      </c>
      <c r="AB149" s="81">
        <v>63122</v>
      </c>
      <c r="AC149" s="81">
        <v>0</v>
      </c>
      <c r="AD149" s="81">
        <v>6.7613141270261368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61.71</v>
      </c>
      <c r="BJ149" s="81">
        <v>0</v>
      </c>
      <c r="BK149" s="81">
        <v>0</v>
      </c>
      <c r="BL149" s="81">
        <v>0</v>
      </c>
      <c r="BM149" s="82"/>
      <c r="BN149" s="81">
        <v>0</v>
      </c>
      <c r="BO149" s="81">
        <v>0</v>
      </c>
      <c r="BP149" s="81">
        <v>6</v>
      </c>
      <c r="BQ149" s="81">
        <v>0</v>
      </c>
      <c r="BR149" s="81">
        <v>0</v>
      </c>
      <c r="BS149" s="81">
        <v>0</v>
      </c>
      <c r="BT149"/>
      <c r="BU149" s="80">
        <v>43.784999999999997</v>
      </c>
      <c r="BV149" s="80">
        <v>0</v>
      </c>
      <c r="BW149" s="80">
        <v>0</v>
      </c>
      <c r="BX149" s="80">
        <v>0</v>
      </c>
      <c r="BY149" s="80">
        <v>0</v>
      </c>
      <c r="BZ149" s="80">
        <v>0</v>
      </c>
      <c r="CA149" s="80">
        <v>0</v>
      </c>
      <c r="CB149" s="80">
        <v>17.925000000000001</v>
      </c>
      <c r="CC149" s="80">
        <v>0</v>
      </c>
    </row>
    <row r="150" spans="1:81">
      <c r="A150" s="80" t="s">
        <v>1915</v>
      </c>
      <c r="B150" s="80">
        <v>264</v>
      </c>
      <c r="C150" s="80">
        <v>9</v>
      </c>
      <c r="D150" s="80">
        <v>16</v>
      </c>
      <c r="E150" s="80">
        <v>2012</v>
      </c>
      <c r="F150" s="80" t="s">
        <v>88</v>
      </c>
      <c r="G150" s="80" t="s">
        <v>1906</v>
      </c>
      <c r="H150" s="80" t="s">
        <v>1907</v>
      </c>
      <c r="I150" s="177"/>
      <c r="J150" s="81">
        <v>99.641940381276768</v>
      </c>
      <c r="K150" s="81">
        <v>3.4711502512407102</v>
      </c>
      <c r="L150" s="81">
        <v>5.603717599625174</v>
      </c>
      <c r="M150" s="81">
        <v>65.882188924829464</v>
      </c>
      <c r="N150" s="81">
        <v>93.36581269166112</v>
      </c>
      <c r="O150" s="81">
        <v>57.404761544912418</v>
      </c>
      <c r="P150" s="81">
        <v>24.460049700687293</v>
      </c>
      <c r="Q150" s="81">
        <v>4.8280402565945906</v>
      </c>
      <c r="R150" s="81">
        <v>0</v>
      </c>
      <c r="S150" s="81">
        <v>6.677992030184372</v>
      </c>
      <c r="T150" s="82"/>
      <c r="U150" s="81">
        <v>13599073</v>
      </c>
      <c r="V150" s="81">
        <v>1484</v>
      </c>
      <c r="W150" s="81">
        <v>137</v>
      </c>
      <c r="X150" s="81">
        <v>12856</v>
      </c>
      <c r="Y150" s="81">
        <v>25784</v>
      </c>
      <c r="Z150" s="81">
        <v>30024</v>
      </c>
      <c r="AA150" s="81">
        <v>4915</v>
      </c>
      <c r="AB150" s="81">
        <v>63321</v>
      </c>
      <c r="AC150" s="81">
        <v>0</v>
      </c>
      <c r="AD150" s="81">
        <v>6.677992030184372</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50.082999999999998</v>
      </c>
      <c r="BJ150" s="81">
        <v>0</v>
      </c>
      <c r="BK150" s="81">
        <v>0</v>
      </c>
      <c r="BL150" s="81">
        <v>0</v>
      </c>
      <c r="BM150" s="82"/>
      <c r="BN150" s="81">
        <v>0</v>
      </c>
      <c r="BO150" s="81">
        <v>0</v>
      </c>
      <c r="BP150" s="81">
        <v>6</v>
      </c>
      <c r="BQ150" s="81">
        <v>0</v>
      </c>
      <c r="BR150" s="81">
        <v>0</v>
      </c>
      <c r="BS150" s="81">
        <v>0</v>
      </c>
      <c r="BT150"/>
      <c r="BU150" s="80">
        <v>50.082999999999998</v>
      </c>
      <c r="BV150" s="80">
        <v>0</v>
      </c>
      <c r="BW150" s="80">
        <v>0</v>
      </c>
      <c r="BX150" s="80">
        <v>0</v>
      </c>
      <c r="BY150" s="80">
        <v>0</v>
      </c>
      <c r="BZ150" s="80">
        <v>0</v>
      </c>
      <c r="CA150" s="80">
        <v>0</v>
      </c>
      <c r="CB150" s="80">
        <v>0</v>
      </c>
      <c r="CC150" s="80">
        <v>0</v>
      </c>
    </row>
    <row r="151" spans="1:81">
      <c r="A151" s="80" t="s">
        <v>1916</v>
      </c>
      <c r="B151" s="80">
        <v>265</v>
      </c>
      <c r="C151" s="80">
        <v>10</v>
      </c>
      <c r="D151" s="80">
        <v>16</v>
      </c>
      <c r="E151" s="80">
        <v>2013</v>
      </c>
      <c r="F151" s="80" t="s">
        <v>89</v>
      </c>
      <c r="G151" s="80" t="s">
        <v>1906</v>
      </c>
      <c r="H151" s="80" t="s">
        <v>1907</v>
      </c>
      <c r="I151" s="177"/>
      <c r="J151" s="81">
        <v>111.87723302467009</v>
      </c>
      <c r="K151" s="81">
        <v>2.9922823442891007</v>
      </c>
      <c r="L151" s="81">
        <v>5.7792413693124507</v>
      </c>
      <c r="M151" s="81">
        <v>63.472156983157497</v>
      </c>
      <c r="N151" s="81">
        <v>93.423186543345949</v>
      </c>
      <c r="O151" s="81">
        <v>55.315506445286815</v>
      </c>
      <c r="P151" s="81">
        <v>24.262481443071152</v>
      </c>
      <c r="Q151" s="81">
        <v>4.8793980133459991</v>
      </c>
      <c r="R151" s="81">
        <v>0</v>
      </c>
      <c r="S151" s="81">
        <v>6.7190820624444152</v>
      </c>
      <c r="T151" s="82"/>
      <c r="U151" s="81">
        <v>14129438</v>
      </c>
      <c r="V151" s="81">
        <v>1484</v>
      </c>
      <c r="W151" s="81">
        <v>137</v>
      </c>
      <c r="X151" s="81">
        <v>12856</v>
      </c>
      <c r="Y151" s="81">
        <v>25834</v>
      </c>
      <c r="Z151" s="81">
        <v>30223</v>
      </c>
      <c r="AA151" s="81">
        <v>4857</v>
      </c>
      <c r="AB151" s="81">
        <v>63077</v>
      </c>
      <c r="AC151" s="81">
        <v>0</v>
      </c>
      <c r="AD151" s="81">
        <v>6.7190820624444152</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48.168999999999997</v>
      </c>
      <c r="BJ151" s="81">
        <v>0</v>
      </c>
      <c r="BK151" s="81">
        <v>0</v>
      </c>
      <c r="BL151" s="81">
        <v>0</v>
      </c>
      <c r="BM151" s="82"/>
      <c r="BN151" s="81">
        <v>0</v>
      </c>
      <c r="BO151" s="81">
        <v>0</v>
      </c>
      <c r="BP151" s="81">
        <v>4</v>
      </c>
      <c r="BQ151" s="81">
        <v>0</v>
      </c>
      <c r="BR151" s="81">
        <v>0</v>
      </c>
      <c r="BS151" s="81">
        <v>0</v>
      </c>
      <c r="BT151"/>
      <c r="BU151" s="80">
        <v>48.168999999999997</v>
      </c>
      <c r="BV151" s="80">
        <v>0</v>
      </c>
      <c r="BW151" s="80">
        <v>0</v>
      </c>
      <c r="BX151" s="80">
        <v>0</v>
      </c>
      <c r="BY151" s="80">
        <v>0</v>
      </c>
      <c r="BZ151" s="80">
        <v>0</v>
      </c>
      <c r="CA151" s="80">
        <v>0</v>
      </c>
      <c r="CB151" s="80">
        <v>0</v>
      </c>
      <c r="CC151" s="80">
        <v>0</v>
      </c>
    </row>
    <row r="152" spans="1:81">
      <c r="A152" s="80" t="s">
        <v>1917</v>
      </c>
      <c r="B152" s="80">
        <v>266</v>
      </c>
      <c r="C152" s="80">
        <v>11</v>
      </c>
      <c r="D152" s="80">
        <v>16</v>
      </c>
      <c r="E152" s="80">
        <v>2014</v>
      </c>
      <c r="F152" s="80" t="s">
        <v>90</v>
      </c>
      <c r="G152" s="80" t="s">
        <v>1906</v>
      </c>
      <c r="H152" s="80" t="s">
        <v>1907</v>
      </c>
      <c r="I152" s="177"/>
      <c r="J152" s="81">
        <v>107.17265812400964</v>
      </c>
      <c r="K152" s="81">
        <v>3.1220596891632413</v>
      </c>
      <c r="L152" s="81">
        <v>5.6122607680151484</v>
      </c>
      <c r="M152" s="81">
        <v>61.487095254720188</v>
      </c>
      <c r="N152" s="81">
        <v>81.757766518598345</v>
      </c>
      <c r="O152" s="81">
        <v>52.866627483119565</v>
      </c>
      <c r="P152" s="81">
        <v>24.795401613239463</v>
      </c>
      <c r="Q152" s="81">
        <v>4.6589992429156677</v>
      </c>
      <c r="R152" s="81">
        <v>0</v>
      </c>
      <c r="S152" s="81">
        <v>6.4224966951919971</v>
      </c>
      <c r="T152" s="82"/>
      <c r="U152" s="81">
        <v>15041028</v>
      </c>
      <c r="V152" s="81">
        <v>1362</v>
      </c>
      <c r="W152" s="81">
        <v>125</v>
      </c>
      <c r="X152" s="81">
        <v>13641</v>
      </c>
      <c r="Y152" s="81">
        <v>26022</v>
      </c>
      <c r="Z152" s="81">
        <v>30422</v>
      </c>
      <c r="AA152" s="81">
        <v>4938</v>
      </c>
      <c r="AB152" s="81">
        <v>62773</v>
      </c>
      <c r="AC152" s="81">
        <v>0</v>
      </c>
      <c r="AD152" s="81">
        <v>6.4224966951919971</v>
      </c>
      <c r="AE152" s="82"/>
      <c r="AF152" s="81">
        <v>119190500.17108147</v>
      </c>
      <c r="AG152" s="81">
        <v>2782961.2460776442</v>
      </c>
      <c r="AH152" s="81">
        <v>1426128.2146154202</v>
      </c>
      <c r="AI152" s="81">
        <v>88131564.81625019</v>
      </c>
      <c r="AJ152" s="81">
        <v>115775332.12935939</v>
      </c>
      <c r="AK152" s="81">
        <v>0</v>
      </c>
      <c r="AL152" s="81">
        <v>0</v>
      </c>
      <c r="AM152" s="81">
        <v>8617794.8695668429</v>
      </c>
      <c r="AN152" s="81">
        <v>0</v>
      </c>
      <c r="AO152" s="81">
        <v>0</v>
      </c>
      <c r="AP152" s="82"/>
      <c r="AQ152" s="81">
        <v>1245</v>
      </c>
      <c r="AR152" s="81">
        <v>103</v>
      </c>
      <c r="AS152" s="81">
        <v>0</v>
      </c>
      <c r="AT152" s="81">
        <v>0</v>
      </c>
      <c r="AU152" s="81">
        <v>0</v>
      </c>
      <c r="AV152" s="81">
        <v>0</v>
      </c>
      <c r="AW152" s="81" t="s">
        <v>564</v>
      </c>
      <c r="AX152" s="82"/>
      <c r="AY152" s="81">
        <v>4693.1000000000004</v>
      </c>
      <c r="AZ152" s="81">
        <v>3172.4</v>
      </c>
      <c r="BA152" s="81">
        <v>0</v>
      </c>
      <c r="BB152" s="81">
        <v>0</v>
      </c>
      <c r="BC152" s="81">
        <v>0</v>
      </c>
      <c r="BD152" s="81">
        <v>0</v>
      </c>
      <c r="BE152" s="81" t="s">
        <v>564</v>
      </c>
      <c r="BF152" s="82"/>
      <c r="BG152" s="81">
        <v>0</v>
      </c>
      <c r="BH152" s="81">
        <v>0</v>
      </c>
      <c r="BI152" s="81">
        <v>49.783000000000001</v>
      </c>
      <c r="BJ152" s="81">
        <v>0</v>
      </c>
      <c r="BK152" s="81">
        <v>0</v>
      </c>
      <c r="BL152" s="81">
        <v>0</v>
      </c>
      <c r="BM152" s="82"/>
      <c r="BN152" s="81">
        <v>0</v>
      </c>
      <c r="BO152" s="81">
        <v>0</v>
      </c>
      <c r="BP152" s="81">
        <v>5</v>
      </c>
      <c r="BQ152" s="81">
        <v>0</v>
      </c>
      <c r="BR152" s="81">
        <v>0</v>
      </c>
      <c r="BS152" s="81">
        <v>0</v>
      </c>
      <c r="BT152"/>
      <c r="BU152" s="80">
        <v>49.783000000000001</v>
      </c>
      <c r="BV152" s="80">
        <v>0</v>
      </c>
      <c r="BW152" s="80">
        <v>0</v>
      </c>
      <c r="BX152" s="80">
        <v>0</v>
      </c>
      <c r="BY152" s="80">
        <v>0</v>
      </c>
      <c r="BZ152" s="80">
        <v>0</v>
      </c>
      <c r="CA152" s="80">
        <v>0</v>
      </c>
      <c r="CB152" s="80">
        <v>0</v>
      </c>
      <c r="CC152" s="80">
        <v>0</v>
      </c>
    </row>
    <row r="153" spans="1:81">
      <c r="A153" s="80" t="s">
        <v>1918</v>
      </c>
      <c r="B153" s="80">
        <v>267</v>
      </c>
      <c r="C153" s="80">
        <v>12</v>
      </c>
      <c r="D153" s="80">
        <v>16</v>
      </c>
      <c r="E153" s="80">
        <v>2015</v>
      </c>
      <c r="F153" s="80" t="s">
        <v>91</v>
      </c>
      <c r="G153" s="80" t="s">
        <v>1906</v>
      </c>
      <c r="H153" s="80" t="s">
        <v>1907</v>
      </c>
      <c r="I153" s="177"/>
      <c r="J153" s="81">
        <v>107.99056832918009</v>
      </c>
      <c r="K153" s="81">
        <v>2.9819667319846466</v>
      </c>
      <c r="L153" s="81">
        <v>6.1877230924053555</v>
      </c>
      <c r="M153" s="81">
        <v>64.432983988642874</v>
      </c>
      <c r="N153" s="81">
        <v>81.56066901114508</v>
      </c>
      <c r="O153" s="81">
        <v>52.511874664840462</v>
      </c>
      <c r="P153" s="81">
        <v>25.804894339539821</v>
      </c>
      <c r="Q153" s="81">
        <v>4.5397129812843122</v>
      </c>
      <c r="R153" s="81">
        <v>0</v>
      </c>
      <c r="S153" s="81">
        <v>5.5614573707777151</v>
      </c>
      <c r="T153" s="82"/>
      <c r="U153" s="81">
        <v>16275561</v>
      </c>
      <c r="V153" s="81">
        <v>1362</v>
      </c>
      <c r="W153" s="81">
        <v>125</v>
      </c>
      <c r="X153" s="81">
        <v>13641</v>
      </c>
      <c r="Y153" s="81">
        <v>26208</v>
      </c>
      <c r="Z153" s="81">
        <v>30509</v>
      </c>
      <c r="AA153" s="81">
        <v>5135</v>
      </c>
      <c r="AB153" s="81">
        <v>62481</v>
      </c>
      <c r="AC153" s="81">
        <v>0</v>
      </c>
      <c r="AD153" s="81">
        <v>5.5614573707777151</v>
      </c>
      <c r="AE153" s="82"/>
      <c r="AF153" s="81">
        <v>123252721.48198864</v>
      </c>
      <c r="AG153" s="81">
        <v>2462675.540410554</v>
      </c>
      <c r="AH153" s="81">
        <v>1303311.2722166462</v>
      </c>
      <c r="AI153" s="81">
        <v>96461773.973549604</v>
      </c>
      <c r="AJ153" s="81">
        <v>121056514.77879597</v>
      </c>
      <c r="AK153" s="81">
        <v>0</v>
      </c>
      <c r="AL153" s="81">
        <v>0</v>
      </c>
      <c r="AM153" s="81">
        <v>8562758.9520626925</v>
      </c>
      <c r="AN153" s="81">
        <v>0</v>
      </c>
      <c r="AO153" s="81">
        <v>0</v>
      </c>
      <c r="AP153" s="82"/>
      <c r="AQ153" s="81">
        <v>1381</v>
      </c>
      <c r="AR153" s="81">
        <v>138</v>
      </c>
      <c r="AS153" s="81">
        <v>0</v>
      </c>
      <c r="AT153" s="81">
        <v>0</v>
      </c>
      <c r="AU153" s="81">
        <v>0</v>
      </c>
      <c r="AV153" s="81">
        <v>0</v>
      </c>
      <c r="AW153" s="81" t="s">
        <v>564</v>
      </c>
      <c r="AX153" s="82"/>
      <c r="AY153" s="81">
        <v>5281.5</v>
      </c>
      <c r="AZ153" s="81">
        <v>4067.7000000000003</v>
      </c>
      <c r="BA153" s="81">
        <v>0</v>
      </c>
      <c r="BB153" s="81">
        <v>0</v>
      </c>
      <c r="BC153" s="81">
        <v>0</v>
      </c>
      <c r="BD153" s="81">
        <v>0</v>
      </c>
      <c r="BE153" s="81" t="s">
        <v>564</v>
      </c>
      <c r="BF153" s="82"/>
      <c r="BG153" s="81">
        <v>0</v>
      </c>
      <c r="BH153" s="81">
        <v>0</v>
      </c>
      <c r="BI153" s="81">
        <v>59.651000000000003</v>
      </c>
      <c r="BJ153" s="81">
        <v>0</v>
      </c>
      <c r="BK153" s="81">
        <v>0</v>
      </c>
      <c r="BL153" s="81">
        <v>0</v>
      </c>
      <c r="BM153" s="82"/>
      <c r="BN153" s="81">
        <v>0</v>
      </c>
      <c r="BO153" s="81">
        <v>0</v>
      </c>
      <c r="BP153" s="81">
        <v>5</v>
      </c>
      <c r="BQ153" s="81">
        <v>0</v>
      </c>
      <c r="BR153" s="81">
        <v>0</v>
      </c>
      <c r="BS153" s="81">
        <v>0</v>
      </c>
      <c r="BT153"/>
      <c r="BU153" s="80">
        <v>50.735999999999997</v>
      </c>
      <c r="BV153" s="80">
        <v>0</v>
      </c>
      <c r="BW153" s="80">
        <v>0</v>
      </c>
      <c r="BX153" s="80">
        <v>0</v>
      </c>
      <c r="BY153" s="80">
        <v>0</v>
      </c>
      <c r="BZ153" s="80">
        <v>0</v>
      </c>
      <c r="CA153" s="80">
        <v>0</v>
      </c>
      <c r="CB153" s="80">
        <v>8.9149999999999991</v>
      </c>
      <c r="CC153" s="80">
        <v>0</v>
      </c>
    </row>
    <row r="154" spans="1:81">
      <c r="A154" s="80" t="s">
        <v>1919</v>
      </c>
      <c r="B154" s="80">
        <v>268</v>
      </c>
      <c r="C154" s="80">
        <v>13</v>
      </c>
      <c r="D154" s="80">
        <v>16</v>
      </c>
      <c r="E154" s="80">
        <v>2016</v>
      </c>
      <c r="F154" s="80" t="s">
        <v>92</v>
      </c>
      <c r="G154" s="80" t="s">
        <v>1906</v>
      </c>
      <c r="H154" s="80" t="s">
        <v>1907</v>
      </c>
      <c r="I154" s="177"/>
      <c r="J154" s="81">
        <v>98.518669808617034</v>
      </c>
      <c r="K154" s="81">
        <v>2.9783593646242155</v>
      </c>
      <c r="L154" s="81">
        <v>7.2499728312397487</v>
      </c>
      <c r="M154" s="81">
        <v>56.389471778062081</v>
      </c>
      <c r="N154" s="81">
        <v>72.300813753475637</v>
      </c>
      <c r="O154" s="81">
        <v>52.069733055040295</v>
      </c>
      <c r="P154" s="81">
        <v>26.645231086388979</v>
      </c>
      <c r="Q154" s="81">
        <v>4.4036950404453803</v>
      </c>
      <c r="R154" s="81">
        <v>0</v>
      </c>
      <c r="S154" s="81">
        <v>7.2081028333573194</v>
      </c>
      <c r="T154" s="82"/>
      <c r="U154" s="81">
        <v>15523122</v>
      </c>
      <c r="V154" s="81">
        <v>1362</v>
      </c>
      <c r="W154" s="81">
        <v>125</v>
      </c>
      <c r="X154" s="81">
        <v>13641</v>
      </c>
      <c r="Y154" s="81">
        <v>26413</v>
      </c>
      <c r="Z154" s="81">
        <v>30624</v>
      </c>
      <c r="AA154" s="81">
        <v>5484</v>
      </c>
      <c r="AB154" s="81">
        <v>62347</v>
      </c>
      <c r="AC154" s="81">
        <v>0</v>
      </c>
      <c r="AD154" s="81">
        <v>7.2081028333573194</v>
      </c>
      <c r="AE154" s="82"/>
      <c r="AF154" s="81">
        <v>114577445.9682647</v>
      </c>
      <c r="AG154" s="81">
        <v>2367452.8883143729</v>
      </c>
      <c r="AH154" s="81">
        <v>1134782.0291477719</v>
      </c>
      <c r="AI154" s="81">
        <v>90099569.90031454</v>
      </c>
      <c r="AJ154" s="81">
        <v>103919736.13607781</v>
      </c>
      <c r="AK154" s="81">
        <v>0</v>
      </c>
      <c r="AL154" s="81">
        <v>0</v>
      </c>
      <c r="AM154" s="81">
        <v>8551032.9705736581</v>
      </c>
      <c r="AN154" s="81">
        <v>0</v>
      </c>
      <c r="AO154" s="81">
        <v>0</v>
      </c>
      <c r="AP154" s="82"/>
      <c r="AQ154" s="81">
        <v>1512</v>
      </c>
      <c r="AR154" s="81">
        <v>155</v>
      </c>
      <c r="AS154" s="81">
        <v>0</v>
      </c>
      <c r="AT154" s="81">
        <v>0</v>
      </c>
      <c r="AU154" s="81">
        <v>0</v>
      </c>
      <c r="AV154" s="81">
        <v>0</v>
      </c>
      <c r="AW154" s="81" t="s">
        <v>564</v>
      </c>
      <c r="AX154" s="82"/>
      <c r="AY154" s="81">
        <v>5860.6</v>
      </c>
      <c r="AZ154" s="81">
        <v>5167</v>
      </c>
      <c r="BA154" s="81">
        <v>0</v>
      </c>
      <c r="BB154" s="81">
        <v>0</v>
      </c>
      <c r="BC154" s="81">
        <v>0</v>
      </c>
      <c r="BD154" s="81">
        <v>0</v>
      </c>
      <c r="BE154" s="81" t="s">
        <v>564</v>
      </c>
      <c r="BF154" s="82"/>
      <c r="BG154" s="81">
        <v>0</v>
      </c>
      <c r="BH154" s="81">
        <v>0</v>
      </c>
      <c r="BI154" s="81">
        <v>52.465000000000003</v>
      </c>
      <c r="BJ154" s="81">
        <v>0</v>
      </c>
      <c r="BK154" s="81">
        <v>0</v>
      </c>
      <c r="BL154" s="81">
        <v>0</v>
      </c>
      <c r="BM154" s="82"/>
      <c r="BN154" s="81">
        <v>0</v>
      </c>
      <c r="BO154" s="81">
        <v>0</v>
      </c>
      <c r="BP154" s="81">
        <v>5</v>
      </c>
      <c r="BQ154" s="81">
        <v>0</v>
      </c>
      <c r="BR154" s="81">
        <v>0</v>
      </c>
      <c r="BS154" s="81">
        <v>0</v>
      </c>
      <c r="BT154"/>
      <c r="BU154" s="80">
        <v>49.363999999999997</v>
      </c>
      <c r="BV154" s="80">
        <v>0</v>
      </c>
      <c r="BW154" s="80">
        <v>0</v>
      </c>
      <c r="BX154" s="80">
        <v>0</v>
      </c>
      <c r="BY154" s="80">
        <v>0</v>
      </c>
      <c r="BZ154" s="80">
        <v>0</v>
      </c>
      <c r="CA154" s="80">
        <v>0</v>
      </c>
      <c r="CB154" s="80">
        <v>3.101</v>
      </c>
      <c r="CC154" s="80">
        <v>0</v>
      </c>
    </row>
    <row r="155" spans="1:81">
      <c r="A155" s="80" t="s">
        <v>1920</v>
      </c>
      <c r="B155" s="80">
        <v>269</v>
      </c>
      <c r="C155" s="80">
        <v>14</v>
      </c>
      <c r="D155" s="80">
        <v>16</v>
      </c>
      <c r="E155" s="80">
        <v>2017</v>
      </c>
      <c r="F155" s="80" t="s">
        <v>71</v>
      </c>
      <c r="G155" s="80" t="s">
        <v>1906</v>
      </c>
      <c r="H155" s="80" t="s">
        <v>1907</v>
      </c>
      <c r="I155" s="177"/>
      <c r="J155" s="81">
        <v>104.94183656305115</v>
      </c>
      <c r="K155" s="81">
        <v>3.1024286815874658</v>
      </c>
      <c r="L155" s="81">
        <v>6.3427365005960148</v>
      </c>
      <c r="M155" s="81">
        <v>54.39011994150448</v>
      </c>
      <c r="N155" s="81">
        <v>78.872885050948028</v>
      </c>
      <c r="O155" s="81">
        <v>51.409076890503265</v>
      </c>
      <c r="P155" s="81">
        <v>26.949581541353222</v>
      </c>
      <c r="Q155" s="81">
        <v>4.2501450992203376</v>
      </c>
      <c r="R155" s="81">
        <v>0</v>
      </c>
      <c r="S155" s="81">
        <v>5.9203321759854886</v>
      </c>
      <c r="T155" s="82"/>
      <c r="U155" s="81">
        <v>17973432</v>
      </c>
      <c r="V155" s="81">
        <v>1362</v>
      </c>
      <c r="W155" s="81">
        <v>125</v>
      </c>
      <c r="X155" s="81">
        <v>13641</v>
      </c>
      <c r="Y155" s="81">
        <v>26629</v>
      </c>
      <c r="Z155" s="81">
        <v>30737</v>
      </c>
      <c r="AA155" s="81">
        <v>5582</v>
      </c>
      <c r="AB155" s="81">
        <v>62227</v>
      </c>
      <c r="AC155" s="81">
        <v>0</v>
      </c>
      <c r="AD155" s="81">
        <v>5.9203321759854894</v>
      </c>
      <c r="AE155" s="82"/>
      <c r="AF155" s="81">
        <v>125033076.2785542</v>
      </c>
      <c r="AG155" s="81">
        <v>2456489.7925014319</v>
      </c>
      <c r="AH155" s="81">
        <v>1356336.8299865711</v>
      </c>
      <c r="AI155" s="81">
        <v>90309991.79790768</v>
      </c>
      <c r="AJ155" s="81">
        <v>115788160.2297567</v>
      </c>
      <c r="AK155" s="81">
        <v>0</v>
      </c>
      <c r="AL155" s="81">
        <v>0</v>
      </c>
      <c r="AM155" s="81">
        <v>8547928.9771304261</v>
      </c>
      <c r="AN155" s="81">
        <v>0</v>
      </c>
      <c r="AO155" s="81">
        <v>0</v>
      </c>
      <c r="AP155" s="82"/>
      <c r="AQ155" s="81">
        <v>1600</v>
      </c>
      <c r="AR155" s="81">
        <v>173</v>
      </c>
      <c r="AS155" s="81">
        <v>0</v>
      </c>
      <c r="AT155" s="81">
        <v>0</v>
      </c>
      <c r="AU155" s="81">
        <v>0</v>
      </c>
      <c r="AV155" s="81">
        <v>0</v>
      </c>
      <c r="AW155" s="81" t="s">
        <v>564</v>
      </c>
      <c r="AX155" s="82"/>
      <c r="AY155" s="81">
        <v>6247.1</v>
      </c>
      <c r="AZ155" s="81">
        <v>5559.8999999999987</v>
      </c>
      <c r="BA155" s="81">
        <v>0</v>
      </c>
      <c r="BB155" s="81">
        <v>0</v>
      </c>
      <c r="BC155" s="81">
        <v>0</v>
      </c>
      <c r="BD155" s="81">
        <v>0</v>
      </c>
      <c r="BE155" s="81" t="s">
        <v>564</v>
      </c>
      <c r="BF155" s="82"/>
      <c r="BG155" s="81">
        <v>0</v>
      </c>
      <c r="BH155" s="81">
        <v>0</v>
      </c>
      <c r="BI155" s="81">
        <v>51.253999999999998</v>
      </c>
      <c r="BJ155" s="81">
        <v>0</v>
      </c>
      <c r="BK155" s="81">
        <v>0</v>
      </c>
      <c r="BL155" s="81">
        <v>0</v>
      </c>
      <c r="BM155" s="82"/>
      <c r="BN155" s="81">
        <v>0</v>
      </c>
      <c r="BO155" s="81">
        <v>0</v>
      </c>
      <c r="BP155" s="81">
        <v>5</v>
      </c>
      <c r="BQ155" s="81">
        <v>0</v>
      </c>
      <c r="BR155" s="81">
        <v>0</v>
      </c>
      <c r="BS155" s="81">
        <v>0</v>
      </c>
      <c r="BT155"/>
      <c r="BU155" s="80">
        <v>49.908999999999999</v>
      </c>
      <c r="BV155" s="80">
        <v>0</v>
      </c>
      <c r="BW155" s="80">
        <v>0</v>
      </c>
      <c r="BX155" s="80">
        <v>0</v>
      </c>
      <c r="BY155" s="80">
        <v>0</v>
      </c>
      <c r="BZ155" s="80">
        <v>0</v>
      </c>
      <c r="CA155" s="80">
        <v>0</v>
      </c>
      <c r="CB155" s="80">
        <v>1.345</v>
      </c>
      <c r="CC155" s="80">
        <v>0</v>
      </c>
    </row>
    <row r="156" spans="1:81">
      <c r="A156" s="80" t="s">
        <v>1921</v>
      </c>
      <c r="B156" s="80">
        <v>270</v>
      </c>
      <c r="C156" s="80">
        <v>15</v>
      </c>
      <c r="D156" s="80">
        <v>16</v>
      </c>
      <c r="E156" s="80">
        <v>2018</v>
      </c>
      <c r="F156" s="80" t="s">
        <v>93</v>
      </c>
      <c r="G156" s="80" t="s">
        <v>1906</v>
      </c>
      <c r="H156" s="80" t="s">
        <v>1907</v>
      </c>
      <c r="I156" s="177"/>
      <c r="J156" s="81">
        <v>96.946596879249142</v>
      </c>
      <c r="K156" s="81">
        <v>2.9170707926725492</v>
      </c>
      <c r="L156" s="81">
        <v>5.9419835592611134</v>
      </c>
      <c r="M156" s="81">
        <v>53.774081642371399</v>
      </c>
      <c r="N156" s="81">
        <v>75.088470796660332</v>
      </c>
      <c r="O156" s="81">
        <v>50.35951523544162</v>
      </c>
      <c r="P156" s="81">
        <v>27.665975354712405</v>
      </c>
      <c r="Q156" s="81">
        <v>3.9270612005843586</v>
      </c>
      <c r="R156" s="81">
        <v>0</v>
      </c>
      <c r="S156" s="81">
        <v>5.5109058857710309</v>
      </c>
      <c r="T156" s="82"/>
      <c r="U156" s="81">
        <v>17666189</v>
      </c>
      <c r="V156" s="81">
        <v>1362</v>
      </c>
      <c r="W156" s="81">
        <v>125</v>
      </c>
      <c r="X156" s="81">
        <v>13641</v>
      </c>
      <c r="Y156" s="81">
        <v>26905</v>
      </c>
      <c r="Z156" s="81">
        <v>30686</v>
      </c>
      <c r="AA156" s="81">
        <v>5788</v>
      </c>
      <c r="AB156" s="81">
        <v>61961</v>
      </c>
      <c r="AC156" s="81">
        <v>0</v>
      </c>
      <c r="AD156" s="81">
        <v>5.5109058857710309</v>
      </c>
      <c r="AE156" s="82"/>
      <c r="AF156" s="81">
        <v>117592088.90573271</v>
      </c>
      <c r="AG156" s="81">
        <v>2218356.7531188722</v>
      </c>
      <c r="AH156" s="81">
        <v>1294523.523253253</v>
      </c>
      <c r="AI156" s="81">
        <v>88004999.560843498</v>
      </c>
      <c r="AJ156" s="81">
        <v>115779045.8531857</v>
      </c>
      <c r="AK156" s="81">
        <v>0</v>
      </c>
      <c r="AL156" s="81">
        <v>0</v>
      </c>
      <c r="AM156" s="81">
        <v>8529000.4708044752</v>
      </c>
      <c r="AN156" s="81">
        <v>0</v>
      </c>
      <c r="AO156" s="81">
        <v>0</v>
      </c>
      <c r="AP156" s="82"/>
      <c r="AQ156" s="81">
        <v>1690</v>
      </c>
      <c r="AR156" s="81">
        <v>187</v>
      </c>
      <c r="AS156" s="81">
        <v>0</v>
      </c>
      <c r="AT156" s="81">
        <v>0</v>
      </c>
      <c r="AU156" s="81">
        <v>0</v>
      </c>
      <c r="AV156" s="81">
        <v>0</v>
      </c>
      <c r="AW156" s="81" t="s">
        <v>564</v>
      </c>
      <c r="AX156" s="82"/>
      <c r="AY156" s="81">
        <v>6658.2000000000025</v>
      </c>
      <c r="AZ156" s="81">
        <v>5860.4</v>
      </c>
      <c r="BA156" s="81">
        <v>0</v>
      </c>
      <c r="BB156" s="81">
        <v>0</v>
      </c>
      <c r="BC156" s="81">
        <v>0</v>
      </c>
      <c r="BD156" s="81">
        <v>0</v>
      </c>
      <c r="BE156" s="81" t="s">
        <v>564</v>
      </c>
      <c r="BF156" s="82"/>
      <c r="BG156" s="81">
        <v>0</v>
      </c>
      <c r="BH156" s="81">
        <v>0</v>
      </c>
      <c r="BI156" s="81">
        <v>51.475000000000001</v>
      </c>
      <c r="BJ156" s="81">
        <v>0</v>
      </c>
      <c r="BK156" s="81">
        <v>0</v>
      </c>
      <c r="BL156" s="81">
        <v>0</v>
      </c>
      <c r="BM156" s="82"/>
      <c r="BN156" s="81">
        <v>0</v>
      </c>
      <c r="BO156" s="81">
        <v>0</v>
      </c>
      <c r="BP156" s="81">
        <v>5</v>
      </c>
      <c r="BQ156" s="81">
        <v>0</v>
      </c>
      <c r="BR156" s="81">
        <v>0</v>
      </c>
      <c r="BS156" s="81">
        <v>0</v>
      </c>
      <c r="BT156"/>
      <c r="BU156" s="80">
        <v>49.308999999999997</v>
      </c>
      <c r="BV156" s="80">
        <v>0</v>
      </c>
      <c r="BW156" s="80">
        <v>0</v>
      </c>
      <c r="BX156" s="80">
        <v>0</v>
      </c>
      <c r="BY156" s="80">
        <v>0</v>
      </c>
      <c r="BZ156" s="80">
        <v>0</v>
      </c>
      <c r="CA156" s="80">
        <v>0</v>
      </c>
      <c r="CB156" s="80">
        <v>2.1659999999999999</v>
      </c>
      <c r="CC156" s="80">
        <v>0</v>
      </c>
    </row>
    <row r="157" spans="1:81">
      <c r="A157" s="80" t="s">
        <v>1922</v>
      </c>
      <c r="B157" s="80">
        <v>271</v>
      </c>
      <c r="C157" s="80">
        <v>16</v>
      </c>
      <c r="D157" s="80">
        <v>16</v>
      </c>
      <c r="E157" s="80">
        <v>2019</v>
      </c>
      <c r="F157" s="80" t="s">
        <v>73</v>
      </c>
      <c r="G157" s="80" t="s">
        <v>1906</v>
      </c>
      <c r="H157" s="80" t="s">
        <v>1907</v>
      </c>
      <c r="I157" s="177"/>
      <c r="J157" s="81">
        <v>96.39427023412037</v>
      </c>
      <c r="K157" s="81">
        <v>2.5752960006301726</v>
      </c>
      <c r="L157" s="81">
        <v>5.9920035265728266</v>
      </c>
      <c r="M157" s="81">
        <v>50.916151534979562</v>
      </c>
      <c r="N157" s="81">
        <v>65.735309125515812</v>
      </c>
      <c r="O157" s="81">
        <v>48.879633644134671</v>
      </c>
      <c r="P157" s="81">
        <v>28.072054489689076</v>
      </c>
      <c r="Q157" s="81">
        <v>3.7994101954231421</v>
      </c>
      <c r="R157" s="81">
        <v>0</v>
      </c>
      <c r="S157" s="81">
        <v>8.2190372394464877</v>
      </c>
      <c r="T157" s="82"/>
      <c r="U157" s="81">
        <v>18358026</v>
      </c>
      <c r="V157" s="81">
        <v>1362</v>
      </c>
      <c r="W157" s="81">
        <v>125</v>
      </c>
      <c r="X157" s="81">
        <v>13641</v>
      </c>
      <c r="Y157" s="81">
        <v>27094</v>
      </c>
      <c r="Z157" s="81">
        <v>30602</v>
      </c>
      <c r="AA157" s="81">
        <v>5829</v>
      </c>
      <c r="AB157" s="81">
        <v>61570</v>
      </c>
      <c r="AC157" s="81">
        <v>0</v>
      </c>
      <c r="AD157" s="81">
        <v>8.2190372394464877</v>
      </c>
      <c r="AE157" s="82"/>
      <c r="AF157" s="81">
        <v>119526066.5780513</v>
      </c>
      <c r="AG157" s="81">
        <v>2071570.461147503</v>
      </c>
      <c r="AH157" s="81">
        <v>1372598.4211369699</v>
      </c>
      <c r="AI157" s="81">
        <v>86803329.623479009</v>
      </c>
      <c r="AJ157" s="81">
        <v>101819615.23708434</v>
      </c>
      <c r="AK157" s="81">
        <v>0</v>
      </c>
      <c r="AL157" s="81">
        <v>0</v>
      </c>
      <c r="AM157" s="81">
        <v>8385370.501288156</v>
      </c>
      <c r="AN157" s="81">
        <v>0</v>
      </c>
      <c r="AO157" s="81">
        <v>0</v>
      </c>
      <c r="AP157" s="82"/>
      <c r="AQ157" s="81">
        <v>1818</v>
      </c>
      <c r="AR157" s="81">
        <v>199</v>
      </c>
      <c r="AS157" s="81">
        <v>0</v>
      </c>
      <c r="AT157" s="81">
        <v>0</v>
      </c>
      <c r="AU157" s="81">
        <v>0</v>
      </c>
      <c r="AV157" s="81">
        <v>0</v>
      </c>
      <c r="AW157" s="81" t="s">
        <v>564</v>
      </c>
      <c r="AX157" s="82"/>
      <c r="AY157" s="81">
        <v>7245.7000000000044</v>
      </c>
      <c r="AZ157" s="81">
        <v>6251.0999999999995</v>
      </c>
      <c r="BA157" s="81">
        <v>0</v>
      </c>
      <c r="BB157" s="81">
        <v>0</v>
      </c>
      <c r="BC157" s="81">
        <v>0</v>
      </c>
      <c r="BD157" s="81">
        <v>0</v>
      </c>
      <c r="BE157" s="81" t="s">
        <v>564</v>
      </c>
      <c r="BF157" s="82"/>
      <c r="BG157" s="81">
        <v>0</v>
      </c>
      <c r="BH157" s="81">
        <v>0</v>
      </c>
      <c r="BI157" s="81">
        <v>47.765000000000001</v>
      </c>
      <c r="BJ157" s="81">
        <v>0</v>
      </c>
      <c r="BK157" s="81">
        <v>0</v>
      </c>
      <c r="BL157" s="81">
        <v>0</v>
      </c>
      <c r="BM157" s="82"/>
      <c r="BN157" s="81">
        <v>0</v>
      </c>
      <c r="BO157" s="81">
        <v>0</v>
      </c>
      <c r="BP157" s="81">
        <v>5</v>
      </c>
      <c r="BQ157" s="81">
        <v>0</v>
      </c>
      <c r="BR157" s="81">
        <v>0</v>
      </c>
      <c r="BS157" s="81">
        <v>0</v>
      </c>
      <c r="BT157"/>
      <c r="BU157" s="80">
        <v>44.686999999999998</v>
      </c>
      <c r="BV157" s="80">
        <v>0</v>
      </c>
      <c r="BW157" s="80">
        <v>0</v>
      </c>
      <c r="BX157" s="80">
        <v>0</v>
      </c>
      <c r="BY157" s="80">
        <v>0</v>
      </c>
      <c r="BZ157" s="80">
        <v>0</v>
      </c>
      <c r="CA157" s="80">
        <v>0</v>
      </c>
      <c r="CB157" s="80">
        <v>3.0779999999999998</v>
      </c>
      <c r="CC157" s="80">
        <v>0</v>
      </c>
    </row>
    <row r="158" spans="1:81">
      <c r="A158" s="80" t="s">
        <v>1923</v>
      </c>
      <c r="B158" s="80">
        <v>272</v>
      </c>
      <c r="C158" s="80">
        <v>17</v>
      </c>
      <c r="D158" s="80">
        <v>16</v>
      </c>
      <c r="E158" s="80">
        <v>2020</v>
      </c>
      <c r="F158" s="80" t="s">
        <v>218</v>
      </c>
      <c r="G158" s="174" t="s">
        <v>1906</v>
      </c>
      <c r="H158" s="80" t="s">
        <v>1907</v>
      </c>
      <c r="I158" s="177"/>
      <c r="J158" s="81">
        <v>82.701409768404361</v>
      </c>
      <c r="K158" s="81">
        <v>2.808230015851533</v>
      </c>
      <c r="L158" s="81">
        <v>6.4439092163999412</v>
      </c>
      <c r="M158" s="81">
        <v>48.601334320770405</v>
      </c>
      <c r="N158" s="81">
        <v>69.381868858790583</v>
      </c>
      <c r="O158" s="81">
        <v>42.765299957619547</v>
      </c>
      <c r="P158" s="81">
        <v>25.726729302202902</v>
      </c>
      <c r="Q158" s="81">
        <v>3.6285935465522678</v>
      </c>
      <c r="R158" s="81">
        <v>0</v>
      </c>
      <c r="S158" s="81">
        <v>5.9247358755592998</v>
      </c>
      <c r="T158" s="82"/>
      <c r="U158" s="81">
        <v>14806104</v>
      </c>
      <c r="V158" s="81">
        <v>1356</v>
      </c>
      <c r="W158" s="81">
        <v>137</v>
      </c>
      <c r="X158" s="81">
        <v>14371</v>
      </c>
      <c r="Y158" s="81">
        <v>27461</v>
      </c>
      <c r="Z158" s="81">
        <v>30559</v>
      </c>
      <c r="AA158" s="81">
        <v>5804</v>
      </c>
      <c r="AB158" s="81">
        <v>61540</v>
      </c>
      <c r="AC158" s="81">
        <v>0</v>
      </c>
      <c r="AD158" s="81">
        <v>5.9247358755592998</v>
      </c>
      <c r="AE158" s="82"/>
      <c r="AF158" s="81">
        <v>103768056.7893516</v>
      </c>
      <c r="AG158" s="81">
        <v>2141783.9650985072</v>
      </c>
      <c r="AH158" s="81">
        <v>1519657.1902937391</v>
      </c>
      <c r="AI158" s="81">
        <v>82981108.934199154</v>
      </c>
      <c r="AJ158" s="81">
        <v>111379140.62535948</v>
      </c>
      <c r="AK158" s="81"/>
      <c r="AL158" s="81"/>
      <c r="AM158" s="81">
        <v>8031653.723660456</v>
      </c>
      <c r="AN158" s="81"/>
      <c r="AO158" s="81"/>
      <c r="AP158" s="82"/>
      <c r="AQ158" s="81">
        <v>1909</v>
      </c>
      <c r="AR158" s="81">
        <v>208</v>
      </c>
      <c r="AS158" s="81">
        <v>0</v>
      </c>
      <c r="AT158" s="81">
        <v>0</v>
      </c>
      <c r="AU158" s="81">
        <v>0</v>
      </c>
      <c r="AV158" s="81">
        <v>0</v>
      </c>
      <c r="AW158" s="81">
        <v>0</v>
      </c>
      <c r="AX158" s="82"/>
      <c r="AY158" s="81">
        <v>7674.0000000000045</v>
      </c>
      <c r="AZ158" s="81">
        <v>6652.3999999999969</v>
      </c>
      <c r="BA158" s="81">
        <v>0</v>
      </c>
      <c r="BB158" s="81">
        <v>0</v>
      </c>
      <c r="BC158" s="81">
        <v>0</v>
      </c>
      <c r="BD158" s="81">
        <v>0</v>
      </c>
      <c r="BE158" s="81">
        <v>0</v>
      </c>
      <c r="BF158" s="82"/>
      <c r="BG158" s="81">
        <v>0</v>
      </c>
      <c r="BH158" s="81">
        <v>0</v>
      </c>
      <c r="BI158" s="81">
        <v>48.320999999999998</v>
      </c>
      <c r="BJ158" s="81">
        <v>0</v>
      </c>
      <c r="BK158" s="81">
        <v>0</v>
      </c>
      <c r="BL158" s="81">
        <v>0</v>
      </c>
      <c r="BM158" s="82"/>
      <c r="BN158" s="81">
        <v>0</v>
      </c>
      <c r="BO158" s="81">
        <v>0</v>
      </c>
      <c r="BP158" s="81">
        <v>5</v>
      </c>
      <c r="BQ158" s="81">
        <v>0</v>
      </c>
      <c r="BR158" s="81">
        <v>0</v>
      </c>
      <c r="BS158" s="81">
        <v>0</v>
      </c>
      <c r="BT158"/>
      <c r="BU158" s="80">
        <v>44.468000000000004</v>
      </c>
      <c r="BV158" s="80">
        <v>0</v>
      </c>
      <c r="BW158" s="80">
        <v>0</v>
      </c>
      <c r="BX158" s="80">
        <v>0</v>
      </c>
      <c r="BY158" s="80">
        <v>0</v>
      </c>
      <c r="BZ158" s="80">
        <v>0</v>
      </c>
      <c r="CA158" s="80">
        <v>0</v>
      </c>
      <c r="CB158" s="80">
        <v>3.8530000000000002</v>
      </c>
      <c r="CC158" s="80">
        <v>0</v>
      </c>
    </row>
    <row r="159" spans="1:81">
      <c r="A159" s="80" t="s">
        <v>1924</v>
      </c>
      <c r="B159" s="80">
        <v>272</v>
      </c>
      <c r="C159" s="80">
        <v>18</v>
      </c>
      <c r="D159" s="80">
        <v>16</v>
      </c>
      <c r="E159" s="80">
        <v>2021</v>
      </c>
      <c r="F159" s="80" t="s">
        <v>75</v>
      </c>
      <c r="G159" s="174" t="s">
        <v>1906</v>
      </c>
      <c r="H159" s="80" t="s">
        <v>1907</v>
      </c>
      <c r="I159" s="177"/>
      <c r="J159" s="81">
        <v>74.732959071049009</v>
      </c>
      <c r="K159" s="81">
        <v>3.1267985162961436</v>
      </c>
      <c r="L159" s="81">
        <v>5.9247824701780782</v>
      </c>
      <c r="M159" s="81">
        <v>54.796427903805231</v>
      </c>
      <c r="N159" s="81">
        <v>65.675919650475365</v>
      </c>
      <c r="O159" s="81">
        <v>41.660152734859551</v>
      </c>
      <c r="P159" s="81">
        <v>26.735407025093583</v>
      </c>
      <c r="Q159" s="81">
        <v>3.673512039398239</v>
      </c>
      <c r="R159" s="81">
        <v>0</v>
      </c>
      <c r="S159" s="81">
        <v>8.2070480074116059</v>
      </c>
      <c r="T159" s="82"/>
      <c r="U159" s="81">
        <v>15456762</v>
      </c>
      <c r="V159" s="81">
        <v>1356</v>
      </c>
      <c r="W159" s="81">
        <v>137</v>
      </c>
      <c r="X159" s="81">
        <v>14371</v>
      </c>
      <c r="Y159" s="81">
        <v>27811</v>
      </c>
      <c r="Z159" s="81">
        <v>30653</v>
      </c>
      <c r="AA159" s="81">
        <v>5882</v>
      </c>
      <c r="AB159" s="81">
        <v>61563</v>
      </c>
      <c r="AC159" s="81">
        <v>0</v>
      </c>
      <c r="AD159" s="81">
        <v>8.2070480074116059</v>
      </c>
      <c r="AE159" s="82"/>
      <c r="AF159" s="81">
        <v>94446090.877621531</v>
      </c>
      <c r="AG159" s="81">
        <v>2410816.8451249222</v>
      </c>
      <c r="AH159" s="81">
        <v>1338168.9154878051</v>
      </c>
      <c r="AI159" s="81">
        <v>92442009.230606645</v>
      </c>
      <c r="AJ159" s="81">
        <v>98238290.415335044</v>
      </c>
      <c r="AK159" s="81">
        <v>0</v>
      </c>
      <c r="AL159" s="81">
        <v>0</v>
      </c>
      <c r="AM159" s="81">
        <v>8080998.7251117704</v>
      </c>
      <c r="AN159" s="81">
        <v>0</v>
      </c>
      <c r="AO159" s="81">
        <v>0</v>
      </c>
      <c r="AP159" s="82"/>
      <c r="AQ159" s="81">
        <v>2003</v>
      </c>
      <c r="AR159" s="81">
        <v>211</v>
      </c>
      <c r="AS159" s="81">
        <v>0</v>
      </c>
      <c r="AT159" s="81">
        <v>0</v>
      </c>
      <c r="AU159" s="81">
        <v>0</v>
      </c>
      <c r="AV159" s="81">
        <v>1</v>
      </c>
      <c r="AW159" s="81"/>
      <c r="AX159" s="82"/>
      <c r="AY159" s="81">
        <v>8151.2999999999975</v>
      </c>
      <c r="AZ159" s="81">
        <v>6991.3999999999969</v>
      </c>
      <c r="BA159" s="81">
        <v>0</v>
      </c>
      <c r="BB159" s="81">
        <v>0</v>
      </c>
      <c r="BC159" s="81">
        <v>0</v>
      </c>
      <c r="BD159" s="81">
        <v>25</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1925</v>
      </c>
      <c r="B160" s="80">
        <v>272</v>
      </c>
      <c r="C160" s="80">
        <v>19</v>
      </c>
      <c r="D160" s="80">
        <v>16</v>
      </c>
      <c r="E160" s="80">
        <v>2022</v>
      </c>
      <c r="F160" s="80" t="s">
        <v>568</v>
      </c>
      <c r="G160" s="80" t="s">
        <v>1906</v>
      </c>
      <c r="H160" s="80" t="s">
        <v>1907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2140</v>
      </c>
      <c r="AR160" s="81">
        <v>213</v>
      </c>
      <c r="AS160" s="81">
        <v>0</v>
      </c>
      <c r="AT160" s="81">
        <v>0</v>
      </c>
      <c r="AU160" s="81">
        <v>0</v>
      </c>
      <c r="AV160" s="81">
        <v>1</v>
      </c>
      <c r="AW160" s="81"/>
      <c r="AX160" s="82"/>
      <c r="AY160" s="81">
        <v>8865.3999999999924</v>
      </c>
      <c r="AZ160" s="81">
        <v>7062.8999999999969</v>
      </c>
      <c r="BA160" s="81">
        <v>0</v>
      </c>
      <c r="BB160" s="81">
        <v>0</v>
      </c>
      <c r="BC160" s="81">
        <v>0</v>
      </c>
      <c r="BD160" s="81">
        <v>25</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1926</v>
      </c>
      <c r="B161" s="80">
        <v>239</v>
      </c>
      <c r="C161" s="80">
        <v>1</v>
      </c>
      <c r="D161" s="80">
        <v>15</v>
      </c>
      <c r="E161" s="80">
        <v>1990</v>
      </c>
      <c r="F161" s="80" t="s">
        <v>562</v>
      </c>
      <c r="G161" s="80" t="s">
        <v>1927</v>
      </c>
      <c r="H161" s="80" t="s">
        <v>1928</v>
      </c>
      <c r="I161" s="177"/>
      <c r="J161" s="81">
        <v>117.73895003069065</v>
      </c>
      <c r="K161" s="81">
        <v>8.398191078311152</v>
      </c>
      <c r="L161" s="81">
        <v>5.1516868704887724</v>
      </c>
      <c r="M161" s="81">
        <v>37.064111266271148</v>
      </c>
      <c r="N161" s="81">
        <v>59.489302922179455</v>
      </c>
      <c r="O161" s="81">
        <v>45.31842951125887</v>
      </c>
      <c r="P161" s="81">
        <v>63.971541750713904</v>
      </c>
      <c r="Q161" s="81">
        <v>3.5314652514511096</v>
      </c>
      <c r="R161" s="81">
        <v>0</v>
      </c>
      <c r="S161" s="81">
        <v>2.8811176390228783</v>
      </c>
      <c r="T161" s="82"/>
      <c r="U161" s="81">
        <v>19131222</v>
      </c>
      <c r="V161" s="81">
        <v>2414</v>
      </c>
      <c r="W161" s="81">
        <v>74</v>
      </c>
      <c r="X161" s="81">
        <v>15546</v>
      </c>
      <c r="Y161" s="81">
        <v>15464</v>
      </c>
      <c r="Z161" s="81">
        <v>18640</v>
      </c>
      <c r="AA161" s="81">
        <v>15533</v>
      </c>
      <c r="AB161" s="81">
        <v>57339</v>
      </c>
      <c r="AC161" s="81">
        <v>0</v>
      </c>
      <c r="AD161" s="81">
        <v>2.8811176390228783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1929</v>
      </c>
      <c r="B162" s="80">
        <v>240</v>
      </c>
      <c r="C162" s="80">
        <v>2</v>
      </c>
      <c r="D162" s="80">
        <v>15</v>
      </c>
      <c r="E162" s="80">
        <v>2005</v>
      </c>
      <c r="F162" s="80" t="s">
        <v>565</v>
      </c>
      <c r="G162" s="80" t="s">
        <v>1927</v>
      </c>
      <c r="H162" s="80" t="s">
        <v>1928</v>
      </c>
      <c r="I162" s="177"/>
      <c r="J162" s="81">
        <v>167.57783262386806</v>
      </c>
      <c r="K162" s="81">
        <v>6.4344850261847535</v>
      </c>
      <c r="L162" s="81">
        <v>8.6527632835566823</v>
      </c>
      <c r="M162" s="81">
        <v>98.324247173186777</v>
      </c>
      <c r="N162" s="81">
        <v>104.79343416921563</v>
      </c>
      <c r="O162" s="81">
        <v>79.360701544660088</v>
      </c>
      <c r="P162" s="81">
        <v>66.453788258672233</v>
      </c>
      <c r="Q162" s="81">
        <v>3.7220605024067863</v>
      </c>
      <c r="R162" s="81">
        <v>0</v>
      </c>
      <c r="S162" s="81">
        <v>9.4525511139297134</v>
      </c>
      <c r="T162" s="82"/>
      <c r="U162" s="81">
        <v>21644246</v>
      </c>
      <c r="V162" s="81">
        <v>2373</v>
      </c>
      <c r="W162" s="81">
        <v>97</v>
      </c>
      <c r="X162" s="81">
        <v>16375</v>
      </c>
      <c r="Y162" s="81">
        <v>19463</v>
      </c>
      <c r="Z162" s="81">
        <v>37773</v>
      </c>
      <c r="AA162" s="81">
        <v>13215</v>
      </c>
      <c r="AB162" s="81">
        <v>63177</v>
      </c>
      <c r="AC162" s="81">
        <v>0</v>
      </c>
      <c r="AD162" s="81">
        <v>9.4525511139297134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1930</v>
      </c>
      <c r="B163" s="80">
        <v>241</v>
      </c>
      <c r="C163" s="80">
        <v>3</v>
      </c>
      <c r="D163" s="80">
        <v>15</v>
      </c>
      <c r="E163" s="80">
        <v>2006</v>
      </c>
      <c r="F163" s="80" t="s">
        <v>566</v>
      </c>
      <c r="G163" s="80" t="s">
        <v>1927</v>
      </c>
      <c r="H163" s="80" t="s">
        <v>1928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1931</v>
      </c>
      <c r="B164" s="80">
        <v>242</v>
      </c>
      <c r="C164" s="80">
        <v>4</v>
      </c>
      <c r="D164" s="80">
        <v>15</v>
      </c>
      <c r="E164" s="80">
        <v>2007</v>
      </c>
      <c r="F164" s="80" t="s">
        <v>567</v>
      </c>
      <c r="G164" s="80" t="s">
        <v>1927</v>
      </c>
      <c r="H164" s="80" t="s">
        <v>1928</v>
      </c>
      <c r="I164" s="177"/>
      <c r="J164" s="81">
        <v>152.13343783447056</v>
      </c>
      <c r="K164" s="81">
        <v>5.3232640652218182</v>
      </c>
      <c r="L164" s="81">
        <v>23.650263664714462</v>
      </c>
      <c r="M164" s="81">
        <v>86.445863296645726</v>
      </c>
      <c r="N164" s="81">
        <v>105.52003579704595</v>
      </c>
      <c r="O164" s="81">
        <v>78.032903097875661</v>
      </c>
      <c r="P164" s="81">
        <v>65.899400701054347</v>
      </c>
      <c r="Q164" s="81">
        <v>3.9113571735333488</v>
      </c>
      <c r="R164" s="81">
        <v>0</v>
      </c>
      <c r="S164" s="81">
        <v>9.2588014307704434</v>
      </c>
      <c r="T164" s="82"/>
      <c r="U164" s="81">
        <v>21869840</v>
      </c>
      <c r="V164" s="81">
        <v>2072</v>
      </c>
      <c r="W164" s="81">
        <v>274</v>
      </c>
      <c r="X164" s="81">
        <v>17738</v>
      </c>
      <c r="Y164" s="81">
        <v>19654</v>
      </c>
      <c r="Z164" s="81">
        <v>38610</v>
      </c>
      <c r="AA164" s="81">
        <v>12905</v>
      </c>
      <c r="AB164" s="81">
        <v>62879</v>
      </c>
      <c r="AC164" s="81">
        <v>0</v>
      </c>
      <c r="AD164" s="81">
        <v>9.2588014307704434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1932</v>
      </c>
      <c r="B165" s="80">
        <v>243</v>
      </c>
      <c r="C165" s="80">
        <v>5</v>
      </c>
      <c r="D165" s="80">
        <v>15</v>
      </c>
      <c r="E165" s="80">
        <v>2008</v>
      </c>
      <c r="F165" s="80" t="s">
        <v>84</v>
      </c>
      <c r="G165" s="80" t="s">
        <v>1927</v>
      </c>
      <c r="H165" s="80" t="s">
        <v>1928</v>
      </c>
      <c r="I165" s="177"/>
      <c r="J165" s="81">
        <v>134.3738389236583</v>
      </c>
      <c r="K165" s="81">
        <v>3.9812693340801801</v>
      </c>
      <c r="L165" s="81">
        <v>21.069919989744662</v>
      </c>
      <c r="M165" s="81">
        <v>87.443118897583233</v>
      </c>
      <c r="N165" s="81">
        <v>102.84300338273856</v>
      </c>
      <c r="O165" s="81">
        <v>75.636876233429717</v>
      </c>
      <c r="P165" s="81">
        <v>64.039059950808834</v>
      </c>
      <c r="Q165" s="81">
        <v>3.8343544158353624</v>
      </c>
      <c r="R165" s="81">
        <v>0</v>
      </c>
      <c r="S165" s="81">
        <v>8.1871131010971823</v>
      </c>
      <c r="T165" s="82"/>
      <c r="U165" s="81">
        <v>22099568</v>
      </c>
      <c r="V165" s="81">
        <v>2072</v>
      </c>
      <c r="W165" s="81">
        <v>274</v>
      </c>
      <c r="X165" s="81">
        <v>17738</v>
      </c>
      <c r="Y165" s="81">
        <v>19708</v>
      </c>
      <c r="Z165" s="81">
        <v>38738</v>
      </c>
      <c r="AA165" s="81">
        <v>12555</v>
      </c>
      <c r="AB165" s="81">
        <v>62654</v>
      </c>
      <c r="AC165" s="81">
        <v>0</v>
      </c>
      <c r="AD165" s="81">
        <v>8.1871131010971823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1933</v>
      </c>
      <c r="B166" s="80">
        <v>244</v>
      </c>
      <c r="C166" s="80">
        <v>6</v>
      </c>
      <c r="D166" s="80">
        <v>15</v>
      </c>
      <c r="E166" s="80">
        <v>2009</v>
      </c>
      <c r="F166" s="80" t="s">
        <v>85</v>
      </c>
      <c r="G166" s="80" t="s">
        <v>1927</v>
      </c>
      <c r="H166" s="80" t="s">
        <v>1928</v>
      </c>
      <c r="I166" s="177"/>
      <c r="J166" s="81">
        <v>126.33233224854654</v>
      </c>
      <c r="K166" s="81">
        <v>4.3174291300416607</v>
      </c>
      <c r="L166" s="81">
        <v>8.0713895686162846</v>
      </c>
      <c r="M166" s="81">
        <v>99.080204740258196</v>
      </c>
      <c r="N166" s="81">
        <v>92.966551845810216</v>
      </c>
      <c r="O166" s="81">
        <v>76.779673049485908</v>
      </c>
      <c r="P166" s="81">
        <v>61.444906214912749</v>
      </c>
      <c r="Q166" s="81">
        <v>3.6247499810879109</v>
      </c>
      <c r="R166" s="81">
        <v>0</v>
      </c>
      <c r="S166" s="81">
        <v>6.6993963488473467</v>
      </c>
      <c r="T166" s="82"/>
      <c r="U166" s="81">
        <v>16443888</v>
      </c>
      <c r="V166" s="81">
        <v>2065</v>
      </c>
      <c r="W166" s="81">
        <v>150</v>
      </c>
      <c r="X166" s="81">
        <v>20245</v>
      </c>
      <c r="Y166" s="81">
        <v>19727</v>
      </c>
      <c r="Z166" s="81">
        <v>38814</v>
      </c>
      <c r="AA166" s="81">
        <v>12367</v>
      </c>
      <c r="AB166" s="81">
        <v>62176</v>
      </c>
      <c r="AC166" s="81">
        <v>0</v>
      </c>
      <c r="AD166" s="81">
        <v>6.6993963488473467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56.337000000000003</v>
      </c>
      <c r="BJ166" s="81">
        <v>0</v>
      </c>
      <c r="BK166" s="81">
        <v>2.99</v>
      </c>
      <c r="BL166" s="81">
        <v>0</v>
      </c>
      <c r="BM166" s="82"/>
      <c r="BN166" s="81">
        <v>0</v>
      </c>
      <c r="BO166" s="81">
        <v>0</v>
      </c>
      <c r="BP166" s="81">
        <v>7</v>
      </c>
      <c r="BQ166" s="81">
        <v>0</v>
      </c>
      <c r="BR166" s="81">
        <v>1</v>
      </c>
      <c r="BS166" s="81">
        <v>0</v>
      </c>
      <c r="BT166"/>
      <c r="BU166" s="80"/>
      <c r="BV166" s="80"/>
      <c r="BW166" s="80"/>
      <c r="BX166" s="80"/>
      <c r="BY166" s="80"/>
      <c r="BZ166" s="80"/>
      <c r="CA166" s="80"/>
      <c r="CB166" s="80"/>
      <c r="CC166" s="80"/>
    </row>
    <row r="167" spans="1:81">
      <c r="A167" s="80" t="s">
        <v>1934</v>
      </c>
      <c r="B167" s="80">
        <v>245</v>
      </c>
      <c r="C167" s="80">
        <v>7</v>
      </c>
      <c r="D167" s="80">
        <v>15</v>
      </c>
      <c r="E167" s="80">
        <v>2010</v>
      </c>
      <c r="F167" s="80" t="s">
        <v>86</v>
      </c>
      <c r="G167" s="80" t="s">
        <v>1927</v>
      </c>
      <c r="H167" s="80" t="s">
        <v>1928</v>
      </c>
      <c r="I167" s="177"/>
      <c r="J167" s="81">
        <v>122.73690300674106</v>
      </c>
      <c r="K167" s="81">
        <v>4.4227988834223515</v>
      </c>
      <c r="L167" s="81">
        <v>7.6533737850318246</v>
      </c>
      <c r="M167" s="81">
        <v>95.14320116117193</v>
      </c>
      <c r="N167" s="81">
        <v>96.071897601164551</v>
      </c>
      <c r="O167" s="81">
        <v>76.877412197997231</v>
      </c>
      <c r="P167" s="81">
        <v>61.749882853601683</v>
      </c>
      <c r="Q167" s="81">
        <v>3.7755660733116923</v>
      </c>
      <c r="R167" s="81">
        <v>0</v>
      </c>
      <c r="S167" s="81">
        <v>6.0282575424596905</v>
      </c>
      <c r="T167" s="82"/>
      <c r="U167" s="81">
        <v>18305145</v>
      </c>
      <c r="V167" s="81">
        <v>2065</v>
      </c>
      <c r="W167" s="81">
        <v>150</v>
      </c>
      <c r="X167" s="81">
        <v>20245</v>
      </c>
      <c r="Y167" s="81">
        <v>19806</v>
      </c>
      <c r="Z167" s="81">
        <v>39044</v>
      </c>
      <c r="AA167" s="81">
        <v>12118</v>
      </c>
      <c r="AB167" s="81">
        <v>62056</v>
      </c>
      <c r="AC167" s="81">
        <v>0</v>
      </c>
      <c r="AD167" s="81">
        <v>6.0282575424596905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59.3</v>
      </c>
      <c r="BJ167" s="81">
        <v>0</v>
      </c>
      <c r="BK167" s="81">
        <v>3.4409999999999998</v>
      </c>
      <c r="BL167" s="81">
        <v>0</v>
      </c>
      <c r="BM167" s="82"/>
      <c r="BN167" s="81">
        <v>0</v>
      </c>
      <c r="BO167" s="81">
        <v>0</v>
      </c>
      <c r="BP167" s="81">
        <v>8</v>
      </c>
      <c r="BQ167" s="81">
        <v>0</v>
      </c>
      <c r="BR167" s="81">
        <v>1</v>
      </c>
      <c r="BS167" s="81">
        <v>0</v>
      </c>
      <c r="BT167"/>
      <c r="BU167" s="80">
        <v>62.741</v>
      </c>
      <c r="BV167" s="80">
        <v>0</v>
      </c>
      <c r="BW167" s="80">
        <v>0</v>
      </c>
      <c r="BX167" s="80">
        <v>0</v>
      </c>
      <c r="BY167" s="80">
        <v>0</v>
      </c>
      <c r="BZ167" s="80">
        <v>0</v>
      </c>
      <c r="CA167" s="80">
        <v>0</v>
      </c>
      <c r="CB167" s="80">
        <v>0</v>
      </c>
      <c r="CC167" s="80">
        <v>0</v>
      </c>
    </row>
    <row r="168" spans="1:81">
      <c r="A168" s="80" t="s">
        <v>1935</v>
      </c>
      <c r="B168" s="80">
        <v>246</v>
      </c>
      <c r="C168" s="80">
        <v>8</v>
      </c>
      <c r="D168" s="80">
        <v>15</v>
      </c>
      <c r="E168" s="80">
        <v>2011</v>
      </c>
      <c r="F168" s="80" t="s">
        <v>87</v>
      </c>
      <c r="G168" s="80" t="s">
        <v>1927</v>
      </c>
      <c r="H168" s="80" t="s">
        <v>1928</v>
      </c>
      <c r="I168" s="177"/>
      <c r="J168" s="81">
        <v>136.66305437381359</v>
      </c>
      <c r="K168" s="81">
        <v>5.6816781208333476</v>
      </c>
      <c r="L168" s="81">
        <v>6.0478101782562517</v>
      </c>
      <c r="M168" s="81">
        <v>107.19365394880116</v>
      </c>
      <c r="N168" s="81">
        <v>112.63349998895011</v>
      </c>
      <c r="O168" s="81">
        <v>76.537792509417955</v>
      </c>
      <c r="P168" s="81">
        <v>60.118809966761731</v>
      </c>
      <c r="Q168" s="81">
        <v>4.3554066333855745</v>
      </c>
      <c r="R168" s="81">
        <v>0</v>
      </c>
      <c r="S168" s="81">
        <v>5.6366939587658411</v>
      </c>
      <c r="T168" s="82"/>
      <c r="U168" s="81">
        <v>18809316</v>
      </c>
      <c r="V168" s="81">
        <v>2065</v>
      </c>
      <c r="W168" s="81">
        <v>150</v>
      </c>
      <c r="X168" s="81">
        <v>20245</v>
      </c>
      <c r="Y168" s="81">
        <v>20062</v>
      </c>
      <c r="Z168" s="81">
        <v>39716</v>
      </c>
      <c r="AA168" s="81">
        <v>12149</v>
      </c>
      <c r="AB168" s="81">
        <v>62062</v>
      </c>
      <c r="AC168" s="81">
        <v>0</v>
      </c>
      <c r="AD168" s="81">
        <v>5.6366939587658411</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53.783999999999999</v>
      </c>
      <c r="BJ168" s="81">
        <v>0</v>
      </c>
      <c r="BK168" s="81">
        <v>2.8570000000000002</v>
      </c>
      <c r="BL168" s="81">
        <v>0</v>
      </c>
      <c r="BM168" s="82"/>
      <c r="BN168" s="81">
        <v>0</v>
      </c>
      <c r="BO168" s="81">
        <v>0</v>
      </c>
      <c r="BP168" s="81">
        <v>8</v>
      </c>
      <c r="BQ168" s="81">
        <v>0</v>
      </c>
      <c r="BR168" s="81">
        <v>1</v>
      </c>
      <c r="BS168" s="81">
        <v>0</v>
      </c>
      <c r="BT168"/>
      <c r="BU168" s="80">
        <v>56.640999999999998</v>
      </c>
      <c r="BV168" s="80">
        <v>0</v>
      </c>
      <c r="BW168" s="80">
        <v>0</v>
      </c>
      <c r="BX168" s="80">
        <v>0</v>
      </c>
      <c r="BY168" s="80">
        <v>0</v>
      </c>
      <c r="BZ168" s="80">
        <v>0</v>
      </c>
      <c r="CA168" s="80">
        <v>0</v>
      </c>
      <c r="CB168" s="80">
        <v>0</v>
      </c>
      <c r="CC168" s="80">
        <v>0</v>
      </c>
    </row>
    <row r="169" spans="1:81">
      <c r="A169" s="80" t="s">
        <v>1936</v>
      </c>
      <c r="B169" s="80">
        <v>247</v>
      </c>
      <c r="C169" s="80">
        <v>9</v>
      </c>
      <c r="D169" s="80">
        <v>15</v>
      </c>
      <c r="E169" s="80">
        <v>2012</v>
      </c>
      <c r="F169" s="80" t="s">
        <v>88</v>
      </c>
      <c r="G169" s="80" t="s">
        <v>1927</v>
      </c>
      <c r="H169" s="80" t="s">
        <v>1928</v>
      </c>
      <c r="I169" s="177"/>
      <c r="J169" s="81">
        <v>136.67802848676354</v>
      </c>
      <c r="K169" s="81">
        <v>5.3329172391138835</v>
      </c>
      <c r="L169" s="81">
        <v>5.9568344876729142</v>
      </c>
      <c r="M169" s="81">
        <v>106.79957700697011</v>
      </c>
      <c r="N169" s="81">
        <v>113.91594758388484</v>
      </c>
      <c r="O169" s="81">
        <v>76.665871583663005</v>
      </c>
      <c r="P169" s="81">
        <v>59.993061880322543</v>
      </c>
      <c r="Q169" s="81">
        <v>4.7479808407700714</v>
      </c>
      <c r="R169" s="81">
        <v>0</v>
      </c>
      <c r="S169" s="81">
        <v>6.3780680007682076</v>
      </c>
      <c r="T169" s="82"/>
      <c r="U169" s="81">
        <v>16587202</v>
      </c>
      <c r="V169" s="81">
        <v>2065</v>
      </c>
      <c r="W169" s="81">
        <v>150</v>
      </c>
      <c r="X169" s="81">
        <v>20245</v>
      </c>
      <c r="Y169" s="81">
        <v>20352</v>
      </c>
      <c r="Z169" s="81">
        <v>40098</v>
      </c>
      <c r="AA169" s="81">
        <v>12055</v>
      </c>
      <c r="AB169" s="81">
        <v>62271</v>
      </c>
      <c r="AC169" s="81">
        <v>0</v>
      </c>
      <c r="AD169" s="81">
        <v>6.3780680007682076</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63.417999999999999</v>
      </c>
      <c r="BJ169" s="81">
        <v>0</v>
      </c>
      <c r="BK169" s="81">
        <v>3.64</v>
      </c>
      <c r="BL169" s="81">
        <v>0</v>
      </c>
      <c r="BM169" s="82"/>
      <c r="BN169" s="81">
        <v>0</v>
      </c>
      <c r="BO169" s="81">
        <v>0</v>
      </c>
      <c r="BP169" s="81">
        <v>9</v>
      </c>
      <c r="BQ169" s="81">
        <v>0</v>
      </c>
      <c r="BR169" s="81">
        <v>1</v>
      </c>
      <c r="BS169" s="81">
        <v>0</v>
      </c>
      <c r="BT169"/>
      <c r="BU169" s="80">
        <v>67.058000000000007</v>
      </c>
      <c r="BV169" s="80">
        <v>0</v>
      </c>
      <c r="BW169" s="80">
        <v>0</v>
      </c>
      <c r="BX169" s="80">
        <v>0</v>
      </c>
      <c r="BY169" s="80">
        <v>0</v>
      </c>
      <c r="BZ169" s="80">
        <v>0</v>
      </c>
      <c r="CA169" s="80">
        <v>0</v>
      </c>
      <c r="CB169" s="80">
        <v>0</v>
      </c>
      <c r="CC169" s="80">
        <v>0</v>
      </c>
    </row>
    <row r="170" spans="1:81">
      <c r="A170" s="80" t="s">
        <v>1937</v>
      </c>
      <c r="B170" s="80">
        <v>248</v>
      </c>
      <c r="C170" s="80">
        <v>10</v>
      </c>
      <c r="D170" s="80">
        <v>15</v>
      </c>
      <c r="E170" s="80">
        <v>2013</v>
      </c>
      <c r="F170" s="80" t="s">
        <v>89</v>
      </c>
      <c r="G170" s="80" t="s">
        <v>1927</v>
      </c>
      <c r="H170" s="80" t="s">
        <v>1928</v>
      </c>
      <c r="I170" s="177"/>
      <c r="J170" s="81">
        <v>139.07871614608879</v>
      </c>
      <c r="K170" s="81">
        <v>4.5999516911197693</v>
      </c>
      <c r="L170" s="81">
        <v>5.4416436331325739</v>
      </c>
      <c r="M170" s="81">
        <v>102.44776838866039</v>
      </c>
      <c r="N170" s="81">
        <v>121.34593926075524</v>
      </c>
      <c r="O170" s="81">
        <v>74.600802127846023</v>
      </c>
      <c r="P170" s="81">
        <v>61.083307203185917</v>
      </c>
      <c r="Q170" s="81">
        <v>4.8261769369919865</v>
      </c>
      <c r="R170" s="81">
        <v>0</v>
      </c>
      <c r="S170" s="81">
        <v>5.6069445353493368</v>
      </c>
      <c r="T170" s="82"/>
      <c r="U170" s="81">
        <v>16551043</v>
      </c>
      <c r="V170" s="81">
        <v>2065</v>
      </c>
      <c r="W170" s="81">
        <v>150</v>
      </c>
      <c r="X170" s="81">
        <v>20245</v>
      </c>
      <c r="Y170" s="81">
        <v>20580</v>
      </c>
      <c r="Z170" s="81">
        <v>40760</v>
      </c>
      <c r="AA170" s="81">
        <v>12228</v>
      </c>
      <c r="AB170" s="81">
        <v>62389</v>
      </c>
      <c r="AC170" s="81">
        <v>0</v>
      </c>
      <c r="AD170" s="81">
        <v>5.6069445353493368</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62.384999999999998</v>
      </c>
      <c r="BJ170" s="81">
        <v>0</v>
      </c>
      <c r="BK170" s="81">
        <v>3.984</v>
      </c>
      <c r="BL170" s="81">
        <v>0</v>
      </c>
      <c r="BM170" s="82"/>
      <c r="BN170" s="81">
        <v>0</v>
      </c>
      <c r="BO170" s="81">
        <v>0</v>
      </c>
      <c r="BP170" s="81">
        <v>9</v>
      </c>
      <c r="BQ170" s="81">
        <v>0</v>
      </c>
      <c r="BR170" s="81">
        <v>1</v>
      </c>
      <c r="BS170" s="81">
        <v>0</v>
      </c>
      <c r="BT170"/>
      <c r="BU170" s="80">
        <v>66.369</v>
      </c>
      <c r="BV170" s="80">
        <v>0</v>
      </c>
      <c r="BW170" s="80">
        <v>0</v>
      </c>
      <c r="BX170" s="80">
        <v>0</v>
      </c>
      <c r="BY170" s="80">
        <v>0</v>
      </c>
      <c r="BZ170" s="80">
        <v>0</v>
      </c>
      <c r="CA170" s="80">
        <v>0</v>
      </c>
      <c r="CB170" s="80">
        <v>0</v>
      </c>
      <c r="CC170" s="80">
        <v>0</v>
      </c>
    </row>
    <row r="171" spans="1:81">
      <c r="A171" s="80" t="s">
        <v>1938</v>
      </c>
      <c r="B171" s="80">
        <v>249</v>
      </c>
      <c r="C171" s="80">
        <v>11</v>
      </c>
      <c r="D171" s="80">
        <v>15</v>
      </c>
      <c r="E171" s="80">
        <v>2014</v>
      </c>
      <c r="F171" s="80" t="s">
        <v>90</v>
      </c>
      <c r="G171" s="80" t="s">
        <v>1927</v>
      </c>
      <c r="H171" s="80" t="s">
        <v>1928</v>
      </c>
      <c r="I171" s="177"/>
      <c r="J171" s="81">
        <v>127.13341015428264</v>
      </c>
      <c r="K171" s="81">
        <v>4.7321189302003708</v>
      </c>
      <c r="L171" s="81">
        <v>7.0796094387867496</v>
      </c>
      <c r="M171" s="81">
        <v>108.38809828552726</v>
      </c>
      <c r="N171" s="81">
        <v>107.13681050131169</v>
      </c>
      <c r="O171" s="81">
        <v>72.131614409615636</v>
      </c>
      <c r="P171" s="81">
        <v>61.109768657983842</v>
      </c>
      <c r="Q171" s="81">
        <v>4.6143189258329214</v>
      </c>
      <c r="R171" s="81">
        <v>0</v>
      </c>
      <c r="S171" s="81">
        <v>5.6330998858315091</v>
      </c>
      <c r="T171" s="82"/>
      <c r="U171" s="81">
        <v>18115325</v>
      </c>
      <c r="V171" s="81">
        <v>1941</v>
      </c>
      <c r="W171" s="81">
        <v>161</v>
      </c>
      <c r="X171" s="81">
        <v>21290</v>
      </c>
      <c r="Y171" s="81">
        <v>20817</v>
      </c>
      <c r="Z171" s="81">
        <v>41508</v>
      </c>
      <c r="AA171" s="81">
        <v>12170</v>
      </c>
      <c r="AB171" s="81">
        <v>62171</v>
      </c>
      <c r="AC171" s="81">
        <v>0</v>
      </c>
      <c r="AD171" s="81">
        <v>5.6330998858315091</v>
      </c>
      <c r="AE171" s="82"/>
      <c r="AF171" s="81">
        <v>173569957.01311007</v>
      </c>
      <c r="AG171" s="81">
        <v>3699134.3676736234</v>
      </c>
      <c r="AH171" s="81">
        <v>1712321.4412616165</v>
      </c>
      <c r="AI171" s="81">
        <v>126500634.94221665</v>
      </c>
      <c r="AJ171" s="81">
        <v>123983585.12978081</v>
      </c>
      <c r="AK171" s="81">
        <v>0</v>
      </c>
      <c r="AL171" s="81">
        <v>0</v>
      </c>
      <c r="AM171" s="81">
        <v>8535149.2653822526</v>
      </c>
      <c r="AN171" s="81">
        <v>0</v>
      </c>
      <c r="AO171" s="81">
        <v>0</v>
      </c>
      <c r="AP171" s="82"/>
      <c r="AQ171" s="81">
        <v>754</v>
      </c>
      <c r="AR171" s="81">
        <v>54</v>
      </c>
      <c r="AS171" s="81">
        <v>0</v>
      </c>
      <c r="AT171" s="81">
        <v>1</v>
      </c>
      <c r="AU171" s="81">
        <v>0</v>
      </c>
      <c r="AV171" s="81">
        <v>0</v>
      </c>
      <c r="AW171" s="81" t="s">
        <v>564</v>
      </c>
      <c r="AX171" s="82"/>
      <c r="AY171" s="81">
        <v>3130.5</v>
      </c>
      <c r="AZ171" s="81">
        <v>6006.4</v>
      </c>
      <c r="BA171" s="81">
        <v>0</v>
      </c>
      <c r="BB171" s="81">
        <v>35</v>
      </c>
      <c r="BC171" s="81">
        <v>0</v>
      </c>
      <c r="BD171" s="81">
        <v>0</v>
      </c>
      <c r="BE171" s="81" t="s">
        <v>564</v>
      </c>
      <c r="BF171" s="82"/>
      <c r="BG171" s="81">
        <v>0</v>
      </c>
      <c r="BH171" s="81">
        <v>0</v>
      </c>
      <c r="BI171" s="81">
        <v>71.113</v>
      </c>
      <c r="BJ171" s="81">
        <v>0</v>
      </c>
      <c r="BK171" s="81">
        <v>2.8410000000000002</v>
      </c>
      <c r="BL171" s="81">
        <v>0</v>
      </c>
      <c r="BM171" s="82"/>
      <c r="BN171" s="81">
        <v>0</v>
      </c>
      <c r="BO171" s="81">
        <v>0</v>
      </c>
      <c r="BP171" s="81">
        <v>10</v>
      </c>
      <c r="BQ171" s="81">
        <v>0</v>
      </c>
      <c r="BR171" s="81">
        <v>1</v>
      </c>
      <c r="BS171" s="81">
        <v>0</v>
      </c>
      <c r="BT171"/>
      <c r="BU171" s="80">
        <v>73.953999999999994</v>
      </c>
      <c r="BV171" s="80">
        <v>0</v>
      </c>
      <c r="BW171" s="80">
        <v>0</v>
      </c>
      <c r="BX171" s="80">
        <v>0</v>
      </c>
      <c r="BY171" s="80">
        <v>0</v>
      </c>
      <c r="BZ171" s="80">
        <v>0</v>
      </c>
      <c r="CA171" s="80">
        <v>0</v>
      </c>
      <c r="CB171" s="80">
        <v>0</v>
      </c>
      <c r="CC171" s="80">
        <v>0</v>
      </c>
    </row>
    <row r="172" spans="1:81">
      <c r="A172" s="80" t="s">
        <v>1939</v>
      </c>
      <c r="B172" s="80">
        <v>250</v>
      </c>
      <c r="C172" s="80">
        <v>12</v>
      </c>
      <c r="D172" s="80">
        <v>15</v>
      </c>
      <c r="E172" s="80">
        <v>2015</v>
      </c>
      <c r="F172" s="80" t="s">
        <v>91</v>
      </c>
      <c r="G172" s="80" t="s">
        <v>1927</v>
      </c>
      <c r="H172" s="80" t="s">
        <v>1928</v>
      </c>
      <c r="I172" s="177"/>
      <c r="J172" s="81">
        <v>130.70624355084101</v>
      </c>
      <c r="K172" s="81">
        <v>4.790891226082703</v>
      </c>
      <c r="L172" s="81">
        <v>7.1995134807204906</v>
      </c>
      <c r="M172" s="81">
        <v>110.92117603255736</v>
      </c>
      <c r="N172" s="81">
        <v>97.926813552114496</v>
      </c>
      <c r="O172" s="81">
        <v>71.992336084640002</v>
      </c>
      <c r="P172" s="81">
        <v>60.961864310215695</v>
      </c>
      <c r="Q172" s="81">
        <v>4.5146461453094862</v>
      </c>
      <c r="R172" s="81">
        <v>0</v>
      </c>
      <c r="S172" s="81">
        <v>6.838147528935969</v>
      </c>
      <c r="T172" s="82"/>
      <c r="U172" s="81">
        <v>18304866</v>
      </c>
      <c r="V172" s="81">
        <v>1941</v>
      </c>
      <c r="W172" s="81">
        <v>161</v>
      </c>
      <c r="X172" s="81">
        <v>21290</v>
      </c>
      <c r="Y172" s="81">
        <v>21181</v>
      </c>
      <c r="Z172" s="81">
        <v>41827</v>
      </c>
      <c r="AA172" s="81">
        <v>12131</v>
      </c>
      <c r="AB172" s="81">
        <v>62136</v>
      </c>
      <c r="AC172" s="81">
        <v>0</v>
      </c>
      <c r="AD172" s="81">
        <v>6.838147528935969</v>
      </c>
      <c r="AE172" s="82"/>
      <c r="AF172" s="81">
        <v>182198043.98393643</v>
      </c>
      <c r="AG172" s="81">
        <v>3457377.6673228922</v>
      </c>
      <c r="AH172" s="81">
        <v>1422978.2414862639</v>
      </c>
      <c r="AI172" s="81">
        <v>142701689.36214599</v>
      </c>
      <c r="AJ172" s="81">
        <v>118210699.67572385</v>
      </c>
      <c r="AK172" s="81">
        <v>0</v>
      </c>
      <c r="AL172" s="81">
        <v>0</v>
      </c>
      <c r="AM172" s="81">
        <v>8515478.1492832601</v>
      </c>
      <c r="AN172" s="81">
        <v>0</v>
      </c>
      <c r="AO172" s="81">
        <v>0</v>
      </c>
      <c r="AP172" s="82"/>
      <c r="AQ172" s="81">
        <v>865</v>
      </c>
      <c r="AR172" s="81">
        <v>81</v>
      </c>
      <c r="AS172" s="81">
        <v>1</v>
      </c>
      <c r="AT172" s="81">
        <v>1</v>
      </c>
      <c r="AU172" s="81">
        <v>0</v>
      </c>
      <c r="AV172" s="81">
        <v>0</v>
      </c>
      <c r="AW172" s="81" t="s">
        <v>564</v>
      </c>
      <c r="AX172" s="82"/>
      <c r="AY172" s="81">
        <v>3694.7</v>
      </c>
      <c r="AZ172" s="81">
        <v>6582.5</v>
      </c>
      <c r="BA172" s="81">
        <v>3</v>
      </c>
      <c r="BB172" s="81">
        <v>35</v>
      </c>
      <c r="BC172" s="81">
        <v>0</v>
      </c>
      <c r="BD172" s="81">
        <v>0</v>
      </c>
      <c r="BE172" s="81" t="s">
        <v>564</v>
      </c>
      <c r="BF172" s="82"/>
      <c r="BG172" s="81">
        <v>0</v>
      </c>
      <c r="BH172" s="81">
        <v>0</v>
      </c>
      <c r="BI172" s="81">
        <v>64.299000000000007</v>
      </c>
      <c r="BJ172" s="81">
        <v>0</v>
      </c>
      <c r="BK172" s="81">
        <v>0</v>
      </c>
      <c r="BL172" s="81">
        <v>0</v>
      </c>
      <c r="BM172" s="82"/>
      <c r="BN172" s="81">
        <v>0</v>
      </c>
      <c r="BO172" s="81">
        <v>0</v>
      </c>
      <c r="BP172" s="81">
        <v>8</v>
      </c>
      <c r="BQ172" s="81">
        <v>0</v>
      </c>
      <c r="BR172" s="81">
        <v>0</v>
      </c>
      <c r="BS172" s="81">
        <v>0</v>
      </c>
      <c r="BT172"/>
      <c r="BU172" s="80">
        <v>64.299000000000007</v>
      </c>
      <c r="BV172" s="80">
        <v>0</v>
      </c>
      <c r="BW172" s="80">
        <v>0</v>
      </c>
      <c r="BX172" s="80">
        <v>0</v>
      </c>
      <c r="BY172" s="80">
        <v>0</v>
      </c>
      <c r="BZ172" s="80">
        <v>0</v>
      </c>
      <c r="CA172" s="80">
        <v>0</v>
      </c>
      <c r="CB172" s="80">
        <v>0</v>
      </c>
      <c r="CC172" s="80">
        <v>0</v>
      </c>
    </row>
    <row r="173" spans="1:81">
      <c r="A173" s="80" t="s">
        <v>1940</v>
      </c>
      <c r="B173" s="80">
        <v>251</v>
      </c>
      <c r="C173" s="80">
        <v>13</v>
      </c>
      <c r="D173" s="80">
        <v>15</v>
      </c>
      <c r="E173" s="80">
        <v>2016</v>
      </c>
      <c r="F173" s="80" t="s">
        <v>92</v>
      </c>
      <c r="G173" s="80" t="s">
        <v>1927</v>
      </c>
      <c r="H173" s="80" t="s">
        <v>1928</v>
      </c>
      <c r="I173" s="177"/>
      <c r="J173" s="81">
        <v>133.51036012218123</v>
      </c>
      <c r="K173" s="81">
        <v>4.7844660970260282</v>
      </c>
      <c r="L173" s="81">
        <v>8.4052209541252161</v>
      </c>
      <c r="M173" s="81">
        <v>94.436499590232813</v>
      </c>
      <c r="N173" s="81">
        <v>99.327907759936792</v>
      </c>
      <c r="O173" s="81">
        <v>71.323836278501517</v>
      </c>
      <c r="P173" s="81">
        <v>60.743741619627095</v>
      </c>
      <c r="Q173" s="81">
        <v>4.3907693793485914</v>
      </c>
      <c r="R173" s="81">
        <v>0</v>
      </c>
      <c r="S173" s="81">
        <v>9.0719640238540045</v>
      </c>
      <c r="T173" s="82"/>
      <c r="U173" s="81">
        <v>19867618</v>
      </c>
      <c r="V173" s="81">
        <v>1941</v>
      </c>
      <c r="W173" s="81">
        <v>161</v>
      </c>
      <c r="X173" s="81">
        <v>21290</v>
      </c>
      <c r="Y173" s="81">
        <v>21597</v>
      </c>
      <c r="Z173" s="81">
        <v>41948</v>
      </c>
      <c r="AA173" s="81">
        <v>12502</v>
      </c>
      <c r="AB173" s="81">
        <v>62164</v>
      </c>
      <c r="AC173" s="81">
        <v>0</v>
      </c>
      <c r="AD173" s="81">
        <v>9.0719640238540045</v>
      </c>
      <c r="AE173" s="82"/>
      <c r="AF173" s="81">
        <v>186078147.8444092</v>
      </c>
      <c r="AG173" s="81">
        <v>3348135.3467902779</v>
      </c>
      <c r="AH173" s="81">
        <v>1265005.544356931</v>
      </c>
      <c r="AI173" s="81">
        <v>132340379.326766</v>
      </c>
      <c r="AJ173" s="81">
        <v>108253520.1024597</v>
      </c>
      <c r="AK173" s="81">
        <v>0</v>
      </c>
      <c r="AL173" s="81">
        <v>0</v>
      </c>
      <c r="AM173" s="81">
        <v>8525934.1040104702</v>
      </c>
      <c r="AN173" s="81">
        <v>0</v>
      </c>
      <c r="AO173" s="81">
        <v>0</v>
      </c>
      <c r="AP173" s="82"/>
      <c r="AQ173" s="81">
        <v>974</v>
      </c>
      <c r="AR173" s="81">
        <v>85</v>
      </c>
      <c r="AS173" s="81">
        <v>1</v>
      </c>
      <c r="AT173" s="81">
        <v>1</v>
      </c>
      <c r="AU173" s="81">
        <v>0</v>
      </c>
      <c r="AV173" s="81">
        <v>0</v>
      </c>
      <c r="AW173" s="81" t="s">
        <v>564</v>
      </c>
      <c r="AX173" s="82"/>
      <c r="AY173" s="81">
        <v>4309.8999999999996</v>
      </c>
      <c r="AZ173" s="81">
        <v>6713</v>
      </c>
      <c r="BA173" s="81">
        <v>3</v>
      </c>
      <c r="BB173" s="81">
        <v>35</v>
      </c>
      <c r="BC173" s="81">
        <v>0</v>
      </c>
      <c r="BD173" s="81">
        <v>0</v>
      </c>
      <c r="BE173" s="81" t="s">
        <v>564</v>
      </c>
      <c r="BF173" s="82"/>
      <c r="BG173" s="81">
        <v>0</v>
      </c>
      <c r="BH173" s="81">
        <v>0</v>
      </c>
      <c r="BI173" s="81">
        <v>66.563000000000002</v>
      </c>
      <c r="BJ173" s="81">
        <v>0</v>
      </c>
      <c r="BK173" s="81">
        <v>0</v>
      </c>
      <c r="BL173" s="81">
        <v>0</v>
      </c>
      <c r="BM173" s="82"/>
      <c r="BN173" s="81">
        <v>0</v>
      </c>
      <c r="BO173" s="81">
        <v>0</v>
      </c>
      <c r="BP173" s="81">
        <v>8</v>
      </c>
      <c r="BQ173" s="81">
        <v>0</v>
      </c>
      <c r="BR173" s="81">
        <v>0</v>
      </c>
      <c r="BS173" s="81">
        <v>0</v>
      </c>
      <c r="BT173"/>
      <c r="BU173" s="80">
        <v>66.563000000000002</v>
      </c>
      <c r="BV173" s="80">
        <v>0</v>
      </c>
      <c r="BW173" s="80">
        <v>0</v>
      </c>
      <c r="BX173" s="80">
        <v>0</v>
      </c>
      <c r="BY173" s="80">
        <v>0</v>
      </c>
      <c r="BZ173" s="80">
        <v>0</v>
      </c>
      <c r="CA173" s="80">
        <v>0</v>
      </c>
      <c r="CB173" s="80">
        <v>0</v>
      </c>
      <c r="CC173" s="80">
        <v>0</v>
      </c>
    </row>
    <row r="174" spans="1:81">
      <c r="A174" s="80" t="s">
        <v>1941</v>
      </c>
      <c r="B174" s="80">
        <v>252</v>
      </c>
      <c r="C174" s="80">
        <v>14</v>
      </c>
      <c r="D174" s="80">
        <v>15</v>
      </c>
      <c r="E174" s="80">
        <v>2017</v>
      </c>
      <c r="F174" s="80" t="s">
        <v>71</v>
      </c>
      <c r="G174" s="80" t="s">
        <v>1927</v>
      </c>
      <c r="H174" s="80" t="s">
        <v>1928</v>
      </c>
      <c r="I174" s="177"/>
      <c r="J174" s="81">
        <v>118.63161587093242</v>
      </c>
      <c r="K174" s="81">
        <v>4.598223038930934</v>
      </c>
      <c r="L174" s="81">
        <v>7.4652122539126387</v>
      </c>
      <c r="M174" s="81">
        <v>81.554079630513598</v>
      </c>
      <c r="N174" s="81">
        <v>106.17467088831141</v>
      </c>
      <c r="O174" s="81">
        <v>71.018017823719262</v>
      </c>
      <c r="P174" s="81">
        <v>60.0644471436717</v>
      </c>
      <c r="Q174" s="81">
        <v>4.2345042483401496</v>
      </c>
      <c r="R174" s="81">
        <v>0</v>
      </c>
      <c r="S174" s="81">
        <v>7.3479934140550203</v>
      </c>
      <c r="T174" s="82"/>
      <c r="U174" s="81">
        <v>20357994</v>
      </c>
      <c r="V174" s="81">
        <v>1941</v>
      </c>
      <c r="W174" s="81">
        <v>161</v>
      </c>
      <c r="X174" s="81">
        <v>21290</v>
      </c>
      <c r="Y174" s="81">
        <v>21809</v>
      </c>
      <c r="Z174" s="81">
        <v>42461</v>
      </c>
      <c r="AA174" s="81">
        <v>12441</v>
      </c>
      <c r="AB174" s="81">
        <v>61998</v>
      </c>
      <c r="AC174" s="81">
        <v>0</v>
      </c>
      <c r="AD174" s="81">
        <v>7.3479934140550203</v>
      </c>
      <c r="AE174" s="82"/>
      <c r="AF174" s="81">
        <v>170955803.9341529</v>
      </c>
      <c r="AG174" s="81">
        <v>3280953.833453455</v>
      </c>
      <c r="AH174" s="81">
        <v>1507522.7724118589</v>
      </c>
      <c r="AI174" s="81">
        <v>119677625.72646821</v>
      </c>
      <c r="AJ174" s="81">
        <v>123921461.8585355</v>
      </c>
      <c r="AK174" s="81">
        <v>0</v>
      </c>
      <c r="AL174" s="81">
        <v>0</v>
      </c>
      <c r="AM174" s="81">
        <v>8516471.9611122515</v>
      </c>
      <c r="AN174" s="81">
        <v>0</v>
      </c>
      <c r="AO174" s="81">
        <v>0</v>
      </c>
      <c r="AP174" s="82"/>
      <c r="AQ174" s="81">
        <v>1079</v>
      </c>
      <c r="AR174" s="81">
        <v>92</v>
      </c>
      <c r="AS174" s="81">
        <v>1</v>
      </c>
      <c r="AT174" s="81">
        <v>1</v>
      </c>
      <c r="AU174" s="81">
        <v>0</v>
      </c>
      <c r="AV174" s="81">
        <v>0</v>
      </c>
      <c r="AW174" s="81" t="s">
        <v>564</v>
      </c>
      <c r="AX174" s="82"/>
      <c r="AY174" s="81">
        <v>4853.6000000000004</v>
      </c>
      <c r="AZ174" s="81">
        <v>7410.7000000000007</v>
      </c>
      <c r="BA174" s="81">
        <v>3</v>
      </c>
      <c r="BB174" s="81">
        <v>35</v>
      </c>
      <c r="BC174" s="81">
        <v>0</v>
      </c>
      <c r="BD174" s="81">
        <v>0</v>
      </c>
      <c r="BE174" s="81" t="s">
        <v>564</v>
      </c>
      <c r="BF174" s="82"/>
      <c r="BG174" s="81">
        <v>0</v>
      </c>
      <c r="BH174" s="81">
        <v>0</v>
      </c>
      <c r="BI174" s="81">
        <v>67.224999999999994</v>
      </c>
      <c r="BJ174" s="81">
        <v>0</v>
      </c>
      <c r="BK174" s="81">
        <v>0</v>
      </c>
      <c r="BL174" s="81">
        <v>0</v>
      </c>
      <c r="BM174" s="82"/>
      <c r="BN174" s="81">
        <v>0</v>
      </c>
      <c r="BO174" s="81">
        <v>0</v>
      </c>
      <c r="BP174" s="81">
        <v>8</v>
      </c>
      <c r="BQ174" s="81">
        <v>0</v>
      </c>
      <c r="BR174" s="81">
        <v>0</v>
      </c>
      <c r="BS174" s="81">
        <v>0</v>
      </c>
      <c r="BT174"/>
      <c r="BU174" s="80">
        <v>67.224999999999994</v>
      </c>
      <c r="BV174" s="80">
        <v>0</v>
      </c>
      <c r="BW174" s="80">
        <v>0</v>
      </c>
      <c r="BX174" s="80">
        <v>0</v>
      </c>
      <c r="BY174" s="80">
        <v>0</v>
      </c>
      <c r="BZ174" s="80">
        <v>0</v>
      </c>
      <c r="CA174" s="80">
        <v>0</v>
      </c>
      <c r="CB174" s="80">
        <v>0</v>
      </c>
      <c r="CC174" s="80">
        <v>0</v>
      </c>
    </row>
    <row r="175" spans="1:81">
      <c r="A175" s="80" t="s">
        <v>1942</v>
      </c>
      <c r="B175" s="80">
        <v>253</v>
      </c>
      <c r="C175" s="80">
        <v>15</v>
      </c>
      <c r="D175" s="80">
        <v>15</v>
      </c>
      <c r="E175" s="80">
        <v>2018</v>
      </c>
      <c r="F175" s="80" t="s">
        <v>93</v>
      </c>
      <c r="G175" s="80" t="s">
        <v>1927</v>
      </c>
      <c r="H175" s="80" t="s">
        <v>1928</v>
      </c>
      <c r="I175" s="177"/>
      <c r="J175" s="81">
        <v>127.62280667178121</v>
      </c>
      <c r="K175" s="81">
        <v>4.3658243477711203</v>
      </c>
      <c r="L175" s="81">
        <v>6.8888230346332247</v>
      </c>
      <c r="M175" s="81">
        <v>82.398775464293621</v>
      </c>
      <c r="N175" s="81">
        <v>97.247443571592115</v>
      </c>
      <c r="O175" s="81">
        <v>70.161311195515879</v>
      </c>
      <c r="P175" s="81">
        <v>59.629067475818452</v>
      </c>
      <c r="Q175" s="81">
        <v>3.9341597118166729</v>
      </c>
      <c r="R175" s="81">
        <v>0</v>
      </c>
      <c r="S175" s="81">
        <v>9.7018992151072361</v>
      </c>
      <c r="T175" s="82"/>
      <c r="U175" s="81">
        <v>20806968</v>
      </c>
      <c r="V175" s="81">
        <v>1941</v>
      </c>
      <c r="W175" s="81">
        <v>161</v>
      </c>
      <c r="X175" s="81">
        <v>21290</v>
      </c>
      <c r="Y175" s="81">
        <v>22174</v>
      </c>
      <c r="Z175" s="81">
        <v>42752</v>
      </c>
      <c r="AA175" s="81">
        <v>12475</v>
      </c>
      <c r="AB175" s="81">
        <v>62073</v>
      </c>
      <c r="AC175" s="81">
        <v>0</v>
      </c>
      <c r="AD175" s="81">
        <v>9.7018992151072361</v>
      </c>
      <c r="AE175" s="82"/>
      <c r="AF175" s="81">
        <v>182695242.60949469</v>
      </c>
      <c r="AG175" s="81">
        <v>2915984.2312386078</v>
      </c>
      <c r="AH175" s="81">
        <v>1430473.027657703</v>
      </c>
      <c r="AI175" s="81">
        <v>118397700.1316611</v>
      </c>
      <c r="AJ175" s="81">
        <v>118375791.9154847</v>
      </c>
      <c r="AK175" s="81">
        <v>0</v>
      </c>
      <c r="AL175" s="81">
        <v>0</v>
      </c>
      <c r="AM175" s="81">
        <v>8544417.395204179</v>
      </c>
      <c r="AN175" s="81">
        <v>0</v>
      </c>
      <c r="AO175" s="81">
        <v>0</v>
      </c>
      <c r="AP175" s="82"/>
      <c r="AQ175" s="81">
        <v>1205</v>
      </c>
      <c r="AR175" s="81">
        <v>97</v>
      </c>
      <c r="AS175" s="81">
        <v>1</v>
      </c>
      <c r="AT175" s="81">
        <v>1</v>
      </c>
      <c r="AU175" s="81">
        <v>0</v>
      </c>
      <c r="AV175" s="81">
        <v>0</v>
      </c>
      <c r="AW175" s="81" t="s">
        <v>564</v>
      </c>
      <c r="AX175" s="82"/>
      <c r="AY175" s="81">
        <v>5502.9000000000005</v>
      </c>
      <c r="AZ175" s="81">
        <v>7507.1</v>
      </c>
      <c r="BA175" s="81">
        <v>3</v>
      </c>
      <c r="BB175" s="81">
        <v>35</v>
      </c>
      <c r="BC175" s="81">
        <v>0</v>
      </c>
      <c r="BD175" s="81">
        <v>0</v>
      </c>
      <c r="BE175" s="81" t="s">
        <v>564</v>
      </c>
      <c r="BF175" s="82"/>
      <c r="BG175" s="81">
        <v>0</v>
      </c>
      <c r="BH175" s="81">
        <v>0</v>
      </c>
      <c r="BI175" s="81">
        <v>65.507000000000005</v>
      </c>
      <c r="BJ175" s="81">
        <v>0</v>
      </c>
      <c r="BK175" s="81">
        <v>0</v>
      </c>
      <c r="BL175" s="81">
        <v>0</v>
      </c>
      <c r="BM175" s="82"/>
      <c r="BN175" s="81">
        <v>0</v>
      </c>
      <c r="BO175" s="81">
        <v>0</v>
      </c>
      <c r="BP175" s="81">
        <v>8</v>
      </c>
      <c r="BQ175" s="81">
        <v>0</v>
      </c>
      <c r="BR175" s="81">
        <v>0</v>
      </c>
      <c r="BS175" s="81">
        <v>0</v>
      </c>
      <c r="BT175"/>
      <c r="BU175" s="80">
        <v>65.507000000000005</v>
      </c>
      <c r="BV175" s="80">
        <v>0</v>
      </c>
      <c r="BW175" s="80">
        <v>0</v>
      </c>
      <c r="BX175" s="80">
        <v>0</v>
      </c>
      <c r="BY175" s="80">
        <v>0</v>
      </c>
      <c r="BZ175" s="80">
        <v>0</v>
      </c>
      <c r="CA175" s="80">
        <v>0</v>
      </c>
      <c r="CB175" s="80">
        <v>0</v>
      </c>
      <c r="CC175" s="80">
        <v>0</v>
      </c>
    </row>
    <row r="176" spans="1:81">
      <c r="A176" s="80" t="s">
        <v>1943</v>
      </c>
      <c r="B176" s="80">
        <v>254</v>
      </c>
      <c r="C176" s="80">
        <v>16</v>
      </c>
      <c r="D176" s="80">
        <v>15</v>
      </c>
      <c r="E176" s="80">
        <v>2019</v>
      </c>
      <c r="F176" s="80" t="s">
        <v>73</v>
      </c>
      <c r="G176" s="80" t="s">
        <v>1927</v>
      </c>
      <c r="H176" s="80" t="s">
        <v>1928</v>
      </c>
      <c r="I176" s="177"/>
      <c r="J176" s="81">
        <v>91.403610900335508</v>
      </c>
      <c r="K176" s="81">
        <v>4.0375927575282669</v>
      </c>
      <c r="L176" s="81">
        <v>6.9586899719588136</v>
      </c>
      <c r="M176" s="81">
        <v>80.801459375527713</v>
      </c>
      <c r="N176" s="81">
        <v>94.453583999886121</v>
      </c>
      <c r="O176" s="81">
        <v>68.168257129088943</v>
      </c>
      <c r="P176" s="81">
        <v>57.497385238016449</v>
      </c>
      <c r="Q176" s="81">
        <v>3.8238468762317752</v>
      </c>
      <c r="R176" s="81">
        <v>0</v>
      </c>
      <c r="S176" s="81">
        <v>9.2157301121079236</v>
      </c>
      <c r="T176" s="82"/>
      <c r="U176" s="81">
        <v>17057209</v>
      </c>
      <c r="V176" s="81">
        <v>1941</v>
      </c>
      <c r="W176" s="81">
        <v>161</v>
      </c>
      <c r="X176" s="81">
        <v>21290</v>
      </c>
      <c r="Y176" s="81">
        <v>22410</v>
      </c>
      <c r="Z176" s="81">
        <v>42678</v>
      </c>
      <c r="AA176" s="81">
        <v>11939</v>
      </c>
      <c r="AB176" s="81">
        <v>61966</v>
      </c>
      <c r="AC176" s="81">
        <v>0</v>
      </c>
      <c r="AD176" s="81">
        <v>9.2157301121079236</v>
      </c>
      <c r="AE176" s="82"/>
      <c r="AF176" s="81">
        <v>131892457.71514151</v>
      </c>
      <c r="AG176" s="81">
        <v>2820993.4119148068</v>
      </c>
      <c r="AH176" s="81">
        <v>1519900.7166708049</v>
      </c>
      <c r="AI176" s="81">
        <v>119701044.6613092</v>
      </c>
      <c r="AJ176" s="81">
        <v>116179595.92600998</v>
      </c>
      <c r="AK176" s="81">
        <v>0</v>
      </c>
      <c r="AL176" s="81">
        <v>0</v>
      </c>
      <c r="AM176" s="81">
        <v>8439302.7202017512</v>
      </c>
      <c r="AN176" s="81">
        <v>0</v>
      </c>
      <c r="AO176" s="81">
        <v>0</v>
      </c>
      <c r="AP176" s="82"/>
      <c r="AQ176" s="81">
        <v>1298</v>
      </c>
      <c r="AR176" s="81">
        <v>100</v>
      </c>
      <c r="AS176" s="81">
        <v>1</v>
      </c>
      <c r="AT176" s="81">
        <v>1</v>
      </c>
      <c r="AU176" s="81">
        <v>0</v>
      </c>
      <c r="AV176" s="81">
        <v>0</v>
      </c>
      <c r="AW176" s="81" t="s">
        <v>564</v>
      </c>
      <c r="AX176" s="82"/>
      <c r="AY176" s="81">
        <v>5975.1</v>
      </c>
      <c r="AZ176" s="81">
        <v>7589.3000000000011</v>
      </c>
      <c r="BA176" s="81">
        <v>3</v>
      </c>
      <c r="BB176" s="81">
        <v>35</v>
      </c>
      <c r="BC176" s="81">
        <v>0</v>
      </c>
      <c r="BD176" s="81">
        <v>0</v>
      </c>
      <c r="BE176" s="81" t="s">
        <v>564</v>
      </c>
      <c r="BF176" s="82"/>
      <c r="BG176" s="81">
        <v>0</v>
      </c>
      <c r="BH176" s="81">
        <v>2.7389999999999999</v>
      </c>
      <c r="BI176" s="81">
        <v>60.268000000000001</v>
      </c>
      <c r="BJ176" s="81">
        <v>0</v>
      </c>
      <c r="BK176" s="81">
        <v>0</v>
      </c>
      <c r="BL176" s="81">
        <v>0</v>
      </c>
      <c r="BM176" s="82"/>
      <c r="BN176" s="81">
        <v>0</v>
      </c>
      <c r="BO176" s="81">
        <v>1</v>
      </c>
      <c r="BP176" s="81">
        <v>7</v>
      </c>
      <c r="BQ176" s="81">
        <v>0</v>
      </c>
      <c r="BR176" s="81">
        <v>0</v>
      </c>
      <c r="BS176" s="81">
        <v>0</v>
      </c>
      <c r="BT176"/>
      <c r="BU176" s="80">
        <v>63.006999999999998</v>
      </c>
      <c r="BV176" s="80">
        <v>0</v>
      </c>
      <c r="BW176" s="80">
        <v>0</v>
      </c>
      <c r="BX176" s="80">
        <v>0</v>
      </c>
      <c r="BY176" s="80">
        <v>0</v>
      </c>
      <c r="BZ176" s="80">
        <v>0</v>
      </c>
      <c r="CA176" s="80">
        <v>0</v>
      </c>
      <c r="CB176" s="80">
        <v>0</v>
      </c>
      <c r="CC176" s="80">
        <v>0</v>
      </c>
    </row>
    <row r="177" spans="1:81">
      <c r="A177" s="80" t="s">
        <v>1944</v>
      </c>
      <c r="B177" s="80">
        <v>255</v>
      </c>
      <c r="C177" s="80">
        <v>17</v>
      </c>
      <c r="D177" s="80">
        <v>15</v>
      </c>
      <c r="E177" s="80">
        <v>2020</v>
      </c>
      <c r="F177" s="80" t="s">
        <v>218</v>
      </c>
      <c r="G177" s="80" t="s">
        <v>1927</v>
      </c>
      <c r="H177" s="80" t="s">
        <v>1928</v>
      </c>
      <c r="I177" s="177"/>
      <c r="J177" s="81">
        <v>101.8460679751212</v>
      </c>
      <c r="K177" s="81">
        <v>4.3246437298858611</v>
      </c>
      <c r="L177" s="81">
        <v>13.680691241195607</v>
      </c>
      <c r="M177" s="81">
        <v>76.005161889207983</v>
      </c>
      <c r="N177" s="81">
        <v>88.749778693230397</v>
      </c>
      <c r="O177" s="81">
        <v>60.550705146316396</v>
      </c>
      <c r="P177" s="81">
        <v>54.458751930886436</v>
      </c>
      <c r="Q177" s="81">
        <v>3.6502919934994771</v>
      </c>
      <c r="R177" s="81">
        <v>0</v>
      </c>
      <c r="S177" s="81">
        <v>9.0401298929063163</v>
      </c>
      <c r="T177" s="82"/>
      <c r="U177" s="81">
        <v>19638460</v>
      </c>
      <c r="V177" s="81">
        <v>1838</v>
      </c>
      <c r="W177" s="81">
        <v>400</v>
      </c>
      <c r="X177" s="81">
        <v>20372</v>
      </c>
      <c r="Y177" s="81">
        <v>22635</v>
      </c>
      <c r="Z177" s="81">
        <v>43268</v>
      </c>
      <c r="AA177" s="81">
        <v>12286</v>
      </c>
      <c r="AB177" s="81">
        <v>61908</v>
      </c>
      <c r="AC177" s="81">
        <v>0</v>
      </c>
      <c r="AD177" s="81">
        <v>9.0401298929063163</v>
      </c>
      <c r="AE177" s="82"/>
      <c r="AF177" s="81">
        <v>159172355.68439129</v>
      </c>
      <c r="AG177" s="81">
        <v>2930354.9858446736</v>
      </c>
      <c r="AH177" s="81">
        <v>3384012.7123915153</v>
      </c>
      <c r="AI177" s="81">
        <v>119751534.65544765</v>
      </c>
      <c r="AJ177" s="81">
        <v>119760032.0660063</v>
      </c>
      <c r="AK177" s="81"/>
      <c r="AL177" s="81"/>
      <c r="AM177" s="81">
        <v>8079681.8122257311</v>
      </c>
      <c r="AN177" s="81"/>
      <c r="AO177" s="81"/>
      <c r="AP177" s="82"/>
      <c r="AQ177" s="81">
        <v>1359</v>
      </c>
      <c r="AR177" s="81">
        <v>104</v>
      </c>
      <c r="AS177" s="81">
        <v>1</v>
      </c>
      <c r="AT177" s="81">
        <v>1</v>
      </c>
      <c r="AU177" s="81">
        <v>0</v>
      </c>
      <c r="AV177" s="81">
        <v>0</v>
      </c>
      <c r="AW177" s="81">
        <v>1</v>
      </c>
      <c r="AX177" s="82"/>
      <c r="AY177" s="81">
        <v>6290.0999999999967</v>
      </c>
      <c r="AZ177" s="81">
        <v>7685.1000000000013</v>
      </c>
      <c r="BA177" s="81">
        <v>3</v>
      </c>
      <c r="BB177" s="81">
        <v>35</v>
      </c>
      <c r="BC177" s="81">
        <v>0</v>
      </c>
      <c r="BD177" s="81">
        <v>0</v>
      </c>
      <c r="BE177" s="81">
        <v>3</v>
      </c>
      <c r="BF177" s="82"/>
      <c r="BG177" s="81">
        <v>0</v>
      </c>
      <c r="BH177" s="81">
        <v>0</v>
      </c>
      <c r="BI177" s="81">
        <v>64.296000000000006</v>
      </c>
      <c r="BJ177" s="81">
        <v>0</v>
      </c>
      <c r="BK177" s="81">
        <v>0</v>
      </c>
      <c r="BL177" s="81">
        <v>0</v>
      </c>
      <c r="BM177" s="82"/>
      <c r="BN177" s="81">
        <v>0</v>
      </c>
      <c r="BO177" s="81">
        <v>0</v>
      </c>
      <c r="BP177" s="81">
        <v>9</v>
      </c>
      <c r="BQ177" s="81">
        <v>0</v>
      </c>
      <c r="BR177" s="81">
        <v>0</v>
      </c>
      <c r="BS177" s="81">
        <v>0</v>
      </c>
      <c r="BT177"/>
      <c r="BU177" s="80">
        <v>64.296000000000006</v>
      </c>
      <c r="BV177" s="80">
        <v>0</v>
      </c>
      <c r="BW177" s="80">
        <v>0</v>
      </c>
      <c r="BX177" s="80">
        <v>0</v>
      </c>
      <c r="BY177" s="80">
        <v>0</v>
      </c>
      <c r="BZ177" s="80">
        <v>0</v>
      </c>
      <c r="CA177" s="80">
        <v>0</v>
      </c>
      <c r="CB177" s="80">
        <v>0</v>
      </c>
      <c r="CC177" s="80">
        <v>0</v>
      </c>
    </row>
    <row r="178" spans="1:81">
      <c r="A178" s="80" t="s">
        <v>1945</v>
      </c>
      <c r="B178" s="80">
        <v>255</v>
      </c>
      <c r="C178" s="80">
        <v>18</v>
      </c>
      <c r="D178" s="80">
        <v>15</v>
      </c>
      <c r="E178" s="80">
        <v>2021</v>
      </c>
      <c r="F178" s="80" t="s">
        <v>75</v>
      </c>
      <c r="G178" s="174" t="s">
        <v>1927</v>
      </c>
      <c r="H178" s="80" t="s">
        <v>1928</v>
      </c>
      <c r="I178" s="177"/>
      <c r="J178" s="81">
        <v>100.60017376887174</v>
      </c>
      <c r="K178" s="81">
        <v>4.5035090286485744</v>
      </c>
      <c r="L178" s="81">
        <v>11.886610594118148</v>
      </c>
      <c r="M178" s="81">
        <v>79.441340067602056</v>
      </c>
      <c r="N178" s="81">
        <v>90.017354520608279</v>
      </c>
      <c r="O178" s="81">
        <v>58.283169343350302</v>
      </c>
      <c r="P178" s="81">
        <v>56.057085147990328</v>
      </c>
      <c r="Q178" s="81">
        <v>3.6695140973447384</v>
      </c>
      <c r="R178" s="81">
        <v>0</v>
      </c>
      <c r="S178" s="81">
        <v>10.08072198568185</v>
      </c>
      <c r="T178" s="82"/>
      <c r="U178" s="81">
        <v>21026734</v>
      </c>
      <c r="V178" s="81">
        <v>1838</v>
      </c>
      <c r="W178" s="81">
        <v>400</v>
      </c>
      <c r="X178" s="81">
        <v>20372</v>
      </c>
      <c r="Y178" s="81">
        <v>22731</v>
      </c>
      <c r="Z178" s="81">
        <v>42884</v>
      </c>
      <c r="AA178" s="81">
        <v>12333</v>
      </c>
      <c r="AB178" s="81">
        <v>61496</v>
      </c>
      <c r="AC178" s="81">
        <v>0</v>
      </c>
      <c r="AD178" s="81">
        <v>10.08072198568185</v>
      </c>
      <c r="AE178" s="82"/>
      <c r="AF178" s="81">
        <v>151531165.89711997</v>
      </c>
      <c r="AG178" s="81">
        <v>2972851.1506278566</v>
      </c>
      <c r="AH178" s="81">
        <v>2658525.6109087998</v>
      </c>
      <c r="AI178" s="81">
        <v>123000645.75477235</v>
      </c>
      <c r="AJ178" s="81">
        <v>116085349.05000663</v>
      </c>
      <c r="AK178" s="81">
        <v>0</v>
      </c>
      <c r="AL178" s="81">
        <v>0</v>
      </c>
      <c r="AM178" s="81">
        <v>8072204.0446286481</v>
      </c>
      <c r="AN178" s="81">
        <v>0</v>
      </c>
      <c r="AO178" s="81">
        <v>0</v>
      </c>
      <c r="AP178" s="82"/>
      <c r="AQ178" s="81">
        <v>1428</v>
      </c>
      <c r="AR178" s="81">
        <v>107</v>
      </c>
      <c r="AS178" s="81">
        <v>1</v>
      </c>
      <c r="AT178" s="81">
        <v>1</v>
      </c>
      <c r="AU178" s="81">
        <v>0</v>
      </c>
      <c r="AV178" s="81">
        <v>0</v>
      </c>
      <c r="AW178" s="81"/>
      <c r="AX178" s="82"/>
      <c r="AY178" s="81">
        <v>6681.5999999999958</v>
      </c>
      <c r="AZ178" s="81">
        <v>7768.0000000000009</v>
      </c>
      <c r="BA178" s="81">
        <v>3</v>
      </c>
      <c r="BB178" s="81">
        <v>35</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1946</v>
      </c>
      <c r="B179" s="80">
        <v>255</v>
      </c>
      <c r="C179" s="80">
        <v>19</v>
      </c>
      <c r="D179" s="80">
        <v>15</v>
      </c>
      <c r="E179" s="80">
        <v>2022</v>
      </c>
      <c r="F179" s="80" t="s">
        <v>568</v>
      </c>
      <c r="G179" s="174" t="s">
        <v>1927</v>
      </c>
      <c r="H179" s="80" t="s">
        <v>1928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1505</v>
      </c>
      <c r="AR179" s="81">
        <v>111</v>
      </c>
      <c r="AS179" s="81">
        <v>1</v>
      </c>
      <c r="AT179" s="81">
        <v>1</v>
      </c>
      <c r="AU179" s="81">
        <v>0</v>
      </c>
      <c r="AV179" s="81">
        <v>0</v>
      </c>
      <c r="AW179" s="81"/>
      <c r="AX179" s="82"/>
      <c r="AY179" s="81">
        <v>7098.0999999999931</v>
      </c>
      <c r="AZ179" s="81">
        <v>7923.5000000000009</v>
      </c>
      <c r="BA179" s="81">
        <v>3</v>
      </c>
      <c r="BB179" s="81">
        <v>35</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1947</v>
      </c>
      <c r="B180" s="80">
        <v>171</v>
      </c>
      <c r="C180" s="80">
        <v>1</v>
      </c>
      <c r="D180" s="80">
        <v>11</v>
      </c>
      <c r="E180" s="80">
        <v>1990</v>
      </c>
      <c r="F180" s="80" t="s">
        <v>562</v>
      </c>
      <c r="G180" s="80" t="s">
        <v>1948</v>
      </c>
      <c r="H180" s="80" t="s">
        <v>1949</v>
      </c>
      <c r="I180" s="177"/>
      <c r="J180" s="81">
        <v>52.473584665040086</v>
      </c>
      <c r="K180" s="81">
        <v>4.0296978542923227</v>
      </c>
      <c r="L180" s="81">
        <v>2.0843921763277411</v>
      </c>
      <c r="M180" s="81">
        <v>29.120263908150719</v>
      </c>
      <c r="N180" s="81">
        <v>39.134919893450096</v>
      </c>
      <c r="O180" s="81">
        <v>29.969972134403868</v>
      </c>
      <c r="P180" s="81">
        <v>17.894569555581789</v>
      </c>
      <c r="Q180" s="81">
        <v>2.0764195309897748</v>
      </c>
      <c r="R180" s="81">
        <v>0</v>
      </c>
      <c r="S180" s="81">
        <v>2.2547413320951786</v>
      </c>
      <c r="T180" s="82"/>
      <c r="U180" s="81">
        <v>4465861</v>
      </c>
      <c r="V180" s="81">
        <v>1508</v>
      </c>
      <c r="W180" s="81">
        <v>24</v>
      </c>
      <c r="X180" s="81">
        <v>11073</v>
      </c>
      <c r="Y180" s="81">
        <v>12536</v>
      </c>
      <c r="Z180" s="81">
        <v>12327</v>
      </c>
      <c r="AA180" s="81">
        <v>4345</v>
      </c>
      <c r="AB180" s="81">
        <v>33714</v>
      </c>
      <c r="AC180" s="81">
        <v>0</v>
      </c>
      <c r="AD180" s="81">
        <v>2.2547413320951786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1950</v>
      </c>
      <c r="B181" s="80">
        <v>172</v>
      </c>
      <c r="C181" s="80">
        <v>2</v>
      </c>
      <c r="D181" s="80">
        <v>11</v>
      </c>
      <c r="E181" s="80">
        <v>2005</v>
      </c>
      <c r="F181" s="80" t="s">
        <v>565</v>
      </c>
      <c r="G181" s="80" t="s">
        <v>1948</v>
      </c>
      <c r="H181" s="80" t="s">
        <v>1949</v>
      </c>
      <c r="I181" s="177"/>
      <c r="J181" s="81">
        <v>20.222080072976631</v>
      </c>
      <c r="K181" s="81">
        <v>3.4902659461836878</v>
      </c>
      <c r="L181" s="81">
        <v>4.690245085038824</v>
      </c>
      <c r="M181" s="81">
        <v>75.405494805329127</v>
      </c>
      <c r="N181" s="81">
        <v>62.139010760894763</v>
      </c>
      <c r="O181" s="81">
        <v>48.862728293335437</v>
      </c>
      <c r="P181" s="81">
        <v>19.958765463387824</v>
      </c>
      <c r="Q181" s="81">
        <v>2.5270915553165976</v>
      </c>
      <c r="R181" s="81">
        <v>0</v>
      </c>
      <c r="S181" s="81">
        <v>5.0446432440449058</v>
      </c>
      <c r="T181" s="82"/>
      <c r="U181" s="81">
        <v>2055475</v>
      </c>
      <c r="V181" s="81">
        <v>1523</v>
      </c>
      <c r="W181" s="81">
        <v>62</v>
      </c>
      <c r="X181" s="81">
        <v>15218</v>
      </c>
      <c r="Y181" s="81">
        <v>16902</v>
      </c>
      <c r="Z181" s="81">
        <v>23257</v>
      </c>
      <c r="AA181" s="81">
        <v>3969</v>
      </c>
      <c r="AB181" s="81">
        <v>42894</v>
      </c>
      <c r="AC181" s="81">
        <v>0</v>
      </c>
      <c r="AD181" s="81">
        <v>5.0446432440449058</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1951</v>
      </c>
      <c r="B182" s="80">
        <v>173</v>
      </c>
      <c r="C182" s="80">
        <v>3</v>
      </c>
      <c r="D182" s="80">
        <v>11</v>
      </c>
      <c r="E182" s="80">
        <v>2006</v>
      </c>
      <c r="F182" s="80" t="s">
        <v>566</v>
      </c>
      <c r="G182" s="80" t="s">
        <v>1948</v>
      </c>
      <c r="H182" s="80" t="s">
        <v>1949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1952</v>
      </c>
      <c r="B183" s="80">
        <v>174</v>
      </c>
      <c r="C183" s="80">
        <v>4</v>
      </c>
      <c r="D183" s="80">
        <v>11</v>
      </c>
      <c r="E183" s="80">
        <v>2007</v>
      </c>
      <c r="F183" s="80" t="s">
        <v>567</v>
      </c>
      <c r="G183" s="80" t="s">
        <v>1948</v>
      </c>
      <c r="H183" s="80" t="s">
        <v>1949</v>
      </c>
      <c r="I183" s="177"/>
      <c r="J183" s="81">
        <v>18.773993980937249</v>
      </c>
      <c r="K183" s="81">
        <v>3.6551802802597284</v>
      </c>
      <c r="L183" s="81">
        <v>0</v>
      </c>
      <c r="M183" s="81">
        <v>80.58246528820699</v>
      </c>
      <c r="N183" s="81">
        <v>64.912867113313212</v>
      </c>
      <c r="O183" s="81">
        <v>49.024712003241902</v>
      </c>
      <c r="P183" s="81">
        <v>19.91024899910197</v>
      </c>
      <c r="Q183" s="81">
        <v>2.8727285260280397</v>
      </c>
      <c r="R183" s="81">
        <v>0</v>
      </c>
      <c r="S183" s="81">
        <v>5.0308290175830441</v>
      </c>
      <c r="T183" s="82"/>
      <c r="U183" s="81">
        <v>2277338</v>
      </c>
      <c r="V183" s="81">
        <v>1598</v>
      </c>
      <c r="W183" s="81">
        <v>0</v>
      </c>
      <c r="X183" s="81">
        <v>17800</v>
      </c>
      <c r="Y183" s="81">
        <v>18363</v>
      </c>
      <c r="Z183" s="81">
        <v>24257</v>
      </c>
      <c r="AA183" s="81">
        <v>3899</v>
      </c>
      <c r="AB183" s="81">
        <v>46182</v>
      </c>
      <c r="AC183" s="81">
        <v>0</v>
      </c>
      <c r="AD183" s="81">
        <v>5.0308290175830441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1953</v>
      </c>
      <c r="B184" s="80">
        <v>175</v>
      </c>
      <c r="C184" s="80">
        <v>5</v>
      </c>
      <c r="D184" s="80">
        <v>11</v>
      </c>
      <c r="E184" s="80">
        <v>2008</v>
      </c>
      <c r="F184" s="80" t="s">
        <v>84</v>
      </c>
      <c r="G184" s="80" t="s">
        <v>1948</v>
      </c>
      <c r="H184" s="80" t="s">
        <v>1949</v>
      </c>
      <c r="I184" s="177"/>
      <c r="J184" s="81">
        <v>20.148276840281763</v>
      </c>
      <c r="K184" s="81">
        <v>2.7296304348481661</v>
      </c>
      <c r="L184" s="81">
        <v>3.9291628641394802</v>
      </c>
      <c r="M184" s="81">
        <v>80.351278692175214</v>
      </c>
      <c r="N184" s="81">
        <v>65.558446854138907</v>
      </c>
      <c r="O184" s="81">
        <v>48.145337760439624</v>
      </c>
      <c r="P184" s="81">
        <v>19.61212150624133</v>
      </c>
      <c r="Q184" s="81">
        <v>2.8918305169896317</v>
      </c>
      <c r="R184" s="81">
        <v>0</v>
      </c>
      <c r="S184" s="81">
        <v>7.3069055352854431</v>
      </c>
      <c r="T184" s="82"/>
      <c r="U184" s="81">
        <v>2604625</v>
      </c>
      <c r="V184" s="81">
        <v>1598</v>
      </c>
      <c r="W184" s="81">
        <v>50</v>
      </c>
      <c r="X184" s="81">
        <v>17800</v>
      </c>
      <c r="Y184" s="81">
        <v>18751</v>
      </c>
      <c r="Z184" s="81">
        <v>24658</v>
      </c>
      <c r="AA184" s="81">
        <v>3845</v>
      </c>
      <c r="AB184" s="81">
        <v>47253</v>
      </c>
      <c r="AC184" s="81">
        <v>0</v>
      </c>
      <c r="AD184" s="81">
        <v>7.3069055352854431</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1954</v>
      </c>
      <c r="B185" s="80">
        <v>176</v>
      </c>
      <c r="C185" s="80">
        <v>6</v>
      </c>
      <c r="D185" s="80">
        <v>11</v>
      </c>
      <c r="E185" s="80">
        <v>2009</v>
      </c>
      <c r="F185" s="80" t="s">
        <v>85</v>
      </c>
      <c r="G185" s="80" t="s">
        <v>1948</v>
      </c>
      <c r="H185" s="80" t="s">
        <v>1949</v>
      </c>
      <c r="I185" s="177"/>
      <c r="J185" s="81">
        <v>18.984971899974347</v>
      </c>
      <c r="K185" s="81">
        <v>1.9704404298757061</v>
      </c>
      <c r="L185" s="81">
        <v>3.792632944456158</v>
      </c>
      <c r="M185" s="81">
        <v>89.777139412419217</v>
      </c>
      <c r="N185" s="81">
        <v>64.677310596247324</v>
      </c>
      <c r="O185" s="81">
        <v>49.631627681032647</v>
      </c>
      <c r="P185" s="81">
        <v>18.904978422231991</v>
      </c>
      <c r="Q185" s="81">
        <v>2.8023370245901118</v>
      </c>
      <c r="R185" s="81">
        <v>0</v>
      </c>
      <c r="S185" s="81">
        <v>5.3805839708547634</v>
      </c>
      <c r="T185" s="82"/>
      <c r="U185" s="81">
        <v>1929413</v>
      </c>
      <c r="V185" s="81">
        <v>1212</v>
      </c>
      <c r="W185" s="81">
        <v>82</v>
      </c>
      <c r="X185" s="81">
        <v>21040</v>
      </c>
      <c r="Y185" s="81">
        <v>19111</v>
      </c>
      <c r="Z185" s="81">
        <v>25090</v>
      </c>
      <c r="AA185" s="81">
        <v>3805</v>
      </c>
      <c r="AB185" s="81">
        <v>48069</v>
      </c>
      <c r="AC185" s="81">
        <v>0</v>
      </c>
      <c r="AD185" s="81">
        <v>5.3805839708547634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4.3499999999999996</v>
      </c>
      <c r="BJ185" s="81">
        <v>0</v>
      </c>
      <c r="BK185" s="81">
        <v>39.477000000000004</v>
      </c>
      <c r="BL185" s="81">
        <v>0</v>
      </c>
      <c r="BM185" s="82"/>
      <c r="BN185" s="81">
        <v>0</v>
      </c>
      <c r="BO185" s="81">
        <v>0</v>
      </c>
      <c r="BP185" s="81">
        <v>1</v>
      </c>
      <c r="BQ185" s="81">
        <v>0</v>
      </c>
      <c r="BR185" s="81">
        <v>5</v>
      </c>
      <c r="BS185" s="81">
        <v>0</v>
      </c>
      <c r="BT185"/>
      <c r="BU185" s="80"/>
      <c r="BV185" s="80"/>
      <c r="BW185" s="80"/>
      <c r="BX185" s="80"/>
      <c r="BY185" s="80"/>
      <c r="BZ185" s="80"/>
      <c r="CA185" s="80"/>
      <c r="CB185" s="80"/>
      <c r="CC185" s="80"/>
    </row>
    <row r="186" spans="1:81">
      <c r="A186" s="80" t="s">
        <v>1955</v>
      </c>
      <c r="B186" s="80">
        <v>177</v>
      </c>
      <c r="C186" s="80">
        <v>7</v>
      </c>
      <c r="D186" s="80">
        <v>11</v>
      </c>
      <c r="E186" s="80">
        <v>2010</v>
      </c>
      <c r="F186" s="80" t="s">
        <v>86</v>
      </c>
      <c r="G186" s="80" t="s">
        <v>1948</v>
      </c>
      <c r="H186" s="80" t="s">
        <v>1949</v>
      </c>
      <c r="I186" s="177"/>
      <c r="J186" s="81">
        <v>22.44536974428209</v>
      </c>
      <c r="K186" s="81">
        <v>2.1022497784058518</v>
      </c>
      <c r="L186" s="81">
        <v>3.5777088819111658</v>
      </c>
      <c r="M186" s="81">
        <v>92.167088941781287</v>
      </c>
      <c r="N186" s="81">
        <v>71.94469766034814</v>
      </c>
      <c r="O186" s="81">
        <v>50.294020586349845</v>
      </c>
      <c r="P186" s="81">
        <v>19.083455296809564</v>
      </c>
      <c r="Q186" s="81">
        <v>2.9681415316248376</v>
      </c>
      <c r="R186" s="81">
        <v>0</v>
      </c>
      <c r="S186" s="81">
        <v>5.3634034812949158</v>
      </c>
      <c r="T186" s="82"/>
      <c r="U186" s="81">
        <v>2311008</v>
      </c>
      <c r="V186" s="81">
        <v>1212</v>
      </c>
      <c r="W186" s="81">
        <v>82</v>
      </c>
      <c r="X186" s="81">
        <v>21040</v>
      </c>
      <c r="Y186" s="81">
        <v>19364</v>
      </c>
      <c r="Z186" s="81">
        <v>25543</v>
      </c>
      <c r="AA186" s="81">
        <v>3745</v>
      </c>
      <c r="AB186" s="81">
        <v>48785</v>
      </c>
      <c r="AC186" s="81">
        <v>0</v>
      </c>
      <c r="AD186" s="81">
        <v>5.3634034812949158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4.617</v>
      </c>
      <c r="BJ186" s="81">
        <v>0</v>
      </c>
      <c r="BK186" s="81">
        <v>32.259</v>
      </c>
      <c r="BL186" s="81">
        <v>10.444000000000001</v>
      </c>
      <c r="BM186" s="82"/>
      <c r="BN186" s="81">
        <v>0</v>
      </c>
      <c r="BO186" s="81">
        <v>0</v>
      </c>
      <c r="BP186" s="81">
        <v>1</v>
      </c>
      <c r="BQ186" s="81">
        <v>0</v>
      </c>
      <c r="BR186" s="81">
        <v>4</v>
      </c>
      <c r="BS186" s="81">
        <v>1</v>
      </c>
      <c r="BT186"/>
      <c r="BU186" s="80">
        <v>47.32</v>
      </c>
      <c r="BV186" s="80">
        <v>0</v>
      </c>
      <c r="BW186" s="80">
        <v>0</v>
      </c>
      <c r="BX186" s="80">
        <v>0</v>
      </c>
      <c r="BY186" s="80">
        <v>0</v>
      </c>
      <c r="BZ186" s="80">
        <v>0</v>
      </c>
      <c r="CA186" s="80">
        <v>0</v>
      </c>
      <c r="CB186" s="80">
        <v>0</v>
      </c>
      <c r="CC186" s="80">
        <v>0</v>
      </c>
    </row>
    <row r="187" spans="1:81">
      <c r="A187" s="80" t="s">
        <v>1956</v>
      </c>
      <c r="B187" s="80">
        <v>178</v>
      </c>
      <c r="C187" s="80">
        <v>8</v>
      </c>
      <c r="D187" s="80">
        <v>11</v>
      </c>
      <c r="E187" s="80">
        <v>2011</v>
      </c>
      <c r="F187" s="80" t="s">
        <v>87</v>
      </c>
      <c r="G187" s="80" t="s">
        <v>1948</v>
      </c>
      <c r="H187" s="80" t="s">
        <v>1949</v>
      </c>
      <c r="I187" s="177"/>
      <c r="J187" s="81">
        <v>25.867510312900581</v>
      </c>
      <c r="K187" s="81">
        <v>2.8547743895857756</v>
      </c>
      <c r="L187" s="81">
        <v>3.7150706360447803</v>
      </c>
      <c r="M187" s="81">
        <v>99.819075952160517</v>
      </c>
      <c r="N187" s="81">
        <v>74.082260744360951</v>
      </c>
      <c r="O187" s="81">
        <v>50.560114922879684</v>
      </c>
      <c r="P187" s="81">
        <v>18.635890882774273</v>
      </c>
      <c r="Q187" s="81">
        <v>3.4971258315051066</v>
      </c>
      <c r="R187" s="81">
        <v>0</v>
      </c>
      <c r="S187" s="81">
        <v>4.4940099710527077</v>
      </c>
      <c r="T187" s="82"/>
      <c r="U187" s="81">
        <v>2622341</v>
      </c>
      <c r="V187" s="81">
        <v>1212</v>
      </c>
      <c r="W187" s="81">
        <v>82</v>
      </c>
      <c r="X187" s="81">
        <v>21040</v>
      </c>
      <c r="Y187" s="81">
        <v>19796</v>
      </c>
      <c r="Z187" s="81">
        <v>26236</v>
      </c>
      <c r="AA187" s="81">
        <v>3766</v>
      </c>
      <c r="AB187" s="81">
        <v>49832</v>
      </c>
      <c r="AC187" s="81">
        <v>0</v>
      </c>
      <c r="AD187" s="81">
        <v>4.4940099710527077</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4.5010000000000003</v>
      </c>
      <c r="BJ187" s="81">
        <v>0</v>
      </c>
      <c r="BK187" s="81">
        <v>34.201000000000001</v>
      </c>
      <c r="BL187" s="81">
        <v>10.641999999999999</v>
      </c>
      <c r="BM187" s="82"/>
      <c r="BN187" s="81">
        <v>0</v>
      </c>
      <c r="BO187" s="81">
        <v>0</v>
      </c>
      <c r="BP187" s="81">
        <v>1</v>
      </c>
      <c r="BQ187" s="81">
        <v>0</v>
      </c>
      <c r="BR187" s="81">
        <v>5</v>
      </c>
      <c r="BS187" s="81">
        <v>1</v>
      </c>
      <c r="BT187"/>
      <c r="BU187" s="80">
        <v>49.344000000000001</v>
      </c>
      <c r="BV187" s="80">
        <v>0</v>
      </c>
      <c r="BW187" s="80">
        <v>0</v>
      </c>
      <c r="BX187" s="80">
        <v>0</v>
      </c>
      <c r="BY187" s="80">
        <v>0</v>
      </c>
      <c r="BZ187" s="80">
        <v>0</v>
      </c>
      <c r="CA187" s="80">
        <v>0</v>
      </c>
      <c r="CB187" s="80">
        <v>0</v>
      </c>
      <c r="CC187" s="80">
        <v>0</v>
      </c>
    </row>
    <row r="188" spans="1:81">
      <c r="A188" s="80" t="s">
        <v>1957</v>
      </c>
      <c r="B188" s="80">
        <v>179</v>
      </c>
      <c r="C188" s="80">
        <v>9</v>
      </c>
      <c r="D188" s="80">
        <v>11</v>
      </c>
      <c r="E188" s="80">
        <v>2012</v>
      </c>
      <c r="F188" s="80" t="s">
        <v>88</v>
      </c>
      <c r="G188" s="80" t="s">
        <v>1948</v>
      </c>
      <c r="H188" s="80" t="s">
        <v>1949</v>
      </c>
      <c r="I188" s="177"/>
      <c r="J188" s="81">
        <v>21.467354868124715</v>
      </c>
      <c r="K188" s="81">
        <v>2.5530203195122776</v>
      </c>
      <c r="L188" s="81">
        <v>3.6189137006482093</v>
      </c>
      <c r="M188" s="81">
        <v>105.45493581209745</v>
      </c>
      <c r="N188" s="81">
        <v>78.172197820636626</v>
      </c>
      <c r="O188" s="81">
        <v>51.839038761231357</v>
      </c>
      <c r="P188" s="81">
        <v>18.682202762233995</v>
      </c>
      <c r="Q188" s="81">
        <v>3.9500553297190395</v>
      </c>
      <c r="R188" s="81">
        <v>0</v>
      </c>
      <c r="S188" s="81">
        <v>5.3622946353483378</v>
      </c>
      <c r="T188" s="82"/>
      <c r="U188" s="81">
        <v>2343321</v>
      </c>
      <c r="V188" s="81">
        <v>1212</v>
      </c>
      <c r="W188" s="81">
        <v>82</v>
      </c>
      <c r="X188" s="81">
        <v>21040</v>
      </c>
      <c r="Y188" s="81">
        <v>20664</v>
      </c>
      <c r="Z188" s="81">
        <v>27113</v>
      </c>
      <c r="AA188" s="81">
        <v>3754</v>
      </c>
      <c r="AB188" s="81">
        <v>51806</v>
      </c>
      <c r="AC188" s="81">
        <v>0</v>
      </c>
      <c r="AD188" s="81">
        <v>5.3622946353483378</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4.702</v>
      </c>
      <c r="BJ188" s="81">
        <v>0</v>
      </c>
      <c r="BK188" s="81">
        <v>34.804000000000002</v>
      </c>
      <c r="BL188" s="81">
        <v>11.212999999999999</v>
      </c>
      <c r="BM188" s="82"/>
      <c r="BN188" s="81">
        <v>0</v>
      </c>
      <c r="BO188" s="81">
        <v>0</v>
      </c>
      <c r="BP188" s="81">
        <v>1</v>
      </c>
      <c r="BQ188" s="81">
        <v>0</v>
      </c>
      <c r="BR188" s="81">
        <v>5</v>
      </c>
      <c r="BS188" s="81">
        <v>1</v>
      </c>
      <c r="BT188"/>
      <c r="BU188" s="80">
        <v>50.719000000000001</v>
      </c>
      <c r="BV188" s="80">
        <v>0</v>
      </c>
      <c r="BW188" s="80">
        <v>0</v>
      </c>
      <c r="BX188" s="80">
        <v>0</v>
      </c>
      <c r="BY188" s="80">
        <v>0</v>
      </c>
      <c r="BZ188" s="80">
        <v>0</v>
      </c>
      <c r="CA188" s="80">
        <v>0</v>
      </c>
      <c r="CB188" s="80">
        <v>0</v>
      </c>
      <c r="CC188" s="80">
        <v>0</v>
      </c>
    </row>
    <row r="189" spans="1:81">
      <c r="A189" s="80" t="s">
        <v>1958</v>
      </c>
      <c r="B189" s="80">
        <v>180</v>
      </c>
      <c r="C189" s="80">
        <v>10</v>
      </c>
      <c r="D189" s="80">
        <v>11</v>
      </c>
      <c r="E189" s="80">
        <v>2013</v>
      </c>
      <c r="F189" s="80" t="s">
        <v>89</v>
      </c>
      <c r="G189" s="80" t="s">
        <v>1948</v>
      </c>
      <c r="H189" s="80" t="s">
        <v>1949</v>
      </c>
      <c r="I189" s="177"/>
      <c r="J189" s="81">
        <v>20.044975822728208</v>
      </c>
      <c r="K189" s="81">
        <v>2.1695081523398208</v>
      </c>
      <c r="L189" s="81">
        <v>3.3392380781118876</v>
      </c>
      <c r="M189" s="81">
        <v>104.98730494149227</v>
      </c>
      <c r="N189" s="81">
        <v>72.259899971003719</v>
      </c>
      <c r="O189" s="81">
        <v>51.265173395509507</v>
      </c>
      <c r="P189" s="81">
        <v>19.037331023171536</v>
      </c>
      <c r="Q189" s="81">
        <v>4.0843308290923064</v>
      </c>
      <c r="R189" s="81">
        <v>0</v>
      </c>
      <c r="S189" s="81">
        <v>5.4123780938358239</v>
      </c>
      <c r="T189" s="82"/>
      <c r="U189" s="81">
        <v>2256978</v>
      </c>
      <c r="V189" s="81">
        <v>1212</v>
      </c>
      <c r="W189" s="81">
        <v>82</v>
      </c>
      <c r="X189" s="81">
        <v>21040</v>
      </c>
      <c r="Y189" s="81">
        <v>21138</v>
      </c>
      <c r="Z189" s="81">
        <v>28010</v>
      </c>
      <c r="AA189" s="81">
        <v>3811</v>
      </c>
      <c r="AB189" s="81">
        <v>52799</v>
      </c>
      <c r="AC189" s="81">
        <v>0</v>
      </c>
      <c r="AD189" s="81">
        <v>5.4123780938358239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4.4669999999999996</v>
      </c>
      <c r="BJ189" s="81">
        <v>0</v>
      </c>
      <c r="BK189" s="81">
        <v>34.816000000000003</v>
      </c>
      <c r="BL189" s="81">
        <v>11.395</v>
      </c>
      <c r="BM189" s="82"/>
      <c r="BN189" s="81">
        <v>0</v>
      </c>
      <c r="BO189" s="81">
        <v>0</v>
      </c>
      <c r="BP189" s="81">
        <v>1</v>
      </c>
      <c r="BQ189" s="81">
        <v>0</v>
      </c>
      <c r="BR189" s="81">
        <v>5</v>
      </c>
      <c r="BS189" s="81">
        <v>1</v>
      </c>
      <c r="BT189"/>
      <c r="BU189" s="80">
        <v>50.677999999999997</v>
      </c>
      <c r="BV189" s="80">
        <v>0</v>
      </c>
      <c r="BW189" s="80">
        <v>0</v>
      </c>
      <c r="BX189" s="80">
        <v>0</v>
      </c>
      <c r="BY189" s="80">
        <v>0</v>
      </c>
      <c r="BZ189" s="80">
        <v>0</v>
      </c>
      <c r="CA189" s="80">
        <v>0</v>
      </c>
      <c r="CB189" s="80">
        <v>0</v>
      </c>
      <c r="CC189" s="80">
        <v>0</v>
      </c>
    </row>
    <row r="190" spans="1:81">
      <c r="A190" s="80" t="s">
        <v>1959</v>
      </c>
      <c r="B190" s="80">
        <v>181</v>
      </c>
      <c r="C190" s="80">
        <v>11</v>
      </c>
      <c r="D190" s="80">
        <v>11</v>
      </c>
      <c r="E190" s="80">
        <v>2014</v>
      </c>
      <c r="F190" s="80" t="s">
        <v>90</v>
      </c>
      <c r="G190" s="80" t="s">
        <v>1948</v>
      </c>
      <c r="H190" s="80" t="s">
        <v>1949</v>
      </c>
      <c r="I190" s="177"/>
      <c r="J190" s="81">
        <v>19.909600310089068</v>
      </c>
      <c r="K190" s="81">
        <v>2.645162811640867</v>
      </c>
      <c r="L190" s="81">
        <v>3.2888223318088401</v>
      </c>
      <c r="M190" s="81">
        <v>109.47432086721038</v>
      </c>
      <c r="N190" s="81">
        <v>71.709455771757916</v>
      </c>
      <c r="O190" s="81">
        <v>49.535310512337226</v>
      </c>
      <c r="P190" s="81">
        <v>19.38741304753292</v>
      </c>
      <c r="Q190" s="81">
        <v>4.043494476192719</v>
      </c>
      <c r="R190" s="81">
        <v>0</v>
      </c>
      <c r="S190" s="81">
        <v>6.7441387959115096</v>
      </c>
      <c r="T190" s="82"/>
      <c r="U190" s="81">
        <v>2447900</v>
      </c>
      <c r="V190" s="81">
        <v>1280</v>
      </c>
      <c r="W190" s="81">
        <v>69</v>
      </c>
      <c r="X190" s="81">
        <v>23503</v>
      </c>
      <c r="Y190" s="81">
        <v>21876</v>
      </c>
      <c r="Z190" s="81">
        <v>28505</v>
      </c>
      <c r="AA190" s="81">
        <v>3861</v>
      </c>
      <c r="AB190" s="81">
        <v>54480</v>
      </c>
      <c r="AC190" s="81">
        <v>0</v>
      </c>
      <c r="AD190" s="81">
        <v>6.7441387959115096</v>
      </c>
      <c r="AE190" s="82"/>
      <c r="AF190" s="81">
        <v>14337682.200852454</v>
      </c>
      <c r="AG190" s="81">
        <v>2408878.1853316342</v>
      </c>
      <c r="AH190" s="81">
        <v>794968.442712788</v>
      </c>
      <c r="AI190" s="81">
        <v>144682480.64998171</v>
      </c>
      <c r="AJ190" s="81">
        <v>101594154.9532142</v>
      </c>
      <c r="AK190" s="81">
        <v>0</v>
      </c>
      <c r="AL190" s="81">
        <v>0</v>
      </c>
      <c r="AM190" s="81">
        <v>7479289.8936485685</v>
      </c>
      <c r="AN190" s="81">
        <v>0</v>
      </c>
      <c r="AO190" s="81">
        <v>0</v>
      </c>
      <c r="AP190" s="82"/>
      <c r="AQ190" s="81">
        <v>1206</v>
      </c>
      <c r="AR190" s="81">
        <v>162</v>
      </c>
      <c r="AS190" s="81">
        <v>0</v>
      </c>
      <c r="AT190" s="81">
        <v>0</v>
      </c>
      <c r="AU190" s="81">
        <v>0</v>
      </c>
      <c r="AV190" s="81">
        <v>0</v>
      </c>
      <c r="AW190" s="81" t="s">
        <v>564</v>
      </c>
      <c r="AX190" s="82"/>
      <c r="AY190" s="81">
        <v>4834.2999999999993</v>
      </c>
      <c r="AZ190" s="81">
        <v>3320.2</v>
      </c>
      <c r="BA190" s="81">
        <v>0</v>
      </c>
      <c r="BB190" s="81">
        <v>0</v>
      </c>
      <c r="BC190" s="81">
        <v>0</v>
      </c>
      <c r="BD190" s="81">
        <v>0</v>
      </c>
      <c r="BE190" s="81" t="s">
        <v>564</v>
      </c>
      <c r="BF190" s="82"/>
      <c r="BG190" s="81">
        <v>0</v>
      </c>
      <c r="BH190" s="81">
        <v>0</v>
      </c>
      <c r="BI190" s="81">
        <v>4.4279999999999999</v>
      </c>
      <c r="BJ190" s="81">
        <v>0</v>
      </c>
      <c r="BK190" s="81">
        <v>47.082999999999998</v>
      </c>
      <c r="BL190" s="81">
        <v>0</v>
      </c>
      <c r="BM190" s="82"/>
      <c r="BN190" s="81">
        <v>0</v>
      </c>
      <c r="BO190" s="81">
        <v>0</v>
      </c>
      <c r="BP190" s="81">
        <v>1</v>
      </c>
      <c r="BQ190" s="81">
        <v>0</v>
      </c>
      <c r="BR190" s="81">
        <v>6</v>
      </c>
      <c r="BS190" s="81">
        <v>0</v>
      </c>
      <c r="BT190"/>
      <c r="BU190" s="80">
        <v>51.511000000000003</v>
      </c>
      <c r="BV190" s="80">
        <v>0</v>
      </c>
      <c r="BW190" s="80">
        <v>0</v>
      </c>
      <c r="BX190" s="80">
        <v>0</v>
      </c>
      <c r="BY190" s="80">
        <v>0</v>
      </c>
      <c r="BZ190" s="80">
        <v>0</v>
      </c>
      <c r="CA190" s="80">
        <v>0</v>
      </c>
      <c r="CB190" s="80">
        <v>0</v>
      </c>
      <c r="CC190" s="80">
        <v>0</v>
      </c>
    </row>
    <row r="191" spans="1:81">
      <c r="A191" s="80" t="s">
        <v>1960</v>
      </c>
      <c r="B191" s="80">
        <v>182</v>
      </c>
      <c r="C191" s="80">
        <v>12</v>
      </c>
      <c r="D191" s="80">
        <v>11</v>
      </c>
      <c r="E191" s="80">
        <v>2015</v>
      </c>
      <c r="F191" s="80" t="s">
        <v>91</v>
      </c>
      <c r="G191" s="80" t="s">
        <v>1948</v>
      </c>
      <c r="H191" s="80" t="s">
        <v>1949</v>
      </c>
      <c r="I191" s="177"/>
      <c r="J191" s="81">
        <v>18.659529203097165</v>
      </c>
      <c r="K191" s="81">
        <v>2.5648588949283049</v>
      </c>
      <c r="L191" s="81">
        <v>3.8649764448735446</v>
      </c>
      <c r="M191" s="81">
        <v>104.3558837908985</v>
      </c>
      <c r="N191" s="81">
        <v>65.876887924562908</v>
      </c>
      <c r="O191" s="81">
        <v>50.243342401958699</v>
      </c>
      <c r="P191" s="81">
        <v>19.638856295797783</v>
      </c>
      <c r="Q191" s="81">
        <v>4.036487166902738</v>
      </c>
      <c r="R191" s="81">
        <v>0</v>
      </c>
      <c r="S191" s="81">
        <v>7.0272132675969008</v>
      </c>
      <c r="T191" s="82"/>
      <c r="U191" s="81">
        <v>2629670</v>
      </c>
      <c r="V191" s="81">
        <v>1280</v>
      </c>
      <c r="W191" s="81">
        <v>69</v>
      </c>
      <c r="X191" s="81">
        <v>23503</v>
      </c>
      <c r="Y191" s="81">
        <v>22348</v>
      </c>
      <c r="Z191" s="81">
        <v>29191</v>
      </c>
      <c r="AA191" s="81">
        <v>3908</v>
      </c>
      <c r="AB191" s="81">
        <v>55555</v>
      </c>
      <c r="AC191" s="81">
        <v>0</v>
      </c>
      <c r="AD191" s="81">
        <v>7.0272132675969008</v>
      </c>
      <c r="AE191" s="82"/>
      <c r="AF191" s="81">
        <v>13875939.813536281</v>
      </c>
      <c r="AG191" s="81">
        <v>2128045.3938677781</v>
      </c>
      <c r="AH191" s="81">
        <v>783047.2135368028</v>
      </c>
      <c r="AI191" s="81">
        <v>141259780.89541304</v>
      </c>
      <c r="AJ191" s="81">
        <v>96906065.188230917</v>
      </c>
      <c r="AK191" s="81">
        <v>0</v>
      </c>
      <c r="AL191" s="81">
        <v>0</v>
      </c>
      <c r="AM191" s="81">
        <v>7613579.7055399688</v>
      </c>
      <c r="AN191" s="81">
        <v>0</v>
      </c>
      <c r="AO191" s="81">
        <v>0</v>
      </c>
      <c r="AP191" s="82"/>
      <c r="AQ191" s="81">
        <v>1309</v>
      </c>
      <c r="AR191" s="81">
        <v>214</v>
      </c>
      <c r="AS191" s="81">
        <v>0</v>
      </c>
      <c r="AT191" s="81">
        <v>0</v>
      </c>
      <c r="AU191" s="81">
        <v>0</v>
      </c>
      <c r="AV191" s="81">
        <v>0</v>
      </c>
      <c r="AW191" s="81" t="s">
        <v>564</v>
      </c>
      <c r="AX191" s="82"/>
      <c r="AY191" s="81">
        <v>5315.8</v>
      </c>
      <c r="AZ191" s="81">
        <v>4980.8</v>
      </c>
      <c r="BA191" s="81">
        <v>0</v>
      </c>
      <c r="BB191" s="81">
        <v>0</v>
      </c>
      <c r="BC191" s="81">
        <v>0</v>
      </c>
      <c r="BD191" s="81">
        <v>0</v>
      </c>
      <c r="BE191" s="81" t="s">
        <v>564</v>
      </c>
      <c r="BF191" s="82"/>
      <c r="BG191" s="81">
        <v>0</v>
      </c>
      <c r="BH191" s="81">
        <v>0</v>
      </c>
      <c r="BI191" s="81">
        <v>4.1280000000000001</v>
      </c>
      <c r="BJ191" s="81">
        <v>0</v>
      </c>
      <c r="BK191" s="81">
        <v>43.102000000000004</v>
      </c>
      <c r="BL191" s="81">
        <v>0</v>
      </c>
      <c r="BM191" s="82"/>
      <c r="BN191" s="81">
        <v>0</v>
      </c>
      <c r="BO191" s="81">
        <v>0</v>
      </c>
      <c r="BP191" s="81">
        <v>1</v>
      </c>
      <c r="BQ191" s="81">
        <v>0</v>
      </c>
      <c r="BR191" s="81">
        <v>6</v>
      </c>
      <c r="BS191" s="81">
        <v>0</v>
      </c>
      <c r="BT191"/>
      <c r="BU191" s="80">
        <v>47.23</v>
      </c>
      <c r="BV191" s="80">
        <v>0</v>
      </c>
      <c r="BW191" s="80">
        <v>0</v>
      </c>
      <c r="BX191" s="80">
        <v>0</v>
      </c>
      <c r="BY191" s="80">
        <v>0</v>
      </c>
      <c r="BZ191" s="80">
        <v>0</v>
      </c>
      <c r="CA191" s="80">
        <v>0</v>
      </c>
      <c r="CB191" s="80">
        <v>0</v>
      </c>
      <c r="CC191" s="80">
        <v>0</v>
      </c>
    </row>
    <row r="192" spans="1:81">
      <c r="A192" s="80" t="s">
        <v>1961</v>
      </c>
      <c r="B192" s="80">
        <v>183</v>
      </c>
      <c r="C192" s="80">
        <v>13</v>
      </c>
      <c r="D192" s="80">
        <v>11</v>
      </c>
      <c r="E192" s="80">
        <v>2016</v>
      </c>
      <c r="F192" s="80" t="s">
        <v>92</v>
      </c>
      <c r="G192" s="80" t="s">
        <v>1948</v>
      </c>
      <c r="H192" s="80" t="s">
        <v>1949</v>
      </c>
      <c r="I192" s="177"/>
      <c r="J192" s="81">
        <v>13.762756024050818</v>
      </c>
      <c r="K192" s="81">
        <v>2.5812453546736607</v>
      </c>
      <c r="L192" s="81">
        <v>4.0922028749124406</v>
      </c>
      <c r="M192" s="81">
        <v>90.533372180661374</v>
      </c>
      <c r="N192" s="81">
        <v>66.367107119677854</v>
      </c>
      <c r="O192" s="81">
        <v>50.775811070489432</v>
      </c>
      <c r="P192" s="81">
        <v>19.303702244023235</v>
      </c>
      <c r="Q192" s="81">
        <v>3.9870367081505256</v>
      </c>
      <c r="R192" s="81">
        <v>0</v>
      </c>
      <c r="S192" s="81">
        <v>5.3166260681022859</v>
      </c>
      <c r="T192" s="82"/>
      <c r="U192" s="81">
        <v>1797994</v>
      </c>
      <c r="V192" s="81">
        <v>1280</v>
      </c>
      <c r="W192" s="81">
        <v>69</v>
      </c>
      <c r="X192" s="81">
        <v>23503</v>
      </c>
      <c r="Y192" s="81">
        <v>22854</v>
      </c>
      <c r="Z192" s="81">
        <v>29863</v>
      </c>
      <c r="AA192" s="81">
        <v>3973</v>
      </c>
      <c r="AB192" s="81">
        <v>56448</v>
      </c>
      <c r="AC192" s="81">
        <v>0</v>
      </c>
      <c r="AD192" s="81">
        <v>5.3166260681022859</v>
      </c>
      <c r="AE192" s="82"/>
      <c r="AF192" s="81">
        <v>9690229.0699376557</v>
      </c>
      <c r="AG192" s="81">
        <v>2020878.598713574</v>
      </c>
      <c r="AH192" s="81">
        <v>629779.04225763946</v>
      </c>
      <c r="AI192" s="81">
        <v>140052334.82809669</v>
      </c>
      <c r="AJ192" s="81">
        <v>97860128.937835798</v>
      </c>
      <c r="AK192" s="81">
        <v>0</v>
      </c>
      <c r="AL192" s="81">
        <v>0</v>
      </c>
      <c r="AM192" s="81">
        <v>7741971.6926707262</v>
      </c>
      <c r="AN192" s="81">
        <v>0</v>
      </c>
      <c r="AO192" s="81">
        <v>0</v>
      </c>
      <c r="AP192" s="82"/>
      <c r="AQ192" s="81">
        <v>1378</v>
      </c>
      <c r="AR192" s="81">
        <v>246</v>
      </c>
      <c r="AS192" s="81">
        <v>0</v>
      </c>
      <c r="AT192" s="81">
        <v>0</v>
      </c>
      <c r="AU192" s="81">
        <v>0</v>
      </c>
      <c r="AV192" s="81">
        <v>0</v>
      </c>
      <c r="AW192" s="81" t="s">
        <v>564</v>
      </c>
      <c r="AX192" s="82"/>
      <c r="AY192" s="81">
        <v>5668.3</v>
      </c>
      <c r="AZ192" s="81">
        <v>5789.8</v>
      </c>
      <c r="BA192" s="81">
        <v>0</v>
      </c>
      <c r="BB192" s="81">
        <v>0</v>
      </c>
      <c r="BC192" s="81">
        <v>0</v>
      </c>
      <c r="BD192" s="81">
        <v>0</v>
      </c>
      <c r="BE192" s="81" t="s">
        <v>564</v>
      </c>
      <c r="BF192" s="82"/>
      <c r="BG192" s="81">
        <v>0</v>
      </c>
      <c r="BH192" s="81">
        <v>0</v>
      </c>
      <c r="BI192" s="81">
        <v>3.847</v>
      </c>
      <c r="BJ192" s="81">
        <v>0</v>
      </c>
      <c r="BK192" s="81">
        <v>42.561</v>
      </c>
      <c r="BL192" s="81">
        <v>0</v>
      </c>
      <c r="BM192" s="82"/>
      <c r="BN192" s="81">
        <v>0</v>
      </c>
      <c r="BO192" s="81">
        <v>0</v>
      </c>
      <c r="BP192" s="81">
        <v>1</v>
      </c>
      <c r="BQ192" s="81">
        <v>0</v>
      </c>
      <c r="BR192" s="81">
        <v>6</v>
      </c>
      <c r="BS192" s="81">
        <v>0</v>
      </c>
      <c r="BT192"/>
      <c r="BU192" s="80">
        <v>46.408000000000001</v>
      </c>
      <c r="BV192" s="80">
        <v>0</v>
      </c>
      <c r="BW192" s="80">
        <v>0</v>
      </c>
      <c r="BX192" s="80">
        <v>0</v>
      </c>
      <c r="BY192" s="80">
        <v>0</v>
      </c>
      <c r="BZ192" s="80">
        <v>0</v>
      </c>
      <c r="CA192" s="80">
        <v>0</v>
      </c>
      <c r="CB192" s="80">
        <v>0</v>
      </c>
      <c r="CC192" s="80">
        <v>0</v>
      </c>
    </row>
    <row r="193" spans="1:81">
      <c r="A193" s="80" t="s">
        <v>1962</v>
      </c>
      <c r="B193" s="80">
        <v>184</v>
      </c>
      <c r="C193" s="80">
        <v>14</v>
      </c>
      <c r="D193" s="80">
        <v>11</v>
      </c>
      <c r="E193" s="80">
        <v>2017</v>
      </c>
      <c r="F193" s="80" t="s">
        <v>71</v>
      </c>
      <c r="G193" s="80" t="s">
        <v>1948</v>
      </c>
      <c r="H193" s="80" t="s">
        <v>1949</v>
      </c>
      <c r="I193" s="177"/>
      <c r="J193" s="81">
        <v>13.306368991327471</v>
      </c>
      <c r="K193" s="81">
        <v>2.6353414290401398</v>
      </c>
      <c r="L193" s="81">
        <v>3.8068294012824238</v>
      </c>
      <c r="M193" s="81">
        <v>89.721181125268657</v>
      </c>
      <c r="N193" s="81">
        <v>69.188118768360553</v>
      </c>
      <c r="O193" s="81">
        <v>50.825357990324797</v>
      </c>
      <c r="P193" s="81">
        <v>19.427645310355672</v>
      </c>
      <c r="Q193" s="81">
        <v>3.9200480149236197</v>
      </c>
      <c r="R193" s="81">
        <v>0</v>
      </c>
      <c r="S193" s="81">
        <v>5.5321734208922217</v>
      </c>
      <c r="T193" s="82"/>
      <c r="U193" s="81">
        <v>1852172</v>
      </c>
      <c r="V193" s="81">
        <v>1280</v>
      </c>
      <c r="W193" s="81">
        <v>69</v>
      </c>
      <c r="X193" s="81">
        <v>23503</v>
      </c>
      <c r="Y193" s="81">
        <v>23291</v>
      </c>
      <c r="Z193" s="81">
        <v>30388</v>
      </c>
      <c r="AA193" s="81">
        <v>4024</v>
      </c>
      <c r="AB193" s="81">
        <v>57394</v>
      </c>
      <c r="AC193" s="81">
        <v>0</v>
      </c>
      <c r="AD193" s="81">
        <v>5.5321734208922217</v>
      </c>
      <c r="AE193" s="82"/>
      <c r="AF193" s="81">
        <v>9993342.042978121</v>
      </c>
      <c r="AG193" s="81">
        <v>2091539.9712857481</v>
      </c>
      <c r="AH193" s="81">
        <v>802574.40250236669</v>
      </c>
      <c r="AI193" s="81">
        <v>142308764.7012977</v>
      </c>
      <c r="AJ193" s="81">
        <v>101943913.18709201</v>
      </c>
      <c r="AK193" s="81">
        <v>0</v>
      </c>
      <c r="AL193" s="81">
        <v>0</v>
      </c>
      <c r="AM193" s="81">
        <v>7884034.8355765771</v>
      </c>
      <c r="AN193" s="81">
        <v>0</v>
      </c>
      <c r="AO193" s="81">
        <v>0</v>
      </c>
      <c r="AP193" s="82"/>
      <c r="AQ193" s="81">
        <v>1473</v>
      </c>
      <c r="AR193" s="81">
        <v>270</v>
      </c>
      <c r="AS193" s="81">
        <v>0</v>
      </c>
      <c r="AT193" s="81">
        <v>0</v>
      </c>
      <c r="AU193" s="81">
        <v>0</v>
      </c>
      <c r="AV193" s="81">
        <v>0</v>
      </c>
      <c r="AW193" s="81" t="s">
        <v>564</v>
      </c>
      <c r="AX193" s="82"/>
      <c r="AY193" s="81">
        <v>6136.1</v>
      </c>
      <c r="AZ193" s="81">
        <v>6085.5000000000018</v>
      </c>
      <c r="BA193" s="81">
        <v>0</v>
      </c>
      <c r="BB193" s="81">
        <v>0</v>
      </c>
      <c r="BC193" s="81">
        <v>0</v>
      </c>
      <c r="BD193" s="81">
        <v>0</v>
      </c>
      <c r="BE193" s="81" t="s">
        <v>564</v>
      </c>
      <c r="BF193" s="82"/>
      <c r="BG193" s="81">
        <v>0</v>
      </c>
      <c r="BH193" s="81">
        <v>0</v>
      </c>
      <c r="BI193" s="81">
        <v>3.8919999999999999</v>
      </c>
      <c r="BJ193" s="81">
        <v>0</v>
      </c>
      <c r="BK193" s="81">
        <v>45.173000000000002</v>
      </c>
      <c r="BL193" s="81">
        <v>0</v>
      </c>
      <c r="BM193" s="82"/>
      <c r="BN193" s="81">
        <v>0</v>
      </c>
      <c r="BO193" s="81">
        <v>0</v>
      </c>
      <c r="BP193" s="81">
        <v>1</v>
      </c>
      <c r="BQ193" s="81">
        <v>0</v>
      </c>
      <c r="BR193" s="81">
        <v>7</v>
      </c>
      <c r="BS193" s="81">
        <v>0</v>
      </c>
      <c r="BT193"/>
      <c r="BU193" s="80">
        <v>49.064999999999998</v>
      </c>
      <c r="BV193" s="80">
        <v>0</v>
      </c>
      <c r="BW193" s="80">
        <v>0</v>
      </c>
      <c r="BX193" s="80">
        <v>0</v>
      </c>
      <c r="BY193" s="80">
        <v>0</v>
      </c>
      <c r="BZ193" s="80">
        <v>0</v>
      </c>
      <c r="CA193" s="80">
        <v>0</v>
      </c>
      <c r="CB193" s="80">
        <v>0</v>
      </c>
      <c r="CC193" s="80">
        <v>0</v>
      </c>
    </row>
    <row r="194" spans="1:81">
      <c r="A194" s="80" t="s">
        <v>1963</v>
      </c>
      <c r="B194" s="80">
        <v>185</v>
      </c>
      <c r="C194" s="80">
        <v>15</v>
      </c>
      <c r="D194" s="80">
        <v>11</v>
      </c>
      <c r="E194" s="80">
        <v>2018</v>
      </c>
      <c r="F194" s="80" t="s">
        <v>93</v>
      </c>
      <c r="G194" s="80" t="s">
        <v>1948</v>
      </c>
      <c r="H194" s="80" t="s">
        <v>1949</v>
      </c>
      <c r="I194" s="177"/>
      <c r="J194" s="81">
        <v>13.4077822048543</v>
      </c>
      <c r="K194" s="81">
        <v>2.4603549842375592</v>
      </c>
      <c r="L194" s="81">
        <v>3.5450580164554055</v>
      </c>
      <c r="M194" s="81">
        <v>91.117048127324949</v>
      </c>
      <c r="N194" s="81">
        <v>64.130154294913098</v>
      </c>
      <c r="O194" s="81">
        <v>50.897803738251525</v>
      </c>
      <c r="P194" s="81">
        <v>19.774384941680236</v>
      </c>
      <c r="Q194" s="81">
        <v>3.7046623084933574</v>
      </c>
      <c r="R194" s="81">
        <v>0</v>
      </c>
      <c r="S194" s="81">
        <v>5.8487459796088457</v>
      </c>
      <c r="T194" s="82"/>
      <c r="U194" s="81">
        <v>1947617</v>
      </c>
      <c r="V194" s="81">
        <v>1280</v>
      </c>
      <c r="W194" s="81">
        <v>69</v>
      </c>
      <c r="X194" s="81">
        <v>23503</v>
      </c>
      <c r="Y194" s="81">
        <v>23799</v>
      </c>
      <c r="Z194" s="81">
        <v>31014</v>
      </c>
      <c r="AA194" s="81">
        <v>4137</v>
      </c>
      <c r="AB194" s="81">
        <v>58452</v>
      </c>
      <c r="AC194" s="81">
        <v>0</v>
      </c>
      <c r="AD194" s="81">
        <v>5.8487459796088457</v>
      </c>
      <c r="AE194" s="82"/>
      <c r="AF194" s="81">
        <v>10130953.683425231</v>
      </c>
      <c r="AG194" s="81">
        <v>1858130.684908533</v>
      </c>
      <c r="AH194" s="81">
        <v>756877.70210012258</v>
      </c>
      <c r="AI194" s="81">
        <v>137310904.18826249</v>
      </c>
      <c r="AJ194" s="81">
        <v>99258831.901684955</v>
      </c>
      <c r="AK194" s="81">
        <v>0</v>
      </c>
      <c r="AL194" s="81">
        <v>0</v>
      </c>
      <c r="AM194" s="81">
        <v>8045982.7233173</v>
      </c>
      <c r="AN194" s="81">
        <v>0</v>
      </c>
      <c r="AO194" s="81">
        <v>0</v>
      </c>
      <c r="AP194" s="82"/>
      <c r="AQ194" s="81">
        <v>1568</v>
      </c>
      <c r="AR194" s="81">
        <v>297</v>
      </c>
      <c r="AS194" s="81">
        <v>0</v>
      </c>
      <c r="AT194" s="81">
        <v>0</v>
      </c>
      <c r="AU194" s="81">
        <v>0</v>
      </c>
      <c r="AV194" s="81">
        <v>0</v>
      </c>
      <c r="AW194" s="81" t="s">
        <v>564</v>
      </c>
      <c r="AX194" s="82"/>
      <c r="AY194" s="81">
        <v>6589.0999999999995</v>
      </c>
      <c r="AZ194" s="81">
        <v>6525</v>
      </c>
      <c r="BA194" s="81">
        <v>0</v>
      </c>
      <c r="BB194" s="81">
        <v>0</v>
      </c>
      <c r="BC194" s="81">
        <v>0</v>
      </c>
      <c r="BD194" s="81">
        <v>0</v>
      </c>
      <c r="BE194" s="81" t="s">
        <v>564</v>
      </c>
      <c r="BF194" s="82"/>
      <c r="BG194" s="81">
        <v>0</v>
      </c>
      <c r="BH194" s="81">
        <v>0</v>
      </c>
      <c r="BI194" s="81">
        <v>3.879</v>
      </c>
      <c r="BJ194" s="81">
        <v>0</v>
      </c>
      <c r="BK194" s="81">
        <v>44.42</v>
      </c>
      <c r="BL194" s="81">
        <v>0</v>
      </c>
      <c r="BM194" s="82"/>
      <c r="BN194" s="81">
        <v>0</v>
      </c>
      <c r="BO194" s="81">
        <v>0</v>
      </c>
      <c r="BP194" s="81">
        <v>1</v>
      </c>
      <c r="BQ194" s="81">
        <v>0</v>
      </c>
      <c r="BR194" s="81">
        <v>7</v>
      </c>
      <c r="BS194" s="81">
        <v>0</v>
      </c>
      <c r="BT194"/>
      <c r="BU194" s="80">
        <v>48.298999999999999</v>
      </c>
      <c r="BV194" s="80">
        <v>0</v>
      </c>
      <c r="BW194" s="80">
        <v>0</v>
      </c>
      <c r="BX194" s="80">
        <v>0</v>
      </c>
      <c r="BY194" s="80">
        <v>0</v>
      </c>
      <c r="BZ194" s="80">
        <v>0</v>
      </c>
      <c r="CA194" s="80">
        <v>0</v>
      </c>
      <c r="CB194" s="80">
        <v>0</v>
      </c>
      <c r="CC194" s="80">
        <v>0</v>
      </c>
    </row>
    <row r="195" spans="1:81">
      <c r="A195" s="80" t="s">
        <v>1964</v>
      </c>
      <c r="B195" s="80">
        <v>186</v>
      </c>
      <c r="C195" s="80">
        <v>16</v>
      </c>
      <c r="D195" s="80">
        <v>11</v>
      </c>
      <c r="E195" s="80">
        <v>2019</v>
      </c>
      <c r="F195" s="80" t="s">
        <v>73</v>
      </c>
      <c r="G195" s="80" t="s">
        <v>1948</v>
      </c>
      <c r="H195" s="80" t="s">
        <v>1949</v>
      </c>
      <c r="I195" s="177"/>
      <c r="J195" s="81">
        <v>13.254813159611397</v>
      </c>
      <c r="K195" s="81">
        <v>2.2074963997292762</v>
      </c>
      <c r="L195" s="81">
        <v>3.5641127030098976</v>
      </c>
      <c r="M195" s="81">
        <v>86.858033591656238</v>
      </c>
      <c r="N195" s="81">
        <v>63.549341529244074</v>
      </c>
      <c r="O195" s="81">
        <v>51.104629711917163</v>
      </c>
      <c r="P195" s="81">
        <v>20.048715532780172</v>
      </c>
      <c r="Q195" s="81">
        <v>3.6704388244886874</v>
      </c>
      <c r="R195" s="81">
        <v>0</v>
      </c>
      <c r="S195" s="81">
        <v>7.6778590511912697</v>
      </c>
      <c r="T195" s="82"/>
      <c r="U195" s="81">
        <v>2014875</v>
      </c>
      <c r="V195" s="81">
        <v>1280</v>
      </c>
      <c r="W195" s="81">
        <v>69</v>
      </c>
      <c r="X195" s="81">
        <v>23503</v>
      </c>
      <c r="Y195" s="81">
        <v>24297</v>
      </c>
      <c r="Z195" s="81">
        <v>31995</v>
      </c>
      <c r="AA195" s="81">
        <v>4163</v>
      </c>
      <c r="AB195" s="81">
        <v>59480</v>
      </c>
      <c r="AC195" s="81">
        <v>0</v>
      </c>
      <c r="AD195" s="81">
        <v>7.6778590511912697</v>
      </c>
      <c r="AE195" s="82"/>
      <c r="AF195" s="81">
        <v>10184746.964733461</v>
      </c>
      <c r="AG195" s="81">
        <v>1791468.319310518</v>
      </c>
      <c r="AH195" s="81">
        <v>812948.12014259351</v>
      </c>
      <c r="AI195" s="81">
        <v>141756213.50773591</v>
      </c>
      <c r="AJ195" s="81">
        <v>104316857.08887544</v>
      </c>
      <c r="AK195" s="81">
        <v>0</v>
      </c>
      <c r="AL195" s="81">
        <v>0</v>
      </c>
      <c r="AM195" s="81">
        <v>8100728.2347997315</v>
      </c>
      <c r="AN195" s="81">
        <v>0</v>
      </c>
      <c r="AO195" s="81">
        <v>0</v>
      </c>
      <c r="AP195" s="82"/>
      <c r="AQ195" s="81">
        <v>1694</v>
      </c>
      <c r="AR195" s="81">
        <v>331</v>
      </c>
      <c r="AS195" s="81">
        <v>0</v>
      </c>
      <c r="AT195" s="81">
        <v>0</v>
      </c>
      <c r="AU195" s="81">
        <v>0</v>
      </c>
      <c r="AV195" s="81">
        <v>0</v>
      </c>
      <c r="AW195" s="81" t="s">
        <v>564</v>
      </c>
      <c r="AX195" s="82"/>
      <c r="AY195" s="81">
        <v>7203.1000000000022</v>
      </c>
      <c r="AZ195" s="81">
        <v>7033.6999999999989</v>
      </c>
      <c r="BA195" s="81">
        <v>0</v>
      </c>
      <c r="BB195" s="81">
        <v>0</v>
      </c>
      <c r="BC195" s="81">
        <v>0</v>
      </c>
      <c r="BD195" s="81">
        <v>0</v>
      </c>
      <c r="BE195" s="81" t="s">
        <v>564</v>
      </c>
      <c r="BF195" s="82"/>
      <c r="BG195" s="81">
        <v>0</v>
      </c>
      <c r="BH195" s="81">
        <v>0</v>
      </c>
      <c r="BI195" s="81">
        <v>3.8980000000000001</v>
      </c>
      <c r="BJ195" s="81">
        <v>0</v>
      </c>
      <c r="BK195" s="81">
        <v>38.152999999999999</v>
      </c>
      <c r="BL195" s="81">
        <v>0</v>
      </c>
      <c r="BM195" s="82"/>
      <c r="BN195" s="81">
        <v>0</v>
      </c>
      <c r="BO195" s="81">
        <v>0</v>
      </c>
      <c r="BP195" s="81">
        <v>1</v>
      </c>
      <c r="BQ195" s="81">
        <v>0</v>
      </c>
      <c r="BR195" s="81">
        <v>7</v>
      </c>
      <c r="BS195" s="81">
        <v>0</v>
      </c>
      <c r="BT195"/>
      <c r="BU195" s="80">
        <v>42.051000000000002</v>
      </c>
      <c r="BV195" s="80">
        <v>0</v>
      </c>
      <c r="BW195" s="80">
        <v>0</v>
      </c>
      <c r="BX195" s="80">
        <v>0</v>
      </c>
      <c r="BY195" s="80">
        <v>0</v>
      </c>
      <c r="BZ195" s="80">
        <v>0</v>
      </c>
      <c r="CA195" s="80">
        <v>0</v>
      </c>
      <c r="CB195" s="80">
        <v>0</v>
      </c>
      <c r="CC195" s="80">
        <v>0</v>
      </c>
    </row>
    <row r="196" spans="1:81">
      <c r="A196" s="80" t="s">
        <v>1965</v>
      </c>
      <c r="B196" s="80">
        <v>187</v>
      </c>
      <c r="C196" s="80">
        <v>17</v>
      </c>
      <c r="D196" s="80">
        <v>11</v>
      </c>
      <c r="E196" s="80">
        <v>2020</v>
      </c>
      <c r="F196" s="80" t="s">
        <v>218</v>
      </c>
      <c r="G196" s="80" t="s">
        <v>1948</v>
      </c>
      <c r="H196" s="80" t="s">
        <v>1949</v>
      </c>
      <c r="I196" s="177"/>
      <c r="J196" s="81">
        <v>16.68371980614366</v>
      </c>
      <c r="K196" s="81">
        <v>2.467599949805996</v>
      </c>
      <c r="L196" s="81">
        <v>2.9411846375225457</v>
      </c>
      <c r="M196" s="81">
        <v>87.583413808589427</v>
      </c>
      <c r="N196" s="81">
        <v>63.927551260477244</v>
      </c>
      <c r="O196" s="81">
        <v>45.275884339437326</v>
      </c>
      <c r="P196" s="81">
        <v>18.550372524072905</v>
      </c>
      <c r="Q196" s="81">
        <v>3.5485805234344352</v>
      </c>
      <c r="R196" s="81">
        <v>0</v>
      </c>
      <c r="S196" s="81">
        <v>8.5294793904268627</v>
      </c>
      <c r="T196" s="82"/>
      <c r="U196" s="81">
        <v>2486074</v>
      </c>
      <c r="V196" s="81">
        <v>1334</v>
      </c>
      <c r="W196" s="81">
        <v>63</v>
      </c>
      <c r="X196" s="81">
        <v>26772</v>
      </c>
      <c r="Y196" s="81">
        <v>24680</v>
      </c>
      <c r="Z196" s="81">
        <v>32353</v>
      </c>
      <c r="AA196" s="81">
        <v>4185</v>
      </c>
      <c r="AB196" s="81">
        <v>60183</v>
      </c>
      <c r="AC196" s="81">
        <v>0</v>
      </c>
      <c r="AD196" s="81">
        <v>8.5294793904268627</v>
      </c>
      <c r="AE196" s="82"/>
      <c r="AF196" s="81">
        <v>13005292.19822108</v>
      </c>
      <c r="AG196" s="81">
        <v>1903162.0031058099</v>
      </c>
      <c r="AH196" s="81">
        <v>706815.73111483629</v>
      </c>
      <c r="AI196" s="81">
        <v>149105253.34458235</v>
      </c>
      <c r="AJ196" s="81">
        <v>107275164.44578514</v>
      </c>
      <c r="AK196" s="81"/>
      <c r="AL196" s="81"/>
      <c r="AM196" s="81">
        <v>7854550.1470760023</v>
      </c>
      <c r="AN196" s="81"/>
      <c r="AO196" s="81"/>
      <c r="AP196" s="82"/>
      <c r="AQ196" s="81">
        <v>1819</v>
      </c>
      <c r="AR196" s="81">
        <v>336</v>
      </c>
      <c r="AS196" s="81">
        <v>0</v>
      </c>
      <c r="AT196" s="81">
        <v>0</v>
      </c>
      <c r="AU196" s="81">
        <v>0</v>
      </c>
      <c r="AV196" s="81">
        <v>0</v>
      </c>
      <c r="AW196" s="81">
        <v>0</v>
      </c>
      <c r="AX196" s="82"/>
      <c r="AY196" s="81">
        <v>7857</v>
      </c>
      <c r="AZ196" s="81">
        <v>7102.1</v>
      </c>
      <c r="BA196" s="81">
        <v>0</v>
      </c>
      <c r="BB196" s="81">
        <v>0</v>
      </c>
      <c r="BC196" s="81">
        <v>0</v>
      </c>
      <c r="BD196" s="81">
        <v>0</v>
      </c>
      <c r="BE196" s="81">
        <v>0</v>
      </c>
      <c r="BF196" s="82"/>
      <c r="BG196" s="81">
        <v>0</v>
      </c>
      <c r="BH196" s="81">
        <v>0</v>
      </c>
      <c r="BI196" s="81">
        <v>3.6030000000000002</v>
      </c>
      <c r="BJ196" s="81">
        <v>0</v>
      </c>
      <c r="BK196" s="81">
        <v>35.505000000000003</v>
      </c>
      <c r="BL196" s="81">
        <v>0</v>
      </c>
      <c r="BM196" s="82"/>
      <c r="BN196" s="81">
        <v>0</v>
      </c>
      <c r="BO196" s="81">
        <v>0</v>
      </c>
      <c r="BP196" s="81">
        <v>1</v>
      </c>
      <c r="BQ196" s="81">
        <v>0</v>
      </c>
      <c r="BR196" s="81">
        <v>7</v>
      </c>
      <c r="BS196" s="81">
        <v>0</v>
      </c>
      <c r="BT196"/>
      <c r="BU196" s="80">
        <v>39.107999999999997</v>
      </c>
      <c r="BV196" s="80">
        <v>0</v>
      </c>
      <c r="BW196" s="80">
        <v>0</v>
      </c>
      <c r="BX196" s="80">
        <v>0</v>
      </c>
      <c r="BY196" s="80">
        <v>0</v>
      </c>
      <c r="BZ196" s="80">
        <v>0</v>
      </c>
      <c r="CA196" s="80">
        <v>0</v>
      </c>
      <c r="CB196" s="80">
        <v>0</v>
      </c>
      <c r="CC196" s="80">
        <v>0</v>
      </c>
    </row>
    <row r="197" spans="1:81">
      <c r="A197" s="80" t="s">
        <v>1966</v>
      </c>
      <c r="B197" s="80">
        <v>187</v>
      </c>
      <c r="C197" s="80">
        <v>18</v>
      </c>
      <c r="D197" s="80">
        <v>11</v>
      </c>
      <c r="E197" s="80">
        <v>2021</v>
      </c>
      <c r="F197" s="80" t="s">
        <v>75</v>
      </c>
      <c r="G197" s="174" t="s">
        <v>1948</v>
      </c>
      <c r="H197" s="80" t="s">
        <v>1949</v>
      </c>
      <c r="I197" s="177"/>
      <c r="J197" s="81">
        <v>20.22712716975942</v>
      </c>
      <c r="K197" s="81">
        <v>2.7960454828345878</v>
      </c>
      <c r="L197" s="81">
        <v>2.8042168570786012</v>
      </c>
      <c r="M197" s="81">
        <v>102.72810744047925</v>
      </c>
      <c r="N197" s="81">
        <v>62.144756048128166</v>
      </c>
      <c r="O197" s="81">
        <v>44.405512357879033</v>
      </c>
      <c r="P197" s="81">
        <v>19.549300512568426</v>
      </c>
      <c r="Q197" s="81">
        <v>3.6110964067420892</v>
      </c>
      <c r="R197" s="81">
        <v>0</v>
      </c>
      <c r="S197" s="81">
        <v>9.4579639606845909</v>
      </c>
      <c r="T197" s="82"/>
      <c r="U197" s="81">
        <v>3174268</v>
      </c>
      <c r="V197" s="81">
        <v>1334</v>
      </c>
      <c r="W197" s="81">
        <v>63</v>
      </c>
      <c r="X197" s="81">
        <v>26772</v>
      </c>
      <c r="Y197" s="81">
        <v>24994</v>
      </c>
      <c r="Z197" s="81">
        <v>32673</v>
      </c>
      <c r="AA197" s="81">
        <v>4301</v>
      </c>
      <c r="AB197" s="81">
        <v>60517</v>
      </c>
      <c r="AC197" s="81">
        <v>0</v>
      </c>
      <c r="AD197" s="81">
        <v>9.4579639606845909</v>
      </c>
      <c r="AE197" s="82"/>
      <c r="AF197" s="81">
        <v>15573229.189232735</v>
      </c>
      <c r="AG197" s="81">
        <v>2119299.826250691</v>
      </c>
      <c r="AH197" s="81">
        <v>650303.74732767139</v>
      </c>
      <c r="AI197" s="81">
        <v>165302532.06087247</v>
      </c>
      <c r="AJ197" s="81">
        <v>96728998.653381988</v>
      </c>
      <c r="AK197" s="81">
        <v>0</v>
      </c>
      <c r="AL197" s="81">
        <v>0</v>
      </c>
      <c r="AM197" s="81">
        <v>7943696.6984648099</v>
      </c>
      <c r="AN197" s="81">
        <v>0</v>
      </c>
      <c r="AO197" s="81">
        <v>0</v>
      </c>
      <c r="AP197" s="82"/>
      <c r="AQ197" s="81">
        <v>1978</v>
      </c>
      <c r="AR197" s="81">
        <v>336</v>
      </c>
      <c r="AS197" s="81">
        <v>0</v>
      </c>
      <c r="AT197" s="81">
        <v>0</v>
      </c>
      <c r="AU197" s="81">
        <v>0</v>
      </c>
      <c r="AV197" s="81">
        <v>0</v>
      </c>
      <c r="AW197" s="81"/>
      <c r="AX197" s="82"/>
      <c r="AY197" s="81">
        <v>8800.9999999999964</v>
      </c>
      <c r="AZ197" s="81">
        <v>7102.1</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1967</v>
      </c>
      <c r="B198" s="80">
        <v>187</v>
      </c>
      <c r="C198" s="80">
        <v>19</v>
      </c>
      <c r="D198" s="80">
        <v>11</v>
      </c>
      <c r="E198" s="80">
        <v>2022</v>
      </c>
      <c r="F198" s="80" t="s">
        <v>568</v>
      </c>
      <c r="G198" s="174" t="s">
        <v>1948</v>
      </c>
      <c r="H198" s="80" t="s">
        <v>1949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2167</v>
      </c>
      <c r="AR198" s="81">
        <v>336</v>
      </c>
      <c r="AS198" s="81">
        <v>0</v>
      </c>
      <c r="AT198" s="81">
        <v>0</v>
      </c>
      <c r="AU198" s="81">
        <v>0</v>
      </c>
      <c r="AV198" s="81">
        <v>0</v>
      </c>
      <c r="AW198" s="81"/>
      <c r="AX198" s="82"/>
      <c r="AY198" s="81">
        <v>9725.3999999999833</v>
      </c>
      <c r="AZ198" s="81">
        <v>7078.1</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1968</v>
      </c>
      <c r="B199" s="80">
        <v>460</v>
      </c>
      <c r="C199" s="80">
        <v>1</v>
      </c>
      <c r="D199" s="80">
        <v>28</v>
      </c>
      <c r="E199" s="80">
        <v>1990</v>
      </c>
      <c r="F199" s="80" t="s">
        <v>562</v>
      </c>
      <c r="G199" s="80" t="s">
        <v>1969</v>
      </c>
      <c r="H199" s="80" t="s">
        <v>1970</v>
      </c>
      <c r="I199" s="177"/>
      <c r="J199" s="81">
        <v>192.05794065543307</v>
      </c>
      <c r="K199" s="81">
        <v>12.903583992181229</v>
      </c>
      <c r="L199" s="81">
        <v>13.508416566678241</v>
      </c>
      <c r="M199" s="81">
        <v>51.492909665247524</v>
      </c>
      <c r="N199" s="81">
        <v>48.92034646493844</v>
      </c>
      <c r="O199" s="81">
        <v>58.673264989013425</v>
      </c>
      <c r="P199" s="81">
        <v>109.85494783097552</v>
      </c>
      <c r="Q199" s="81">
        <v>5.0438505514150691</v>
      </c>
      <c r="R199" s="81">
        <v>0</v>
      </c>
      <c r="S199" s="81">
        <v>5.1884651679882774</v>
      </c>
      <c r="T199" s="82"/>
      <c r="U199" s="81">
        <v>5076002</v>
      </c>
      <c r="V199" s="81">
        <v>3135</v>
      </c>
      <c r="W199" s="81">
        <v>125</v>
      </c>
      <c r="X199" s="81">
        <v>18478</v>
      </c>
      <c r="Y199" s="81">
        <v>21449</v>
      </c>
      <c r="Z199" s="81">
        <v>24133</v>
      </c>
      <c r="AA199" s="81">
        <v>26674</v>
      </c>
      <c r="AB199" s="81">
        <v>81895</v>
      </c>
      <c r="AC199" s="81">
        <v>0</v>
      </c>
      <c r="AD199" s="81">
        <v>5.1884651679882774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1971</v>
      </c>
      <c r="B200" s="80">
        <v>461</v>
      </c>
      <c r="C200" s="80">
        <v>2</v>
      </c>
      <c r="D200" s="80">
        <v>28</v>
      </c>
      <c r="E200" s="80">
        <v>2005</v>
      </c>
      <c r="F200" s="80" t="s">
        <v>565</v>
      </c>
      <c r="G200" s="80" t="s">
        <v>1969</v>
      </c>
      <c r="H200" s="80" t="s">
        <v>1970</v>
      </c>
      <c r="I200" s="177"/>
      <c r="J200" s="81">
        <v>204.47715372173309</v>
      </c>
      <c r="K200" s="81">
        <v>5.8341595042852781</v>
      </c>
      <c r="L200" s="81">
        <v>20.639872317971601</v>
      </c>
      <c r="M200" s="81">
        <v>77.670664590684169</v>
      </c>
      <c r="N200" s="81">
        <v>63.212964386125222</v>
      </c>
      <c r="O200" s="81">
        <v>82.037363016290527</v>
      </c>
      <c r="P200" s="81">
        <v>106.01931273988548</v>
      </c>
      <c r="Q200" s="81">
        <v>4.3729512447748977</v>
      </c>
      <c r="R200" s="81">
        <v>0</v>
      </c>
      <c r="S200" s="81">
        <v>6.5453949615844591</v>
      </c>
      <c r="T200" s="82"/>
      <c r="U200" s="81">
        <v>7887443</v>
      </c>
      <c r="V200" s="81">
        <v>2808</v>
      </c>
      <c r="W200" s="81">
        <v>288</v>
      </c>
      <c r="X200" s="81">
        <v>17230</v>
      </c>
      <c r="Y200" s="81">
        <v>22982</v>
      </c>
      <c r="Z200" s="81">
        <v>39047</v>
      </c>
      <c r="AA200" s="81">
        <v>21083</v>
      </c>
      <c r="AB200" s="81">
        <v>74225</v>
      </c>
      <c r="AC200" s="81">
        <v>0</v>
      </c>
      <c r="AD200" s="81">
        <v>6.5453949615844591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1972</v>
      </c>
      <c r="B201" s="80">
        <v>462</v>
      </c>
      <c r="C201" s="80">
        <v>3</v>
      </c>
      <c r="D201" s="80">
        <v>28</v>
      </c>
      <c r="E201" s="80">
        <v>2006</v>
      </c>
      <c r="F201" s="80" t="s">
        <v>566</v>
      </c>
      <c r="G201" s="80" t="s">
        <v>1969</v>
      </c>
      <c r="H201" s="80" t="s">
        <v>1970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1973</v>
      </c>
      <c r="B202" s="80">
        <v>463</v>
      </c>
      <c r="C202" s="80">
        <v>4</v>
      </c>
      <c r="D202" s="80">
        <v>28</v>
      </c>
      <c r="E202" s="80">
        <v>2007</v>
      </c>
      <c r="F202" s="80" t="s">
        <v>567</v>
      </c>
      <c r="G202" s="80" t="s">
        <v>1969</v>
      </c>
      <c r="H202" s="80" t="s">
        <v>1970</v>
      </c>
      <c r="I202" s="177"/>
      <c r="J202" s="81">
        <v>195.71804735828465</v>
      </c>
      <c r="K202" s="81">
        <v>5.5481342490735894</v>
      </c>
      <c r="L202" s="81">
        <v>23.252593455738378</v>
      </c>
      <c r="M202" s="81">
        <v>76.048949272828892</v>
      </c>
      <c r="N202" s="81">
        <v>63.704073303422831</v>
      </c>
      <c r="O202" s="81">
        <v>80.169157399208345</v>
      </c>
      <c r="P202" s="81">
        <v>104.49944486217562</v>
      </c>
      <c r="Q202" s="81">
        <v>4.5102621635423992</v>
      </c>
      <c r="R202" s="81">
        <v>0</v>
      </c>
      <c r="S202" s="81">
        <v>7.3103430557914972</v>
      </c>
      <c r="T202" s="82"/>
      <c r="U202" s="81">
        <v>8361654</v>
      </c>
      <c r="V202" s="81">
        <v>2483</v>
      </c>
      <c r="W202" s="81">
        <v>327</v>
      </c>
      <c r="X202" s="81">
        <v>20096</v>
      </c>
      <c r="Y202" s="81">
        <v>23460</v>
      </c>
      <c r="Z202" s="81">
        <v>39667</v>
      </c>
      <c r="AA202" s="81">
        <v>20464</v>
      </c>
      <c r="AB202" s="81">
        <v>72507</v>
      </c>
      <c r="AC202" s="81">
        <v>0</v>
      </c>
      <c r="AD202" s="81">
        <v>7.3103430557914972</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1974</v>
      </c>
      <c r="B203" s="80">
        <v>464</v>
      </c>
      <c r="C203" s="80">
        <v>5</v>
      </c>
      <c r="D203" s="80">
        <v>28</v>
      </c>
      <c r="E203" s="80">
        <v>2008</v>
      </c>
      <c r="F203" s="80" t="s">
        <v>84</v>
      </c>
      <c r="G203" s="80" t="s">
        <v>1969</v>
      </c>
      <c r="H203" s="80" t="s">
        <v>1970</v>
      </c>
      <c r="I203" s="177"/>
      <c r="J203" s="81">
        <v>190.16668663101078</v>
      </c>
      <c r="K203" s="81">
        <v>4.3332027336677372</v>
      </c>
      <c r="L203" s="81">
        <v>20.190038418918206</v>
      </c>
      <c r="M203" s="81">
        <v>79.584592785161718</v>
      </c>
      <c r="N203" s="81">
        <v>59.915841051249068</v>
      </c>
      <c r="O203" s="81">
        <v>77.679216378511242</v>
      </c>
      <c r="P203" s="81">
        <v>102.6257177387713</v>
      </c>
      <c r="Q203" s="81">
        <v>4.3876534593691758</v>
      </c>
      <c r="R203" s="81">
        <v>0</v>
      </c>
      <c r="S203" s="81">
        <v>7.174441617963657</v>
      </c>
      <c r="T203" s="82"/>
      <c r="U203" s="81">
        <v>8392115</v>
      </c>
      <c r="V203" s="81">
        <v>2483</v>
      </c>
      <c r="W203" s="81">
        <v>327</v>
      </c>
      <c r="X203" s="81">
        <v>20096</v>
      </c>
      <c r="Y203" s="81">
        <v>23573</v>
      </c>
      <c r="Z203" s="81">
        <v>39784</v>
      </c>
      <c r="AA203" s="81">
        <v>20120</v>
      </c>
      <c r="AB203" s="81">
        <v>71695</v>
      </c>
      <c r="AC203" s="81">
        <v>0</v>
      </c>
      <c r="AD203" s="81">
        <v>7.174441617963657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1975</v>
      </c>
      <c r="B204" s="80">
        <v>465</v>
      </c>
      <c r="C204" s="80">
        <v>6</v>
      </c>
      <c r="D204" s="80">
        <v>28</v>
      </c>
      <c r="E204" s="80">
        <v>2009</v>
      </c>
      <c r="F204" s="80" t="s">
        <v>85</v>
      </c>
      <c r="G204" s="80" t="s">
        <v>1969</v>
      </c>
      <c r="H204" s="80" t="s">
        <v>1970</v>
      </c>
      <c r="I204" s="177"/>
      <c r="J204" s="81">
        <v>189.13807502400036</v>
      </c>
      <c r="K204" s="81">
        <v>3.2894960583722597</v>
      </c>
      <c r="L204" s="81">
        <v>18.114076961633987</v>
      </c>
      <c r="M204" s="81">
        <v>80.004442755179269</v>
      </c>
      <c r="N204" s="81">
        <v>58.837329659805519</v>
      </c>
      <c r="O204" s="81">
        <v>79.236527636167551</v>
      </c>
      <c r="P204" s="81">
        <v>98.599026751430713</v>
      </c>
      <c r="Q204" s="81">
        <v>4.1265227404681157</v>
      </c>
      <c r="R204" s="81">
        <v>0</v>
      </c>
      <c r="S204" s="81">
        <v>5.8485085666682011</v>
      </c>
      <c r="T204" s="82"/>
      <c r="U204" s="81">
        <v>8541737</v>
      </c>
      <c r="V204" s="81">
        <v>2371</v>
      </c>
      <c r="W204" s="81">
        <v>427</v>
      </c>
      <c r="X204" s="81">
        <v>21303</v>
      </c>
      <c r="Y204" s="81">
        <v>23798</v>
      </c>
      <c r="Z204" s="81">
        <v>40056</v>
      </c>
      <c r="AA204" s="81">
        <v>19845</v>
      </c>
      <c r="AB204" s="81">
        <v>70783</v>
      </c>
      <c r="AC204" s="81">
        <v>0</v>
      </c>
      <c r="AD204" s="81">
        <v>5.8485085666682011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8.92</v>
      </c>
      <c r="BH204" s="81">
        <v>0</v>
      </c>
      <c r="BI204" s="81">
        <v>26.936</v>
      </c>
      <c r="BJ204" s="81">
        <v>0</v>
      </c>
      <c r="BK204" s="81">
        <v>3.6</v>
      </c>
      <c r="BL204" s="81">
        <v>0</v>
      </c>
      <c r="BM204" s="82"/>
      <c r="BN204" s="81">
        <v>2</v>
      </c>
      <c r="BO204" s="81">
        <v>0</v>
      </c>
      <c r="BP204" s="81">
        <v>2</v>
      </c>
      <c r="BQ204" s="81">
        <v>0</v>
      </c>
      <c r="BR204" s="81">
        <v>1</v>
      </c>
      <c r="BS204" s="81">
        <v>0</v>
      </c>
      <c r="BT204"/>
      <c r="BU204" s="80"/>
      <c r="BV204" s="80"/>
      <c r="BW204" s="80"/>
      <c r="BX204" s="80"/>
      <c r="BY204" s="80"/>
      <c r="BZ204" s="80"/>
      <c r="CA204" s="80"/>
      <c r="CB204" s="80"/>
      <c r="CC204" s="80"/>
    </row>
    <row r="205" spans="1:81">
      <c r="A205" s="80" t="s">
        <v>1976</v>
      </c>
      <c r="B205" s="80">
        <v>466</v>
      </c>
      <c r="C205" s="80">
        <v>7</v>
      </c>
      <c r="D205" s="80">
        <v>28</v>
      </c>
      <c r="E205" s="80">
        <v>2010</v>
      </c>
      <c r="F205" s="80" t="s">
        <v>86</v>
      </c>
      <c r="G205" s="80" t="s">
        <v>1969</v>
      </c>
      <c r="H205" s="80" t="s">
        <v>1970</v>
      </c>
      <c r="I205" s="177"/>
      <c r="J205" s="81">
        <v>211.48160200407474</v>
      </c>
      <c r="K205" s="81">
        <v>3.6858960980731994</v>
      </c>
      <c r="L205" s="81">
        <v>17.116053899785747</v>
      </c>
      <c r="M205" s="81">
        <v>84.15112123582432</v>
      </c>
      <c r="N205" s="81">
        <v>59.872460914025012</v>
      </c>
      <c r="O205" s="81">
        <v>78.822778534735818</v>
      </c>
      <c r="P205" s="81">
        <v>99.203393249209242</v>
      </c>
      <c r="Q205" s="81">
        <v>4.258463261720145</v>
      </c>
      <c r="R205" s="81">
        <v>0</v>
      </c>
      <c r="S205" s="81">
        <v>7.3732514038788866</v>
      </c>
      <c r="T205" s="82"/>
      <c r="U205" s="81">
        <v>8816712</v>
      </c>
      <c r="V205" s="81">
        <v>2371</v>
      </c>
      <c r="W205" s="81">
        <v>427</v>
      </c>
      <c r="X205" s="81">
        <v>21303</v>
      </c>
      <c r="Y205" s="81">
        <v>23885</v>
      </c>
      <c r="Z205" s="81">
        <v>40032</v>
      </c>
      <c r="AA205" s="81">
        <v>19468</v>
      </c>
      <c r="AB205" s="81">
        <v>69993</v>
      </c>
      <c r="AC205" s="81">
        <v>0</v>
      </c>
      <c r="AD205" s="81">
        <v>7.3732514038788866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9.02</v>
      </c>
      <c r="BH205" s="81">
        <v>0</v>
      </c>
      <c r="BI205" s="81">
        <v>27.015000000000001</v>
      </c>
      <c r="BJ205" s="81">
        <v>0</v>
      </c>
      <c r="BK205" s="81">
        <v>3.5169999999999999</v>
      </c>
      <c r="BL205" s="81">
        <v>0</v>
      </c>
      <c r="BM205" s="82"/>
      <c r="BN205" s="81">
        <v>2</v>
      </c>
      <c r="BO205" s="81">
        <v>0</v>
      </c>
      <c r="BP205" s="81">
        <v>2</v>
      </c>
      <c r="BQ205" s="81">
        <v>0</v>
      </c>
      <c r="BR205" s="81">
        <v>1</v>
      </c>
      <c r="BS205" s="81">
        <v>0</v>
      </c>
      <c r="BT205"/>
      <c r="BU205" s="80">
        <v>39.552</v>
      </c>
      <c r="BV205" s="80">
        <v>0</v>
      </c>
      <c r="BW205" s="80">
        <v>0</v>
      </c>
      <c r="BX205" s="80">
        <v>0</v>
      </c>
      <c r="BY205" s="80">
        <v>0</v>
      </c>
      <c r="BZ205" s="80">
        <v>0</v>
      </c>
      <c r="CA205" s="80">
        <v>0</v>
      </c>
      <c r="CB205" s="80">
        <v>0</v>
      </c>
      <c r="CC205" s="80">
        <v>0</v>
      </c>
    </row>
    <row r="206" spans="1:81">
      <c r="A206" s="80" t="s">
        <v>1977</v>
      </c>
      <c r="B206" s="80">
        <v>467</v>
      </c>
      <c r="C206" s="80">
        <v>8</v>
      </c>
      <c r="D206" s="80">
        <v>28</v>
      </c>
      <c r="E206" s="80">
        <v>2011</v>
      </c>
      <c r="F206" s="80" t="s">
        <v>87</v>
      </c>
      <c r="G206" s="80" t="s">
        <v>1969</v>
      </c>
      <c r="H206" s="80" t="s">
        <v>1970</v>
      </c>
      <c r="I206" s="177"/>
      <c r="J206" s="81">
        <v>231.11095186000065</v>
      </c>
      <c r="K206" s="81">
        <v>5.974921365047118</v>
      </c>
      <c r="L206" s="81">
        <v>19.248077550071891</v>
      </c>
      <c r="M206" s="81">
        <v>101.83224263974309</v>
      </c>
      <c r="N206" s="81">
        <v>73.304673330815959</v>
      </c>
      <c r="O206" s="81">
        <v>77.669016303431164</v>
      </c>
      <c r="P206" s="81">
        <v>95.28254884434908</v>
      </c>
      <c r="Q206" s="81">
        <v>4.8498830463086957</v>
      </c>
      <c r="R206" s="81">
        <v>0</v>
      </c>
      <c r="S206" s="81">
        <v>8.5057913209798919</v>
      </c>
      <c r="T206" s="82"/>
      <c r="U206" s="81">
        <v>9098113</v>
      </c>
      <c r="V206" s="81">
        <v>2371</v>
      </c>
      <c r="W206" s="81">
        <v>427</v>
      </c>
      <c r="X206" s="81">
        <v>21303</v>
      </c>
      <c r="Y206" s="81">
        <v>23967</v>
      </c>
      <c r="Z206" s="81">
        <v>40303</v>
      </c>
      <c r="AA206" s="81">
        <v>19255</v>
      </c>
      <c r="AB206" s="81">
        <v>69108</v>
      </c>
      <c r="AC206" s="81">
        <v>0</v>
      </c>
      <c r="AD206" s="81">
        <v>8.5057913209798919</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13.997</v>
      </c>
      <c r="BH206" s="81">
        <v>0</v>
      </c>
      <c r="BI206" s="81">
        <v>26.346</v>
      </c>
      <c r="BJ206" s="81">
        <v>0</v>
      </c>
      <c r="BK206" s="81">
        <v>3.0430000000000001</v>
      </c>
      <c r="BL206" s="81">
        <v>0</v>
      </c>
      <c r="BM206" s="82"/>
      <c r="BN206" s="81">
        <v>3</v>
      </c>
      <c r="BO206" s="81">
        <v>0</v>
      </c>
      <c r="BP206" s="81">
        <v>2</v>
      </c>
      <c r="BQ206" s="81">
        <v>0</v>
      </c>
      <c r="BR206" s="81">
        <v>1</v>
      </c>
      <c r="BS206" s="81">
        <v>0</v>
      </c>
      <c r="BT206"/>
      <c r="BU206" s="80">
        <v>43.386000000000003</v>
      </c>
      <c r="BV206" s="80">
        <v>0</v>
      </c>
      <c r="BW206" s="80">
        <v>0</v>
      </c>
      <c r="BX206" s="80">
        <v>0</v>
      </c>
      <c r="BY206" s="80">
        <v>0</v>
      </c>
      <c r="BZ206" s="80">
        <v>0</v>
      </c>
      <c r="CA206" s="80">
        <v>0</v>
      </c>
      <c r="CB206" s="80">
        <v>0</v>
      </c>
      <c r="CC206" s="80">
        <v>0</v>
      </c>
    </row>
    <row r="207" spans="1:81">
      <c r="A207" s="80" t="s">
        <v>1978</v>
      </c>
      <c r="B207" s="80">
        <v>468</v>
      </c>
      <c r="C207" s="80">
        <v>9</v>
      </c>
      <c r="D207" s="80">
        <v>28</v>
      </c>
      <c r="E207" s="80">
        <v>2012</v>
      </c>
      <c r="F207" s="80" t="s">
        <v>88</v>
      </c>
      <c r="G207" s="80" t="s">
        <v>1969</v>
      </c>
      <c r="H207" s="80" t="s">
        <v>1970</v>
      </c>
      <c r="I207" s="177"/>
      <c r="J207" s="81">
        <v>243.53254597733516</v>
      </c>
      <c r="K207" s="81">
        <v>5.5814762565136506</v>
      </c>
      <c r="L207" s="81">
        <v>19.701450448110474</v>
      </c>
      <c r="M207" s="81">
        <v>112.97170042183633</v>
      </c>
      <c r="N207" s="81">
        <v>85.351113447277527</v>
      </c>
      <c r="O207" s="81">
        <v>77.457424051008928</v>
      </c>
      <c r="P207" s="81">
        <v>93.913651658528977</v>
      </c>
      <c r="Q207" s="81">
        <v>5.2287185710306314</v>
      </c>
      <c r="R207" s="81">
        <v>0</v>
      </c>
      <c r="S207" s="81">
        <v>8.7072532356062808</v>
      </c>
      <c r="T207" s="82"/>
      <c r="U207" s="81">
        <v>9222803</v>
      </c>
      <c r="V207" s="81">
        <v>2371</v>
      </c>
      <c r="W207" s="81">
        <v>427</v>
      </c>
      <c r="X207" s="81">
        <v>21303</v>
      </c>
      <c r="Y207" s="81">
        <v>24143</v>
      </c>
      <c r="Z207" s="81">
        <v>40512</v>
      </c>
      <c r="AA207" s="81">
        <v>18871</v>
      </c>
      <c r="AB207" s="81">
        <v>68576</v>
      </c>
      <c r="AC207" s="81">
        <v>0</v>
      </c>
      <c r="AD207" s="81">
        <v>8.7072532356062808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13.824</v>
      </c>
      <c r="BH207" s="81">
        <v>0</v>
      </c>
      <c r="BI207" s="81">
        <v>28.023</v>
      </c>
      <c r="BJ207" s="81">
        <v>0</v>
      </c>
      <c r="BK207" s="81">
        <v>3.476</v>
      </c>
      <c r="BL207" s="81">
        <v>0</v>
      </c>
      <c r="BM207" s="82"/>
      <c r="BN207" s="81">
        <v>3</v>
      </c>
      <c r="BO207" s="81">
        <v>0</v>
      </c>
      <c r="BP207" s="81">
        <v>2</v>
      </c>
      <c r="BQ207" s="81">
        <v>0</v>
      </c>
      <c r="BR207" s="81">
        <v>1</v>
      </c>
      <c r="BS207" s="81">
        <v>0</v>
      </c>
      <c r="BT207"/>
      <c r="BU207" s="80">
        <v>45.323</v>
      </c>
      <c r="BV207" s="80">
        <v>0</v>
      </c>
      <c r="BW207" s="80">
        <v>0</v>
      </c>
      <c r="BX207" s="80">
        <v>0</v>
      </c>
      <c r="BY207" s="80">
        <v>0</v>
      </c>
      <c r="BZ207" s="80">
        <v>0</v>
      </c>
      <c r="CA207" s="80">
        <v>0</v>
      </c>
      <c r="CB207" s="80">
        <v>0</v>
      </c>
      <c r="CC207" s="80">
        <v>0</v>
      </c>
    </row>
    <row r="208" spans="1:81">
      <c r="A208" s="80" t="s">
        <v>1979</v>
      </c>
      <c r="B208" s="80">
        <v>469</v>
      </c>
      <c r="C208" s="80">
        <v>10</v>
      </c>
      <c r="D208" s="80">
        <v>28</v>
      </c>
      <c r="E208" s="80">
        <v>2013</v>
      </c>
      <c r="F208" s="80" t="s">
        <v>89</v>
      </c>
      <c r="G208" s="80" t="s">
        <v>1969</v>
      </c>
      <c r="H208" s="80" t="s">
        <v>1970</v>
      </c>
      <c r="I208" s="177"/>
      <c r="J208" s="81">
        <v>223.65801793960878</v>
      </c>
      <c r="K208" s="81">
        <v>4.6483960313010506</v>
      </c>
      <c r="L208" s="81">
        <v>18.932936033005539</v>
      </c>
      <c r="M208" s="81">
        <v>111.92630970639777</v>
      </c>
      <c r="N208" s="81">
        <v>81.601267772016172</v>
      </c>
      <c r="O208" s="81">
        <v>75.206613352191397</v>
      </c>
      <c r="P208" s="81">
        <v>94.732077020053808</v>
      </c>
      <c r="Q208" s="81">
        <v>5.2569737018400913</v>
      </c>
      <c r="R208" s="81">
        <v>0</v>
      </c>
      <c r="S208" s="81">
        <v>6.9253139625068565</v>
      </c>
      <c r="T208" s="82"/>
      <c r="U208" s="81">
        <v>8507769</v>
      </c>
      <c r="V208" s="81">
        <v>2371</v>
      </c>
      <c r="W208" s="81">
        <v>427</v>
      </c>
      <c r="X208" s="81">
        <v>21303</v>
      </c>
      <c r="Y208" s="81">
        <v>24222</v>
      </c>
      <c r="Z208" s="81">
        <v>41091</v>
      </c>
      <c r="AA208" s="81">
        <v>18964</v>
      </c>
      <c r="AB208" s="81">
        <v>67958</v>
      </c>
      <c r="AC208" s="81">
        <v>0</v>
      </c>
      <c r="AD208" s="81">
        <v>6.9253139625068565</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20.39</v>
      </c>
      <c r="BH208" s="81">
        <v>0</v>
      </c>
      <c r="BI208" s="81">
        <v>31.364000000000001</v>
      </c>
      <c r="BJ208" s="81">
        <v>0</v>
      </c>
      <c r="BK208" s="81">
        <v>3.794</v>
      </c>
      <c r="BL208" s="81">
        <v>0</v>
      </c>
      <c r="BM208" s="82"/>
      <c r="BN208" s="81">
        <v>3</v>
      </c>
      <c r="BO208" s="81">
        <v>0</v>
      </c>
      <c r="BP208" s="81">
        <v>2</v>
      </c>
      <c r="BQ208" s="81">
        <v>0</v>
      </c>
      <c r="BR208" s="81">
        <v>1</v>
      </c>
      <c r="BS208" s="81">
        <v>0</v>
      </c>
      <c r="BT208"/>
      <c r="BU208" s="80">
        <v>55.548000000000002</v>
      </c>
      <c r="BV208" s="80">
        <v>0</v>
      </c>
      <c r="BW208" s="80">
        <v>0</v>
      </c>
      <c r="BX208" s="80">
        <v>0</v>
      </c>
      <c r="BY208" s="80">
        <v>0</v>
      </c>
      <c r="BZ208" s="80">
        <v>0</v>
      </c>
      <c r="CA208" s="80">
        <v>0</v>
      </c>
      <c r="CB208" s="80">
        <v>0</v>
      </c>
      <c r="CC208" s="80">
        <v>0</v>
      </c>
    </row>
    <row r="209" spans="1:81">
      <c r="A209" s="80" t="s">
        <v>1980</v>
      </c>
      <c r="B209" s="80">
        <v>470</v>
      </c>
      <c r="C209" s="80">
        <v>11</v>
      </c>
      <c r="D209" s="80">
        <v>28</v>
      </c>
      <c r="E209" s="80">
        <v>2014</v>
      </c>
      <c r="F209" s="80" t="s">
        <v>90</v>
      </c>
      <c r="G209" s="80" t="s">
        <v>1969</v>
      </c>
      <c r="H209" s="80" t="s">
        <v>1970</v>
      </c>
      <c r="I209" s="177"/>
      <c r="J209" s="81">
        <v>238.907618387371</v>
      </c>
      <c r="K209" s="81">
        <v>5.3887901030803231</v>
      </c>
      <c r="L209" s="81">
        <v>22.924037805089117</v>
      </c>
      <c r="M209" s="81">
        <v>108.02569681591737</v>
      </c>
      <c r="N209" s="81">
        <v>71.836391784557748</v>
      </c>
      <c r="O209" s="81">
        <v>71.97869010422761</v>
      </c>
      <c r="P209" s="81">
        <v>94.632267882363479</v>
      </c>
      <c r="Q209" s="81">
        <v>4.9909101698160683</v>
      </c>
      <c r="R209" s="81">
        <v>0</v>
      </c>
      <c r="S209" s="81">
        <v>7.2694216489046815</v>
      </c>
      <c r="T209" s="82"/>
      <c r="U209" s="81">
        <v>9270941</v>
      </c>
      <c r="V209" s="81">
        <v>2108</v>
      </c>
      <c r="W209" s="81">
        <v>526</v>
      </c>
      <c r="X209" s="81">
        <v>21019</v>
      </c>
      <c r="Y209" s="81">
        <v>24387</v>
      </c>
      <c r="Z209" s="81">
        <v>41420</v>
      </c>
      <c r="AA209" s="81">
        <v>18846</v>
      </c>
      <c r="AB209" s="81">
        <v>67245</v>
      </c>
      <c r="AC209" s="81">
        <v>0</v>
      </c>
      <c r="AD209" s="81">
        <v>7.2694216489046815</v>
      </c>
      <c r="AE209" s="82"/>
      <c r="AF209" s="81">
        <v>119321387.2493694</v>
      </c>
      <c r="AG209" s="81">
        <v>4477044.4164953576</v>
      </c>
      <c r="AH209" s="81">
        <v>4988647.3561614472</v>
      </c>
      <c r="AI209" s="81">
        <v>133264715.4878953</v>
      </c>
      <c r="AJ209" s="81">
        <v>97710713.555609629</v>
      </c>
      <c r="AK209" s="81">
        <v>0</v>
      </c>
      <c r="AL209" s="81">
        <v>0</v>
      </c>
      <c r="AM209" s="81">
        <v>9231733.643509509</v>
      </c>
      <c r="AN209" s="81">
        <v>0</v>
      </c>
      <c r="AO209" s="81">
        <v>0</v>
      </c>
      <c r="AP209" s="82"/>
      <c r="AQ209" s="81">
        <v>1748</v>
      </c>
      <c r="AR209" s="81">
        <v>495</v>
      </c>
      <c r="AS209" s="81">
        <v>0</v>
      </c>
      <c r="AT209" s="81">
        <v>0</v>
      </c>
      <c r="AU209" s="81">
        <v>0</v>
      </c>
      <c r="AV209" s="81">
        <v>0</v>
      </c>
      <c r="AW209" s="81" t="s">
        <v>564</v>
      </c>
      <c r="AX209" s="82"/>
      <c r="AY209" s="81">
        <v>8347.6489999999994</v>
      </c>
      <c r="AZ209" s="81">
        <v>16405.3</v>
      </c>
      <c r="BA209" s="81">
        <v>0</v>
      </c>
      <c r="BB209" s="81">
        <v>0</v>
      </c>
      <c r="BC209" s="81">
        <v>0</v>
      </c>
      <c r="BD209" s="81">
        <v>0</v>
      </c>
      <c r="BE209" s="81" t="s">
        <v>564</v>
      </c>
      <c r="BF209" s="82"/>
      <c r="BG209" s="81">
        <v>13.428000000000001</v>
      </c>
      <c r="BH209" s="81">
        <v>0</v>
      </c>
      <c r="BI209" s="81">
        <v>29.739000000000001</v>
      </c>
      <c r="BJ209" s="81">
        <v>0</v>
      </c>
      <c r="BK209" s="81">
        <v>3.621</v>
      </c>
      <c r="BL209" s="81">
        <v>0</v>
      </c>
      <c r="BM209" s="82"/>
      <c r="BN209" s="81">
        <v>3</v>
      </c>
      <c r="BO209" s="81">
        <v>0</v>
      </c>
      <c r="BP209" s="81">
        <v>2</v>
      </c>
      <c r="BQ209" s="81">
        <v>0</v>
      </c>
      <c r="BR209" s="81">
        <v>1</v>
      </c>
      <c r="BS209" s="81">
        <v>0</v>
      </c>
      <c r="BT209"/>
      <c r="BU209" s="80">
        <v>46.787999999999997</v>
      </c>
      <c r="BV209" s="80">
        <v>0</v>
      </c>
      <c r="BW209" s="80">
        <v>0</v>
      </c>
      <c r="BX209" s="80">
        <v>0</v>
      </c>
      <c r="BY209" s="80">
        <v>0</v>
      </c>
      <c r="BZ209" s="80">
        <v>0</v>
      </c>
      <c r="CA209" s="80">
        <v>0</v>
      </c>
      <c r="CB209" s="80">
        <v>0</v>
      </c>
      <c r="CC209" s="80">
        <v>0</v>
      </c>
    </row>
    <row r="210" spans="1:81">
      <c r="A210" s="80" t="s">
        <v>1981</v>
      </c>
      <c r="B210" s="80">
        <v>471</v>
      </c>
      <c r="C210" s="80">
        <v>12</v>
      </c>
      <c r="D210" s="80">
        <v>28</v>
      </c>
      <c r="E210" s="80">
        <v>2015</v>
      </c>
      <c r="F210" s="80" t="s">
        <v>91</v>
      </c>
      <c r="G210" s="80" t="s">
        <v>1969</v>
      </c>
      <c r="H210" s="80" t="s">
        <v>1970</v>
      </c>
      <c r="I210" s="177"/>
      <c r="J210" s="81">
        <v>223.42738816119791</v>
      </c>
      <c r="K210" s="81">
        <v>4.8385043694153236</v>
      </c>
      <c r="L210" s="81">
        <v>22.929256060434795</v>
      </c>
      <c r="M210" s="81">
        <v>103.38237339570979</v>
      </c>
      <c r="N210" s="81">
        <v>63.872209357288384</v>
      </c>
      <c r="O210" s="81">
        <v>71.295252953784839</v>
      </c>
      <c r="P210" s="81">
        <v>93.676540483614758</v>
      </c>
      <c r="Q210" s="81">
        <v>4.813486424626757</v>
      </c>
      <c r="R210" s="81">
        <v>0</v>
      </c>
      <c r="S210" s="81">
        <v>7.4163874099908558</v>
      </c>
      <c r="T210" s="82"/>
      <c r="U210" s="81">
        <v>9897125</v>
      </c>
      <c r="V210" s="81">
        <v>2108</v>
      </c>
      <c r="W210" s="81">
        <v>526</v>
      </c>
      <c r="X210" s="81">
        <v>21019</v>
      </c>
      <c r="Y210" s="81">
        <v>24463</v>
      </c>
      <c r="Z210" s="81">
        <v>41422</v>
      </c>
      <c r="AA210" s="81">
        <v>18641</v>
      </c>
      <c r="AB210" s="81">
        <v>66249</v>
      </c>
      <c r="AC210" s="81">
        <v>0</v>
      </c>
      <c r="AD210" s="81">
        <v>7.4163874099908558</v>
      </c>
      <c r="AE210" s="82"/>
      <c r="AF210" s="81">
        <v>113562622.69169974</v>
      </c>
      <c r="AG210" s="81">
        <v>3880436.1901156339</v>
      </c>
      <c r="AH210" s="81">
        <v>4306712.5642471854</v>
      </c>
      <c r="AI210" s="81">
        <v>129929309.90701854</v>
      </c>
      <c r="AJ210" s="81">
        <v>95325161.944471717</v>
      </c>
      <c r="AK210" s="81">
        <v>0</v>
      </c>
      <c r="AL210" s="81">
        <v>0</v>
      </c>
      <c r="AM210" s="81">
        <v>9079147.5458971728</v>
      </c>
      <c r="AN210" s="81">
        <v>0</v>
      </c>
      <c r="AO210" s="81">
        <v>0</v>
      </c>
      <c r="AP210" s="82"/>
      <c r="AQ210" s="81">
        <v>1871</v>
      </c>
      <c r="AR210" s="81">
        <v>602</v>
      </c>
      <c r="AS210" s="81">
        <v>0</v>
      </c>
      <c r="AT210" s="81">
        <v>0</v>
      </c>
      <c r="AU210" s="81">
        <v>0</v>
      </c>
      <c r="AV210" s="81">
        <v>0</v>
      </c>
      <c r="AW210" s="81" t="s">
        <v>564</v>
      </c>
      <c r="AX210" s="82"/>
      <c r="AY210" s="81">
        <v>9117.0489999999991</v>
      </c>
      <c r="AZ210" s="81">
        <v>21787</v>
      </c>
      <c r="BA210" s="81">
        <v>0</v>
      </c>
      <c r="BB210" s="81">
        <v>0</v>
      </c>
      <c r="BC210" s="81">
        <v>0</v>
      </c>
      <c r="BD210" s="81">
        <v>0</v>
      </c>
      <c r="BE210" s="81" t="s">
        <v>564</v>
      </c>
      <c r="BF210" s="82"/>
      <c r="BG210" s="81">
        <v>21.323</v>
      </c>
      <c r="BH210" s="81">
        <v>0</v>
      </c>
      <c r="BI210" s="81">
        <v>29.222999999999999</v>
      </c>
      <c r="BJ210" s="81">
        <v>0</v>
      </c>
      <c r="BK210" s="81">
        <v>3.431</v>
      </c>
      <c r="BL210" s="81">
        <v>0</v>
      </c>
      <c r="BM210" s="82"/>
      <c r="BN210" s="81">
        <v>3</v>
      </c>
      <c r="BO210" s="81">
        <v>0</v>
      </c>
      <c r="BP210" s="81">
        <v>2</v>
      </c>
      <c r="BQ210" s="81">
        <v>0</v>
      </c>
      <c r="BR210" s="81">
        <v>1</v>
      </c>
      <c r="BS210" s="81">
        <v>0</v>
      </c>
      <c r="BT210"/>
      <c r="BU210" s="80">
        <v>53.976999999999997</v>
      </c>
      <c r="BV210" s="80">
        <v>0</v>
      </c>
      <c r="BW210" s="80">
        <v>0</v>
      </c>
      <c r="BX210" s="80">
        <v>0</v>
      </c>
      <c r="BY210" s="80">
        <v>0</v>
      </c>
      <c r="BZ210" s="80">
        <v>0</v>
      </c>
      <c r="CA210" s="80">
        <v>0</v>
      </c>
      <c r="CB210" s="80">
        <v>0</v>
      </c>
      <c r="CC210" s="80">
        <v>0</v>
      </c>
    </row>
    <row r="211" spans="1:81">
      <c r="A211" s="80" t="s">
        <v>1982</v>
      </c>
      <c r="B211" s="80">
        <v>472</v>
      </c>
      <c r="C211" s="80">
        <v>13</v>
      </c>
      <c r="D211" s="80">
        <v>28</v>
      </c>
      <c r="E211" s="80">
        <v>2016</v>
      </c>
      <c r="F211" s="80" t="s">
        <v>92</v>
      </c>
      <c r="G211" s="80" t="s">
        <v>1969</v>
      </c>
      <c r="H211" s="80" t="s">
        <v>1970</v>
      </c>
      <c r="I211" s="177"/>
      <c r="J211" s="81">
        <v>209.05098490105769</v>
      </c>
      <c r="K211" s="81">
        <v>4.7065030780352393</v>
      </c>
      <c r="L211" s="81">
        <v>21.646244237019811</v>
      </c>
      <c r="M211" s="81">
        <v>84.073173267849853</v>
      </c>
      <c r="N211" s="81">
        <v>63.754341151438652</v>
      </c>
      <c r="O211" s="81">
        <v>70.772941767339248</v>
      </c>
      <c r="P211" s="81">
        <v>90.177879096166933</v>
      </c>
      <c r="Q211" s="81">
        <v>4.6182751410576479</v>
      </c>
      <c r="R211" s="81">
        <v>0</v>
      </c>
      <c r="S211" s="81">
        <v>10.731956366869149</v>
      </c>
      <c r="T211" s="82"/>
      <c r="U211" s="81">
        <v>9794769</v>
      </c>
      <c r="V211" s="81">
        <v>2108</v>
      </c>
      <c r="W211" s="81">
        <v>526</v>
      </c>
      <c r="X211" s="81">
        <v>21019</v>
      </c>
      <c r="Y211" s="81">
        <v>24556</v>
      </c>
      <c r="Z211" s="81">
        <v>41624</v>
      </c>
      <c r="AA211" s="81">
        <v>18560</v>
      </c>
      <c r="AB211" s="81">
        <v>65385</v>
      </c>
      <c r="AC211" s="81">
        <v>0</v>
      </c>
      <c r="AD211" s="81">
        <v>10.73195636686915</v>
      </c>
      <c r="AE211" s="82"/>
      <c r="AF211" s="81">
        <v>109496094.73858529</v>
      </c>
      <c r="AG211" s="81">
        <v>3910099.1370792771</v>
      </c>
      <c r="AH211" s="81">
        <v>3194229.7824295061</v>
      </c>
      <c r="AI211" s="81">
        <v>135091772.7979078</v>
      </c>
      <c r="AJ211" s="81">
        <v>103370316.1368971</v>
      </c>
      <c r="AK211" s="81">
        <v>0</v>
      </c>
      <c r="AL211" s="81">
        <v>0</v>
      </c>
      <c r="AM211" s="81">
        <v>8967701.5859778114</v>
      </c>
      <c r="AN211" s="81">
        <v>0</v>
      </c>
      <c r="AO211" s="81">
        <v>0</v>
      </c>
      <c r="AP211" s="82"/>
      <c r="AQ211" s="81">
        <v>1984</v>
      </c>
      <c r="AR211" s="81">
        <v>662</v>
      </c>
      <c r="AS211" s="81">
        <v>0</v>
      </c>
      <c r="AT211" s="81">
        <v>0</v>
      </c>
      <c r="AU211" s="81">
        <v>0</v>
      </c>
      <c r="AV211" s="81">
        <v>0</v>
      </c>
      <c r="AW211" s="81" t="s">
        <v>564</v>
      </c>
      <c r="AX211" s="82"/>
      <c r="AY211" s="81">
        <v>9801.3490000000002</v>
      </c>
      <c r="AZ211" s="81">
        <v>25175.5</v>
      </c>
      <c r="BA211" s="81">
        <v>0</v>
      </c>
      <c r="BB211" s="81">
        <v>0</v>
      </c>
      <c r="BC211" s="81">
        <v>0</v>
      </c>
      <c r="BD211" s="81">
        <v>0</v>
      </c>
      <c r="BE211" s="81" t="s">
        <v>564</v>
      </c>
      <c r="BF211" s="82"/>
      <c r="BG211" s="81">
        <v>16.748000000000001</v>
      </c>
      <c r="BH211" s="81">
        <v>0</v>
      </c>
      <c r="BI211" s="81">
        <v>25.863</v>
      </c>
      <c r="BJ211" s="81">
        <v>0</v>
      </c>
      <c r="BK211" s="81">
        <v>3.1829999999999998</v>
      </c>
      <c r="BL211" s="81">
        <v>0</v>
      </c>
      <c r="BM211" s="82"/>
      <c r="BN211" s="81">
        <v>2</v>
      </c>
      <c r="BO211" s="81">
        <v>0</v>
      </c>
      <c r="BP211" s="81">
        <v>2</v>
      </c>
      <c r="BQ211" s="81">
        <v>0</v>
      </c>
      <c r="BR211" s="81">
        <v>1</v>
      </c>
      <c r="BS211" s="81">
        <v>0</v>
      </c>
      <c r="BT211"/>
      <c r="BU211" s="80">
        <v>45.793999999999997</v>
      </c>
      <c r="BV211" s="80">
        <v>0</v>
      </c>
      <c r="BW211" s="80">
        <v>0</v>
      </c>
      <c r="BX211" s="80">
        <v>0</v>
      </c>
      <c r="BY211" s="80">
        <v>0</v>
      </c>
      <c r="BZ211" s="80">
        <v>0</v>
      </c>
      <c r="CA211" s="80">
        <v>0</v>
      </c>
      <c r="CB211" s="80">
        <v>0</v>
      </c>
      <c r="CC211" s="80">
        <v>0</v>
      </c>
    </row>
    <row r="212" spans="1:81">
      <c r="A212" s="80" t="s">
        <v>1983</v>
      </c>
      <c r="B212" s="80">
        <v>473</v>
      </c>
      <c r="C212" s="80">
        <v>14</v>
      </c>
      <c r="D212" s="80">
        <v>28</v>
      </c>
      <c r="E212" s="80">
        <v>2017</v>
      </c>
      <c r="F212" s="80" t="s">
        <v>71</v>
      </c>
      <c r="G212" s="80" t="s">
        <v>1969</v>
      </c>
      <c r="H212" s="80" t="s">
        <v>1970</v>
      </c>
      <c r="I212" s="177"/>
      <c r="J212" s="81">
        <v>191.52532220455637</v>
      </c>
      <c r="K212" s="81">
        <v>4.8355761417911065</v>
      </c>
      <c r="L212" s="81">
        <v>21.471436580059976</v>
      </c>
      <c r="M212" s="81">
        <v>78.277580683408189</v>
      </c>
      <c r="N212" s="81">
        <v>59.297672370978582</v>
      </c>
      <c r="O212" s="81">
        <v>69.710086076041435</v>
      </c>
      <c r="P212" s="81">
        <v>89.181775390877235</v>
      </c>
      <c r="Q212" s="81">
        <v>4.4147496870860712</v>
      </c>
      <c r="R212" s="81">
        <v>0</v>
      </c>
      <c r="S212" s="81">
        <v>6.363417160802884</v>
      </c>
      <c r="T212" s="82"/>
      <c r="U212" s="81">
        <v>9651211</v>
      </c>
      <c r="V212" s="81">
        <v>2108</v>
      </c>
      <c r="W212" s="81">
        <v>526</v>
      </c>
      <c r="X212" s="81">
        <v>21019</v>
      </c>
      <c r="Y212" s="81">
        <v>24677</v>
      </c>
      <c r="Z212" s="81">
        <v>41679</v>
      </c>
      <c r="AA212" s="81">
        <v>18472</v>
      </c>
      <c r="AB212" s="81">
        <v>64637</v>
      </c>
      <c r="AC212" s="81">
        <v>0</v>
      </c>
      <c r="AD212" s="81">
        <v>6.363417160802884</v>
      </c>
      <c r="AE212" s="82"/>
      <c r="AF212" s="81">
        <v>102746549.2476805</v>
      </c>
      <c r="AG212" s="81">
        <v>3958359.5457984838</v>
      </c>
      <c r="AH212" s="81">
        <v>4286375.6919075819</v>
      </c>
      <c r="AI212" s="81">
        <v>128356865.7627413</v>
      </c>
      <c r="AJ212" s="81">
        <v>103423272.0462483</v>
      </c>
      <c r="AK212" s="81">
        <v>0</v>
      </c>
      <c r="AL212" s="81">
        <v>0</v>
      </c>
      <c r="AM212" s="81">
        <v>8878983.1631732099</v>
      </c>
      <c r="AN212" s="81">
        <v>0</v>
      </c>
      <c r="AO212" s="81">
        <v>0</v>
      </c>
      <c r="AP212" s="82"/>
      <c r="AQ212" s="81">
        <v>2105</v>
      </c>
      <c r="AR212" s="81">
        <v>722</v>
      </c>
      <c r="AS212" s="81">
        <v>0</v>
      </c>
      <c r="AT212" s="81">
        <v>0</v>
      </c>
      <c r="AU212" s="81">
        <v>0</v>
      </c>
      <c r="AV212" s="81">
        <v>0</v>
      </c>
      <c r="AW212" s="81" t="s">
        <v>564</v>
      </c>
      <c r="AX212" s="82"/>
      <c r="AY212" s="81">
        <v>10566.929</v>
      </c>
      <c r="AZ212" s="81">
        <v>29730.19999999999</v>
      </c>
      <c r="BA212" s="81">
        <v>0</v>
      </c>
      <c r="BB212" s="81">
        <v>0</v>
      </c>
      <c r="BC212" s="81">
        <v>0</v>
      </c>
      <c r="BD212" s="81">
        <v>0</v>
      </c>
      <c r="BE212" s="81" t="s">
        <v>564</v>
      </c>
      <c r="BF212" s="82"/>
      <c r="BG212" s="81">
        <v>15.194000000000001</v>
      </c>
      <c r="BH212" s="81">
        <v>0</v>
      </c>
      <c r="BI212" s="81">
        <v>23.085999999999999</v>
      </c>
      <c r="BJ212" s="81">
        <v>0</v>
      </c>
      <c r="BK212" s="81">
        <v>3.0819999999999999</v>
      </c>
      <c r="BL212" s="81">
        <v>0</v>
      </c>
      <c r="BM212" s="82"/>
      <c r="BN212" s="81">
        <v>2</v>
      </c>
      <c r="BO212" s="81">
        <v>0</v>
      </c>
      <c r="BP212" s="81">
        <v>2</v>
      </c>
      <c r="BQ212" s="81">
        <v>0</v>
      </c>
      <c r="BR212" s="81">
        <v>1</v>
      </c>
      <c r="BS212" s="81">
        <v>0</v>
      </c>
      <c r="BT212"/>
      <c r="BU212" s="80">
        <v>41.362000000000002</v>
      </c>
      <c r="BV212" s="80">
        <v>0</v>
      </c>
      <c r="BW212" s="80">
        <v>0</v>
      </c>
      <c r="BX212" s="80">
        <v>0</v>
      </c>
      <c r="BY212" s="80">
        <v>0</v>
      </c>
      <c r="BZ212" s="80">
        <v>0</v>
      </c>
      <c r="CA212" s="80">
        <v>0</v>
      </c>
      <c r="CB212" s="80">
        <v>0</v>
      </c>
      <c r="CC212" s="80">
        <v>0</v>
      </c>
    </row>
    <row r="213" spans="1:81">
      <c r="A213" s="80" t="s">
        <v>1984</v>
      </c>
      <c r="B213" s="80">
        <v>474</v>
      </c>
      <c r="C213" s="80">
        <v>15</v>
      </c>
      <c r="D213" s="80">
        <v>28</v>
      </c>
      <c r="E213" s="80">
        <v>2018</v>
      </c>
      <c r="F213" s="80" t="s">
        <v>93</v>
      </c>
      <c r="G213" s="80" t="s">
        <v>1969</v>
      </c>
      <c r="H213" s="80" t="s">
        <v>1970</v>
      </c>
      <c r="I213" s="177"/>
      <c r="J213" s="81">
        <v>182.8602610806164</v>
      </c>
      <c r="K213" s="81">
        <v>4.0807401231118652</v>
      </c>
      <c r="L213" s="81">
        <v>19.391127009418959</v>
      </c>
      <c r="M213" s="81">
        <v>71.419644498380578</v>
      </c>
      <c r="N213" s="81">
        <v>41.266105241269791</v>
      </c>
      <c r="O213" s="81">
        <v>68.36263985685838</v>
      </c>
      <c r="P213" s="81">
        <v>87.318942256372864</v>
      </c>
      <c r="Q213" s="81">
        <v>4.0410176576888386</v>
      </c>
      <c r="R213" s="81">
        <v>0</v>
      </c>
      <c r="S213" s="81">
        <v>7.0829604840347775</v>
      </c>
      <c r="T213" s="82"/>
      <c r="U213" s="81">
        <v>10168802</v>
      </c>
      <c r="V213" s="81">
        <v>2108</v>
      </c>
      <c r="W213" s="81">
        <v>526</v>
      </c>
      <c r="X213" s="81">
        <v>21019</v>
      </c>
      <c r="Y213" s="81">
        <v>24843</v>
      </c>
      <c r="Z213" s="81">
        <v>41656</v>
      </c>
      <c r="AA213" s="81">
        <v>18268</v>
      </c>
      <c r="AB213" s="81">
        <v>63759</v>
      </c>
      <c r="AC213" s="81">
        <v>0</v>
      </c>
      <c r="AD213" s="81">
        <v>7.0829604840347784</v>
      </c>
      <c r="AE213" s="82"/>
      <c r="AF213" s="81">
        <v>99342452.994058669</v>
      </c>
      <c r="AG213" s="81">
        <v>3580812.0705096181</v>
      </c>
      <c r="AH213" s="81">
        <v>4070944.2367996741</v>
      </c>
      <c r="AI213" s="81">
        <v>123282944.94306061</v>
      </c>
      <c r="AJ213" s="81">
        <v>87899700.067927524</v>
      </c>
      <c r="AK213" s="81">
        <v>0</v>
      </c>
      <c r="AL213" s="81">
        <v>0</v>
      </c>
      <c r="AM213" s="81">
        <v>8776497.1678640191</v>
      </c>
      <c r="AN213" s="81">
        <v>0</v>
      </c>
      <c r="AO213" s="81">
        <v>0</v>
      </c>
      <c r="AP213" s="82"/>
      <c r="AQ213" s="81">
        <v>2185</v>
      </c>
      <c r="AR213" s="81">
        <v>766</v>
      </c>
      <c r="AS213" s="81">
        <v>0</v>
      </c>
      <c r="AT213" s="81">
        <v>0</v>
      </c>
      <c r="AU213" s="81">
        <v>0</v>
      </c>
      <c r="AV213" s="81">
        <v>0</v>
      </c>
      <c r="AW213" s="81" t="s">
        <v>564</v>
      </c>
      <c r="AX213" s="82"/>
      <c r="AY213" s="81">
        <v>11023.539000000001</v>
      </c>
      <c r="AZ213" s="81">
        <v>33037.1</v>
      </c>
      <c r="BA213" s="81">
        <v>0</v>
      </c>
      <c r="BB213" s="81">
        <v>0</v>
      </c>
      <c r="BC213" s="81">
        <v>0</v>
      </c>
      <c r="BD213" s="81">
        <v>0</v>
      </c>
      <c r="BE213" s="81" t="s">
        <v>564</v>
      </c>
      <c r="BF213" s="82"/>
      <c r="BG213" s="81">
        <v>14.531000000000001</v>
      </c>
      <c r="BH213" s="81">
        <v>0</v>
      </c>
      <c r="BI213" s="81">
        <v>22.225000000000001</v>
      </c>
      <c r="BJ213" s="81">
        <v>0</v>
      </c>
      <c r="BK213" s="81">
        <v>2.9140000000000001</v>
      </c>
      <c r="BL213" s="81">
        <v>0</v>
      </c>
      <c r="BM213" s="82"/>
      <c r="BN213" s="81">
        <v>2</v>
      </c>
      <c r="BO213" s="81">
        <v>0</v>
      </c>
      <c r="BP213" s="81">
        <v>2</v>
      </c>
      <c r="BQ213" s="81">
        <v>0</v>
      </c>
      <c r="BR213" s="81">
        <v>1</v>
      </c>
      <c r="BS213" s="81">
        <v>0</v>
      </c>
      <c r="BT213"/>
      <c r="BU213" s="80">
        <v>39.67</v>
      </c>
      <c r="BV213" s="80">
        <v>0</v>
      </c>
      <c r="BW213" s="80">
        <v>0</v>
      </c>
      <c r="BX213" s="80">
        <v>0</v>
      </c>
      <c r="BY213" s="80">
        <v>0</v>
      </c>
      <c r="BZ213" s="80">
        <v>0</v>
      </c>
      <c r="CA213" s="80">
        <v>0</v>
      </c>
      <c r="CB213" s="80">
        <v>0</v>
      </c>
      <c r="CC213" s="80">
        <v>0</v>
      </c>
    </row>
    <row r="214" spans="1:81">
      <c r="A214" s="80" t="s">
        <v>1985</v>
      </c>
      <c r="B214" s="80">
        <v>475</v>
      </c>
      <c r="C214" s="80">
        <v>16</v>
      </c>
      <c r="D214" s="80">
        <v>28</v>
      </c>
      <c r="E214" s="80">
        <v>2019</v>
      </c>
      <c r="F214" s="80" t="s">
        <v>73</v>
      </c>
      <c r="G214" s="80" t="s">
        <v>1969</v>
      </c>
      <c r="H214" s="80" t="s">
        <v>1970</v>
      </c>
      <c r="I214" s="177"/>
      <c r="J214" s="81">
        <v>179.78565823661722</v>
      </c>
      <c r="K214" s="81">
        <v>3.8774395594159268</v>
      </c>
      <c r="L214" s="81">
        <v>19.719274095367741</v>
      </c>
      <c r="M214" s="81">
        <v>75.001627613836106</v>
      </c>
      <c r="N214" s="81">
        <v>40.667354511158898</v>
      </c>
      <c r="O214" s="81">
        <v>65.970414638587357</v>
      </c>
      <c r="P214" s="81">
        <v>86.551889395898442</v>
      </c>
      <c r="Q214" s="81">
        <v>3.8762993476644478</v>
      </c>
      <c r="R214" s="81">
        <v>0</v>
      </c>
      <c r="S214" s="81">
        <v>9.0652975439248671</v>
      </c>
      <c r="T214" s="82"/>
      <c r="U214" s="81">
        <v>9976891</v>
      </c>
      <c r="V214" s="81">
        <v>2108</v>
      </c>
      <c r="W214" s="81">
        <v>526</v>
      </c>
      <c r="X214" s="81">
        <v>21019</v>
      </c>
      <c r="Y214" s="81">
        <v>24945</v>
      </c>
      <c r="Z214" s="81">
        <v>41302</v>
      </c>
      <c r="AA214" s="81">
        <v>17972</v>
      </c>
      <c r="AB214" s="81">
        <v>62816</v>
      </c>
      <c r="AC214" s="81">
        <v>0</v>
      </c>
      <c r="AD214" s="81">
        <v>9.0652975439248671</v>
      </c>
      <c r="AE214" s="82"/>
      <c r="AF214" s="81">
        <v>99764626.79375717</v>
      </c>
      <c r="AG214" s="81">
        <v>3470237.3195502739</v>
      </c>
      <c r="AH214" s="81">
        <v>4326161.5866823411</v>
      </c>
      <c r="AI214" s="81">
        <v>126046721.708682</v>
      </c>
      <c r="AJ214" s="81">
        <v>80868869.49376826</v>
      </c>
      <c r="AK214" s="81">
        <v>0</v>
      </c>
      <c r="AL214" s="81">
        <v>0</v>
      </c>
      <c r="AM214" s="81">
        <v>8555066.3214051779</v>
      </c>
      <c r="AN214" s="81">
        <v>0</v>
      </c>
      <c r="AO214" s="81">
        <v>0</v>
      </c>
      <c r="AP214" s="82"/>
      <c r="AQ214" s="81">
        <v>2263</v>
      </c>
      <c r="AR214" s="81">
        <v>790</v>
      </c>
      <c r="AS214" s="81">
        <v>0</v>
      </c>
      <c r="AT214" s="81">
        <v>0</v>
      </c>
      <c r="AU214" s="81">
        <v>0</v>
      </c>
      <c r="AV214" s="81">
        <v>0</v>
      </c>
      <c r="AW214" s="81" t="s">
        <v>564</v>
      </c>
      <c r="AX214" s="82"/>
      <c r="AY214" s="81">
        <v>11465.049000000001</v>
      </c>
      <c r="AZ214" s="81">
        <v>33799.1</v>
      </c>
      <c r="BA214" s="81">
        <v>0</v>
      </c>
      <c r="BB214" s="81">
        <v>0</v>
      </c>
      <c r="BC214" s="81">
        <v>0</v>
      </c>
      <c r="BD214" s="81">
        <v>0</v>
      </c>
      <c r="BE214" s="81" t="s">
        <v>564</v>
      </c>
      <c r="BF214" s="82"/>
      <c r="BG214" s="81">
        <v>10.789</v>
      </c>
      <c r="BH214" s="81">
        <v>0</v>
      </c>
      <c r="BI214" s="81">
        <v>18.945</v>
      </c>
      <c r="BJ214" s="81">
        <v>0</v>
      </c>
      <c r="BK214" s="81">
        <v>0</v>
      </c>
      <c r="BL214" s="81">
        <v>0</v>
      </c>
      <c r="BM214" s="82"/>
      <c r="BN214" s="81">
        <v>2</v>
      </c>
      <c r="BO214" s="81">
        <v>0</v>
      </c>
      <c r="BP214" s="81">
        <v>2</v>
      </c>
      <c r="BQ214" s="81">
        <v>0</v>
      </c>
      <c r="BR214" s="81">
        <v>0</v>
      </c>
      <c r="BS214" s="81">
        <v>0</v>
      </c>
      <c r="BT214"/>
      <c r="BU214" s="80">
        <v>29.734000000000002</v>
      </c>
      <c r="BV214" s="80">
        <v>0</v>
      </c>
      <c r="BW214" s="80">
        <v>0</v>
      </c>
      <c r="BX214" s="80">
        <v>0</v>
      </c>
      <c r="BY214" s="80">
        <v>0</v>
      </c>
      <c r="BZ214" s="80">
        <v>0</v>
      </c>
      <c r="CA214" s="80">
        <v>0</v>
      </c>
      <c r="CB214" s="80">
        <v>0</v>
      </c>
      <c r="CC214" s="80">
        <v>0</v>
      </c>
    </row>
    <row r="215" spans="1:81">
      <c r="A215" s="80" t="s">
        <v>1986</v>
      </c>
      <c r="B215" s="80">
        <v>476</v>
      </c>
      <c r="C215" s="80">
        <v>17</v>
      </c>
      <c r="D215" s="80">
        <v>28</v>
      </c>
      <c r="E215" s="80">
        <v>2020</v>
      </c>
      <c r="F215" s="80" t="s">
        <v>218</v>
      </c>
      <c r="G215" s="80" t="s">
        <v>1969</v>
      </c>
      <c r="H215" s="80" t="s">
        <v>1970</v>
      </c>
      <c r="I215" s="177"/>
      <c r="J215" s="81">
        <v>179.88928277180869</v>
      </c>
      <c r="K215" s="81">
        <v>3.4616844710784029</v>
      </c>
      <c r="L215" s="81">
        <v>22.765610147691717</v>
      </c>
      <c r="M215" s="81">
        <v>70.032489232015038</v>
      </c>
      <c r="N215" s="81">
        <v>47.561704789983608</v>
      </c>
      <c r="O215" s="81">
        <v>57.679066823300737</v>
      </c>
      <c r="P215" s="81">
        <v>79.551621431191506</v>
      </c>
      <c r="Q215" s="81">
        <v>3.655362826209966</v>
      </c>
      <c r="R215" s="81">
        <v>0</v>
      </c>
      <c r="S215" s="81">
        <v>8.7564059843256761</v>
      </c>
      <c r="T215" s="82"/>
      <c r="U215" s="81">
        <v>10155027</v>
      </c>
      <c r="V215" s="81">
        <v>1860</v>
      </c>
      <c r="W215" s="81">
        <v>803</v>
      </c>
      <c r="X215" s="81">
        <v>20667</v>
      </c>
      <c r="Y215" s="81">
        <v>25151</v>
      </c>
      <c r="Z215" s="81">
        <v>41216</v>
      </c>
      <c r="AA215" s="81">
        <v>17947</v>
      </c>
      <c r="AB215" s="81">
        <v>61994</v>
      </c>
      <c r="AC215" s="81">
        <v>0</v>
      </c>
      <c r="AD215" s="81">
        <v>8.7564059843256761</v>
      </c>
      <c r="AE215" s="82"/>
      <c r="AF215" s="81">
        <v>103257719.0241494</v>
      </c>
      <c r="AG215" s="81">
        <v>2795302.2357572755</v>
      </c>
      <c r="AH215" s="81">
        <v>5180370.5609045438</v>
      </c>
      <c r="AI215" s="81">
        <v>116626987.1573651</v>
      </c>
      <c r="AJ215" s="81">
        <v>92007151.181688428</v>
      </c>
      <c r="AK215" s="81"/>
      <c r="AL215" s="81"/>
      <c r="AM215" s="81">
        <v>8090905.7677056603</v>
      </c>
      <c r="AN215" s="81"/>
      <c r="AO215" s="81"/>
      <c r="AP215" s="82"/>
      <c r="AQ215" s="81">
        <v>2350</v>
      </c>
      <c r="AR215" s="81">
        <v>801</v>
      </c>
      <c r="AS215" s="81">
        <v>0</v>
      </c>
      <c r="AT215" s="81">
        <v>0</v>
      </c>
      <c r="AU215" s="81">
        <v>0</v>
      </c>
      <c r="AV215" s="81">
        <v>0</v>
      </c>
      <c r="AW215" s="81">
        <v>0</v>
      </c>
      <c r="AX215" s="82"/>
      <c r="AY215" s="81">
        <v>12000.138999999999</v>
      </c>
      <c r="AZ215" s="81">
        <v>34404.899999999987</v>
      </c>
      <c r="BA215" s="81">
        <v>0</v>
      </c>
      <c r="BB215" s="81">
        <v>0</v>
      </c>
      <c r="BC215" s="81">
        <v>0</v>
      </c>
      <c r="BD215" s="81">
        <v>0</v>
      </c>
      <c r="BE215" s="81">
        <v>0</v>
      </c>
      <c r="BF215" s="82"/>
      <c r="BG215" s="81">
        <v>11.052</v>
      </c>
      <c r="BH215" s="81">
        <v>0</v>
      </c>
      <c r="BI215" s="81">
        <v>17.777000000000001</v>
      </c>
      <c r="BJ215" s="81">
        <v>0</v>
      </c>
      <c r="BK215" s="81">
        <v>0</v>
      </c>
      <c r="BL215" s="81">
        <v>0</v>
      </c>
      <c r="BM215" s="82"/>
      <c r="BN215" s="81">
        <v>2</v>
      </c>
      <c r="BO215" s="81">
        <v>0</v>
      </c>
      <c r="BP215" s="81">
        <v>2</v>
      </c>
      <c r="BQ215" s="81">
        <v>0</v>
      </c>
      <c r="BR215" s="81">
        <v>0</v>
      </c>
      <c r="BS215" s="81">
        <v>0</v>
      </c>
      <c r="BT215"/>
      <c r="BU215" s="80">
        <v>28.829000000000001</v>
      </c>
      <c r="BV215" s="80">
        <v>0</v>
      </c>
      <c r="BW215" s="80">
        <v>0</v>
      </c>
      <c r="BX215" s="80">
        <v>0</v>
      </c>
      <c r="BY215" s="80">
        <v>0</v>
      </c>
      <c r="BZ215" s="80">
        <v>0</v>
      </c>
      <c r="CA215" s="80">
        <v>0</v>
      </c>
      <c r="CB215" s="80">
        <v>0</v>
      </c>
      <c r="CC215" s="80">
        <v>0</v>
      </c>
    </row>
    <row r="216" spans="1:81">
      <c r="A216" s="80" t="s">
        <v>1987</v>
      </c>
      <c r="B216" s="80">
        <v>476</v>
      </c>
      <c r="C216" s="80">
        <v>18</v>
      </c>
      <c r="D216" s="80">
        <v>28</v>
      </c>
      <c r="E216" s="80">
        <v>2021</v>
      </c>
      <c r="F216" s="80" t="s">
        <v>75</v>
      </c>
      <c r="G216" s="174" t="s">
        <v>1969</v>
      </c>
      <c r="H216" s="80" t="s">
        <v>1970</v>
      </c>
      <c r="I216" s="177"/>
      <c r="J216" s="81">
        <v>165.2679219061236</v>
      </c>
      <c r="K216" s="81">
        <v>3.7415559605981836</v>
      </c>
      <c r="L216" s="81">
        <v>20.686222303191819</v>
      </c>
      <c r="M216" s="81">
        <v>64.105422926259166</v>
      </c>
      <c r="N216" s="81">
        <v>43.227353841069672</v>
      </c>
      <c r="O216" s="81">
        <v>55.86399106167967</v>
      </c>
      <c r="P216" s="81">
        <v>81.319817593666997</v>
      </c>
      <c r="Q216" s="81">
        <v>3.6640840566452071</v>
      </c>
      <c r="R216" s="81">
        <v>0</v>
      </c>
      <c r="S216" s="81">
        <v>7.6011252768763242</v>
      </c>
      <c r="T216" s="82"/>
      <c r="U216" s="81">
        <v>10171325</v>
      </c>
      <c r="V216" s="81">
        <v>1860</v>
      </c>
      <c r="W216" s="81">
        <v>803</v>
      </c>
      <c r="X216" s="81">
        <v>20667</v>
      </c>
      <c r="Y216" s="81">
        <v>25293</v>
      </c>
      <c r="Z216" s="81">
        <v>41104</v>
      </c>
      <c r="AA216" s="81">
        <v>17891</v>
      </c>
      <c r="AB216" s="81">
        <v>61405</v>
      </c>
      <c r="AC216" s="81">
        <v>0</v>
      </c>
      <c r="AD216" s="81">
        <v>7.6011252768763242</v>
      </c>
      <c r="AE216" s="82"/>
      <c r="AF216" s="81">
        <v>98646797.009113923</v>
      </c>
      <c r="AG216" s="81">
        <v>3116854.7894970602</v>
      </c>
      <c r="AH216" s="81">
        <v>4636454.4273060123</v>
      </c>
      <c r="AI216" s="81">
        <v>123295588.47871359</v>
      </c>
      <c r="AJ216" s="81">
        <v>96468042.512581781</v>
      </c>
      <c r="AK216" s="81">
        <v>0</v>
      </c>
      <c r="AL216" s="81">
        <v>0</v>
      </c>
      <c r="AM216" s="81">
        <v>8060259.0308381375</v>
      </c>
      <c r="AN216" s="81">
        <v>0</v>
      </c>
      <c r="AO216" s="81">
        <v>0</v>
      </c>
      <c r="AP216" s="82"/>
      <c r="AQ216" s="81">
        <v>2502</v>
      </c>
      <c r="AR216" s="81">
        <v>805</v>
      </c>
      <c r="AS216" s="81">
        <v>0</v>
      </c>
      <c r="AT216" s="81">
        <v>1</v>
      </c>
      <c r="AU216" s="81">
        <v>0</v>
      </c>
      <c r="AV216" s="81">
        <v>0</v>
      </c>
      <c r="AW216" s="81"/>
      <c r="AX216" s="82"/>
      <c r="AY216" s="81">
        <v>12976.05899999999</v>
      </c>
      <c r="AZ216" s="81">
        <v>34661.399999999987</v>
      </c>
      <c r="BA216" s="81">
        <v>0</v>
      </c>
      <c r="BB216" s="81">
        <v>11.9</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1988</v>
      </c>
      <c r="B217" s="80">
        <v>476</v>
      </c>
      <c r="C217" s="80">
        <v>19</v>
      </c>
      <c r="D217" s="80">
        <v>28</v>
      </c>
      <c r="E217" s="80">
        <v>2022</v>
      </c>
      <c r="F217" s="80" t="s">
        <v>568</v>
      </c>
      <c r="G217" s="174" t="s">
        <v>1969</v>
      </c>
      <c r="H217" s="80" t="s">
        <v>1970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2657</v>
      </c>
      <c r="AR217" s="81">
        <v>808</v>
      </c>
      <c r="AS217" s="81">
        <v>0</v>
      </c>
      <c r="AT217" s="81">
        <v>1</v>
      </c>
      <c r="AU217" s="81">
        <v>0</v>
      </c>
      <c r="AV217" s="81">
        <v>0</v>
      </c>
      <c r="AW217" s="81"/>
      <c r="AX217" s="82"/>
      <c r="AY217" s="81">
        <v>13912.828999999978</v>
      </c>
      <c r="AZ217" s="81">
        <v>34732.69999999999</v>
      </c>
      <c r="BA217" s="81">
        <v>0</v>
      </c>
      <c r="BB217" s="81">
        <v>11.9</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1989</v>
      </c>
      <c r="B218" s="80">
        <v>137</v>
      </c>
      <c r="C218" s="80">
        <v>1</v>
      </c>
      <c r="D218" s="80">
        <v>9</v>
      </c>
      <c r="E218" s="80">
        <v>1990</v>
      </c>
      <c r="F218" s="80" t="s">
        <v>562</v>
      </c>
      <c r="G218" s="80" t="s">
        <v>1990</v>
      </c>
      <c r="H218" s="80" t="s">
        <v>1991</v>
      </c>
      <c r="I218" s="177"/>
      <c r="J218" s="81">
        <v>150.7412086526972</v>
      </c>
      <c r="K218" s="81">
        <v>4.5106962719134218</v>
      </c>
      <c r="L218" s="81">
        <v>2.9528889164642993</v>
      </c>
      <c r="M218" s="81">
        <v>43.408206996110877</v>
      </c>
      <c r="N218" s="81">
        <v>53.651302910723778</v>
      </c>
      <c r="O218" s="81">
        <v>51.919262994256073</v>
      </c>
      <c r="P218" s="81">
        <v>44.907338649957147</v>
      </c>
      <c r="Q218" s="81">
        <v>3.6548900820883374</v>
      </c>
      <c r="R218" s="81">
        <v>0</v>
      </c>
      <c r="S218" s="81">
        <v>3.9687700916688669</v>
      </c>
      <c r="T218" s="82"/>
      <c r="U218" s="81">
        <v>12829108</v>
      </c>
      <c r="V218" s="81">
        <v>1688</v>
      </c>
      <c r="W218" s="81">
        <v>34</v>
      </c>
      <c r="X218" s="81">
        <v>16506</v>
      </c>
      <c r="Y218" s="81">
        <v>17186</v>
      </c>
      <c r="Z218" s="81">
        <v>21355</v>
      </c>
      <c r="AA218" s="81">
        <v>10904</v>
      </c>
      <c r="AB218" s="81">
        <v>59343</v>
      </c>
      <c r="AC218" s="81">
        <v>0</v>
      </c>
      <c r="AD218" s="81">
        <v>3.9687700916688669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1992</v>
      </c>
      <c r="B219" s="80">
        <v>138</v>
      </c>
      <c r="C219" s="80">
        <v>2</v>
      </c>
      <c r="D219" s="80">
        <v>9</v>
      </c>
      <c r="E219" s="80">
        <v>2005</v>
      </c>
      <c r="F219" s="80" t="s">
        <v>565</v>
      </c>
      <c r="G219" s="80" t="s">
        <v>1990</v>
      </c>
      <c r="H219" s="80" t="s">
        <v>1991</v>
      </c>
      <c r="I219" s="177"/>
      <c r="J219" s="81">
        <v>81.978063121881789</v>
      </c>
      <c r="K219" s="81">
        <v>3.3894309483950589</v>
      </c>
      <c r="L219" s="81">
        <v>5.1441397706877421</v>
      </c>
      <c r="M219" s="81">
        <v>83.165056171155499</v>
      </c>
      <c r="N219" s="81">
        <v>86.782117442369</v>
      </c>
      <c r="O219" s="81">
        <v>77.774453969243297</v>
      </c>
      <c r="P219" s="81">
        <v>44.996481069890208</v>
      </c>
      <c r="Q219" s="81">
        <v>3.8787149633007765</v>
      </c>
      <c r="R219" s="81">
        <v>0</v>
      </c>
      <c r="S219" s="81">
        <v>8.906311930972695</v>
      </c>
      <c r="T219" s="82"/>
      <c r="U219" s="81">
        <v>8332667</v>
      </c>
      <c r="V219" s="81">
        <v>1479</v>
      </c>
      <c r="W219" s="81">
        <v>68</v>
      </c>
      <c r="X219" s="81">
        <v>16784</v>
      </c>
      <c r="Y219" s="81">
        <v>23605</v>
      </c>
      <c r="Z219" s="81">
        <v>37018</v>
      </c>
      <c r="AA219" s="81">
        <v>8948</v>
      </c>
      <c r="AB219" s="81">
        <v>65836</v>
      </c>
      <c r="AC219" s="81">
        <v>0</v>
      </c>
      <c r="AD219" s="81">
        <v>8.906311930972695</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1993</v>
      </c>
      <c r="B220" s="80">
        <v>139</v>
      </c>
      <c r="C220" s="80">
        <v>3</v>
      </c>
      <c r="D220" s="80">
        <v>9</v>
      </c>
      <c r="E220" s="80">
        <v>2006</v>
      </c>
      <c r="F220" s="80" t="s">
        <v>566</v>
      </c>
      <c r="G220" s="80" t="s">
        <v>1990</v>
      </c>
      <c r="H220" s="80" t="s">
        <v>1991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1994</v>
      </c>
      <c r="B221" s="80">
        <v>140</v>
      </c>
      <c r="C221" s="80">
        <v>4</v>
      </c>
      <c r="D221" s="80">
        <v>9</v>
      </c>
      <c r="E221" s="80">
        <v>2007</v>
      </c>
      <c r="F221" s="80" t="s">
        <v>567</v>
      </c>
      <c r="G221" s="80" t="s">
        <v>1990</v>
      </c>
      <c r="H221" s="80" t="s">
        <v>1991</v>
      </c>
      <c r="I221" s="177"/>
      <c r="J221" s="81">
        <v>71.163238940220836</v>
      </c>
      <c r="K221" s="81">
        <v>3.5934219150738631</v>
      </c>
      <c r="L221" s="81">
        <v>5.9966246219946893</v>
      </c>
      <c r="M221" s="81">
        <v>90.664327658815793</v>
      </c>
      <c r="N221" s="81">
        <v>85.543019728533807</v>
      </c>
      <c r="O221" s="81">
        <v>74.257573831187457</v>
      </c>
      <c r="P221" s="81">
        <v>44.523585797171094</v>
      </c>
      <c r="Q221" s="81">
        <v>4.0956691267320213</v>
      </c>
      <c r="R221" s="81">
        <v>0</v>
      </c>
      <c r="S221" s="81">
        <v>9.0059184153105978</v>
      </c>
      <c r="T221" s="82"/>
      <c r="U221" s="81">
        <v>8632300</v>
      </c>
      <c r="V221" s="81">
        <v>1571</v>
      </c>
      <c r="W221" s="81">
        <v>68</v>
      </c>
      <c r="X221" s="81">
        <v>20027</v>
      </c>
      <c r="Y221" s="81">
        <v>24199</v>
      </c>
      <c r="Z221" s="81">
        <v>36742</v>
      </c>
      <c r="AA221" s="81">
        <v>8719</v>
      </c>
      <c r="AB221" s="81">
        <v>65842</v>
      </c>
      <c r="AC221" s="81">
        <v>0</v>
      </c>
      <c r="AD221" s="81">
        <v>9.0059184153105978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1995</v>
      </c>
      <c r="B222" s="80">
        <v>141</v>
      </c>
      <c r="C222" s="80">
        <v>5</v>
      </c>
      <c r="D222" s="80">
        <v>9</v>
      </c>
      <c r="E222" s="80">
        <v>2008</v>
      </c>
      <c r="F222" s="80" t="s">
        <v>84</v>
      </c>
      <c r="G222" s="80" t="s">
        <v>1990</v>
      </c>
      <c r="H222" s="80" t="s">
        <v>1991</v>
      </c>
      <c r="I222" s="177"/>
      <c r="J222" s="81">
        <v>71.244608594733279</v>
      </c>
      <c r="K222" s="81">
        <v>2.6835102710553622</v>
      </c>
      <c r="L222" s="81">
        <v>5.3436614952296928</v>
      </c>
      <c r="M222" s="81">
        <v>90.404216762258031</v>
      </c>
      <c r="N222" s="81">
        <v>86.102494303070713</v>
      </c>
      <c r="O222" s="81">
        <v>71.862647265511413</v>
      </c>
      <c r="P222" s="81">
        <v>43.723044356697194</v>
      </c>
      <c r="Q222" s="81">
        <v>4.0348419356469734</v>
      </c>
      <c r="R222" s="81">
        <v>0</v>
      </c>
      <c r="S222" s="81">
        <v>8.7762702900989567</v>
      </c>
      <c r="T222" s="82"/>
      <c r="U222" s="81">
        <v>9209993</v>
      </c>
      <c r="V222" s="81">
        <v>1571</v>
      </c>
      <c r="W222" s="81">
        <v>68</v>
      </c>
      <c r="X222" s="81">
        <v>20027</v>
      </c>
      <c r="Y222" s="81">
        <v>24627</v>
      </c>
      <c r="Z222" s="81">
        <v>36805</v>
      </c>
      <c r="AA222" s="81">
        <v>8572</v>
      </c>
      <c r="AB222" s="81">
        <v>65930</v>
      </c>
      <c r="AC222" s="81">
        <v>0</v>
      </c>
      <c r="AD222" s="81">
        <v>8.7762702900989567</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1996</v>
      </c>
      <c r="B223" s="80">
        <v>142</v>
      </c>
      <c r="C223" s="80">
        <v>6</v>
      </c>
      <c r="D223" s="80">
        <v>9</v>
      </c>
      <c r="E223" s="80">
        <v>2009</v>
      </c>
      <c r="F223" s="80" t="s">
        <v>85</v>
      </c>
      <c r="G223" s="80" t="s">
        <v>1990</v>
      </c>
      <c r="H223" s="80" t="s">
        <v>1991</v>
      </c>
      <c r="I223" s="177"/>
      <c r="J223" s="81">
        <v>72.463832922533669</v>
      </c>
      <c r="K223" s="81">
        <v>3.0499556488835187</v>
      </c>
      <c r="L223" s="81">
        <v>5.7352010379580927</v>
      </c>
      <c r="M223" s="81">
        <v>93.860633823906156</v>
      </c>
      <c r="N223" s="81">
        <v>83.632761208438268</v>
      </c>
      <c r="O223" s="81">
        <v>73.923233417305298</v>
      </c>
      <c r="P223" s="81">
        <v>41.894028398491493</v>
      </c>
      <c r="Q223" s="81">
        <v>3.82686990170731</v>
      </c>
      <c r="R223" s="81">
        <v>0</v>
      </c>
      <c r="S223" s="81">
        <v>8.7411266183097851</v>
      </c>
      <c r="T223" s="82"/>
      <c r="U223" s="81">
        <v>7364386</v>
      </c>
      <c r="V223" s="81">
        <v>1876</v>
      </c>
      <c r="W223" s="81">
        <v>124</v>
      </c>
      <c r="X223" s="81">
        <v>21997</v>
      </c>
      <c r="Y223" s="81">
        <v>24712</v>
      </c>
      <c r="Z223" s="81">
        <v>37370</v>
      </c>
      <c r="AA223" s="81">
        <v>8432</v>
      </c>
      <c r="AB223" s="81">
        <v>65643</v>
      </c>
      <c r="AC223" s="81">
        <v>0</v>
      </c>
      <c r="AD223" s="81">
        <v>8.7411266183097851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9.495000000000001</v>
      </c>
      <c r="BJ223" s="81">
        <v>0</v>
      </c>
      <c r="BK223" s="81">
        <v>13.33</v>
      </c>
      <c r="BL223" s="81">
        <v>0</v>
      </c>
      <c r="BM223" s="82"/>
      <c r="BN223" s="81">
        <v>0</v>
      </c>
      <c r="BO223" s="81">
        <v>0</v>
      </c>
      <c r="BP223" s="81">
        <v>2</v>
      </c>
      <c r="BQ223" s="81">
        <v>0</v>
      </c>
      <c r="BR223" s="81">
        <v>3</v>
      </c>
      <c r="BS223" s="81">
        <v>0</v>
      </c>
      <c r="BT223"/>
      <c r="BU223" s="80"/>
      <c r="BV223" s="80"/>
      <c r="BW223" s="80"/>
      <c r="BX223" s="80"/>
      <c r="BY223" s="80"/>
      <c r="BZ223" s="80"/>
      <c r="CA223" s="80"/>
      <c r="CB223" s="80"/>
      <c r="CC223" s="80"/>
    </row>
    <row r="224" spans="1:81">
      <c r="A224" s="80" t="s">
        <v>1997</v>
      </c>
      <c r="B224" s="80">
        <v>143</v>
      </c>
      <c r="C224" s="80">
        <v>7</v>
      </c>
      <c r="D224" s="80">
        <v>9</v>
      </c>
      <c r="E224" s="80">
        <v>2010</v>
      </c>
      <c r="F224" s="80" t="s">
        <v>86</v>
      </c>
      <c r="G224" s="80" t="s">
        <v>1990</v>
      </c>
      <c r="H224" s="80" t="s">
        <v>1991</v>
      </c>
      <c r="I224" s="177"/>
      <c r="J224" s="81">
        <v>80.505289457634532</v>
      </c>
      <c r="K224" s="81">
        <v>3.2539773797767144</v>
      </c>
      <c r="L224" s="81">
        <v>5.4101939189876171</v>
      </c>
      <c r="M224" s="81">
        <v>96.359289707811911</v>
      </c>
      <c r="N224" s="81">
        <v>92.267848672644362</v>
      </c>
      <c r="O224" s="81">
        <v>73.309594584464534</v>
      </c>
      <c r="P224" s="81">
        <v>43.24733914660154</v>
      </c>
      <c r="Q224" s="81">
        <v>3.9803578001836657</v>
      </c>
      <c r="R224" s="81">
        <v>0</v>
      </c>
      <c r="S224" s="81">
        <v>9.918667010164409</v>
      </c>
      <c r="T224" s="82"/>
      <c r="U224" s="81">
        <v>8288942</v>
      </c>
      <c r="V224" s="81">
        <v>1876</v>
      </c>
      <c r="W224" s="81">
        <v>124</v>
      </c>
      <c r="X224" s="81">
        <v>21997</v>
      </c>
      <c r="Y224" s="81">
        <v>24834</v>
      </c>
      <c r="Z224" s="81">
        <v>37232</v>
      </c>
      <c r="AA224" s="81">
        <v>8487</v>
      </c>
      <c r="AB224" s="81">
        <v>65422</v>
      </c>
      <c r="AC224" s="81">
        <v>0</v>
      </c>
      <c r="AD224" s="81">
        <v>9.918667010164409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17.353999999999999</v>
      </c>
      <c r="BJ224" s="81">
        <v>0</v>
      </c>
      <c r="BK224" s="81">
        <v>7.7850000000000001</v>
      </c>
      <c r="BL224" s="81">
        <v>0</v>
      </c>
      <c r="BM224" s="82"/>
      <c r="BN224" s="81">
        <v>0</v>
      </c>
      <c r="BO224" s="81">
        <v>0</v>
      </c>
      <c r="BP224" s="81">
        <v>3</v>
      </c>
      <c r="BQ224" s="81">
        <v>0</v>
      </c>
      <c r="BR224" s="81">
        <v>2</v>
      </c>
      <c r="BS224" s="81">
        <v>0</v>
      </c>
      <c r="BT224"/>
      <c r="BU224" s="80">
        <v>25.138999999999999</v>
      </c>
      <c r="BV224" s="80">
        <v>0</v>
      </c>
      <c r="BW224" s="80">
        <v>0</v>
      </c>
      <c r="BX224" s="80">
        <v>0</v>
      </c>
      <c r="BY224" s="80">
        <v>0</v>
      </c>
      <c r="BZ224" s="80">
        <v>0</v>
      </c>
      <c r="CA224" s="80">
        <v>0</v>
      </c>
      <c r="CB224" s="80">
        <v>0</v>
      </c>
      <c r="CC224" s="80">
        <v>0</v>
      </c>
    </row>
    <row r="225" spans="1:81">
      <c r="A225" s="80" t="s">
        <v>1998</v>
      </c>
      <c r="B225" s="80">
        <v>144</v>
      </c>
      <c r="C225" s="80">
        <v>8</v>
      </c>
      <c r="D225" s="80">
        <v>9</v>
      </c>
      <c r="E225" s="80">
        <v>2011</v>
      </c>
      <c r="F225" s="80" t="s">
        <v>87</v>
      </c>
      <c r="G225" s="80" t="s">
        <v>1990</v>
      </c>
      <c r="H225" s="80" t="s">
        <v>1991</v>
      </c>
      <c r="I225" s="177"/>
      <c r="J225" s="81">
        <v>66.907499172645203</v>
      </c>
      <c r="K225" s="81">
        <v>4.4187762003819433</v>
      </c>
      <c r="L225" s="81">
        <v>5.6179116935311315</v>
      </c>
      <c r="M225" s="81">
        <v>104.35932574713281</v>
      </c>
      <c r="N225" s="81">
        <v>93.508458740116538</v>
      </c>
      <c r="O225" s="81">
        <v>72.357853141079559</v>
      </c>
      <c r="P225" s="81">
        <v>41.928280257500376</v>
      </c>
      <c r="Q225" s="81">
        <v>4.5698715663820346</v>
      </c>
      <c r="R225" s="81">
        <v>0</v>
      </c>
      <c r="S225" s="81">
        <v>8.6810754959613234</v>
      </c>
      <c r="T225" s="82"/>
      <c r="U225" s="81">
        <v>6782805</v>
      </c>
      <c r="V225" s="81">
        <v>1876</v>
      </c>
      <c r="W225" s="81">
        <v>124</v>
      </c>
      <c r="X225" s="81">
        <v>21997</v>
      </c>
      <c r="Y225" s="81">
        <v>24987</v>
      </c>
      <c r="Z225" s="81">
        <v>37547</v>
      </c>
      <c r="AA225" s="81">
        <v>8473</v>
      </c>
      <c r="AB225" s="81">
        <v>65118</v>
      </c>
      <c r="AC225" s="81">
        <v>0</v>
      </c>
      <c r="AD225" s="81">
        <v>8.6810754959613234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16.829999999999998</v>
      </c>
      <c r="BJ225" s="81">
        <v>0</v>
      </c>
      <c r="BK225" s="81">
        <v>7.4329999999999998</v>
      </c>
      <c r="BL225" s="81">
        <v>0</v>
      </c>
      <c r="BM225" s="82"/>
      <c r="BN225" s="81">
        <v>0</v>
      </c>
      <c r="BO225" s="81">
        <v>0</v>
      </c>
      <c r="BP225" s="81">
        <v>3</v>
      </c>
      <c r="BQ225" s="81">
        <v>0</v>
      </c>
      <c r="BR225" s="81">
        <v>2</v>
      </c>
      <c r="BS225" s="81">
        <v>0</v>
      </c>
      <c r="BT225"/>
      <c r="BU225" s="80">
        <v>24.263000000000002</v>
      </c>
      <c r="BV225" s="80">
        <v>0</v>
      </c>
      <c r="BW225" s="80">
        <v>0</v>
      </c>
      <c r="BX225" s="80">
        <v>0</v>
      </c>
      <c r="BY225" s="80">
        <v>0</v>
      </c>
      <c r="BZ225" s="80">
        <v>0</v>
      </c>
      <c r="CA225" s="80">
        <v>0</v>
      </c>
      <c r="CB225" s="80">
        <v>0</v>
      </c>
      <c r="CC225" s="80">
        <v>0</v>
      </c>
    </row>
    <row r="226" spans="1:81">
      <c r="A226" s="80" t="s">
        <v>1999</v>
      </c>
      <c r="B226" s="80">
        <v>145</v>
      </c>
      <c r="C226" s="80">
        <v>9</v>
      </c>
      <c r="D226" s="80">
        <v>9</v>
      </c>
      <c r="E226" s="80">
        <v>2012</v>
      </c>
      <c r="F226" s="80" t="s">
        <v>88</v>
      </c>
      <c r="G226" s="80" t="s">
        <v>1990</v>
      </c>
      <c r="H226" s="80" t="s">
        <v>1991</v>
      </c>
      <c r="I226" s="177"/>
      <c r="J226" s="81">
        <v>77.965320728014348</v>
      </c>
      <c r="K226" s="81">
        <v>3.9517047189810501</v>
      </c>
      <c r="L226" s="81">
        <v>5.4725036448826581</v>
      </c>
      <c r="M226" s="81">
        <v>110.25153151419711</v>
      </c>
      <c r="N226" s="81">
        <v>95.691334875774473</v>
      </c>
      <c r="O226" s="81">
        <v>72.753996346489714</v>
      </c>
      <c r="P226" s="81">
        <v>42.644591227912393</v>
      </c>
      <c r="Q226" s="81">
        <v>4.9918189472527477</v>
      </c>
      <c r="R226" s="81">
        <v>0</v>
      </c>
      <c r="S226" s="81">
        <v>8.1294738439326384</v>
      </c>
      <c r="T226" s="82"/>
      <c r="U226" s="81">
        <v>8510493</v>
      </c>
      <c r="V226" s="81">
        <v>1876</v>
      </c>
      <c r="W226" s="81">
        <v>124</v>
      </c>
      <c r="X226" s="81">
        <v>21997</v>
      </c>
      <c r="Y226" s="81">
        <v>25295</v>
      </c>
      <c r="Z226" s="81">
        <v>38052</v>
      </c>
      <c r="AA226" s="81">
        <v>8569</v>
      </c>
      <c r="AB226" s="81">
        <v>65469</v>
      </c>
      <c r="AC226" s="81">
        <v>0</v>
      </c>
      <c r="AD226" s="81">
        <v>8.1294738439326384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22.277000000000001</v>
      </c>
      <c r="BJ226" s="81">
        <v>0</v>
      </c>
      <c r="BK226" s="81">
        <v>3.5270000000000001</v>
      </c>
      <c r="BL226" s="81">
        <v>0</v>
      </c>
      <c r="BM226" s="82"/>
      <c r="BN226" s="81">
        <v>0</v>
      </c>
      <c r="BO226" s="81">
        <v>0</v>
      </c>
      <c r="BP226" s="81">
        <v>4</v>
      </c>
      <c r="BQ226" s="81">
        <v>0</v>
      </c>
      <c r="BR226" s="81">
        <v>1</v>
      </c>
      <c r="BS226" s="81">
        <v>0</v>
      </c>
      <c r="BT226"/>
      <c r="BU226" s="80">
        <v>25.803999999999998</v>
      </c>
      <c r="BV226" s="80">
        <v>0</v>
      </c>
      <c r="BW226" s="80">
        <v>0</v>
      </c>
      <c r="BX226" s="80">
        <v>0</v>
      </c>
      <c r="BY226" s="80">
        <v>0</v>
      </c>
      <c r="BZ226" s="80">
        <v>0</v>
      </c>
      <c r="CA226" s="80">
        <v>0</v>
      </c>
      <c r="CB226" s="80">
        <v>0</v>
      </c>
      <c r="CC226" s="80">
        <v>0</v>
      </c>
    </row>
    <row r="227" spans="1:81">
      <c r="A227" s="80" t="s">
        <v>2000</v>
      </c>
      <c r="B227" s="80">
        <v>146</v>
      </c>
      <c r="C227" s="80">
        <v>10</v>
      </c>
      <c r="D227" s="80">
        <v>9</v>
      </c>
      <c r="E227" s="80">
        <v>2013</v>
      </c>
      <c r="F227" s="80" t="s">
        <v>89</v>
      </c>
      <c r="G227" s="80" t="s">
        <v>1990</v>
      </c>
      <c r="H227" s="80" t="s">
        <v>1991</v>
      </c>
      <c r="I227" s="177"/>
      <c r="J227" s="81">
        <v>78.198264486515797</v>
      </c>
      <c r="K227" s="81">
        <v>3.358083575733914</v>
      </c>
      <c r="L227" s="81">
        <v>5.0495795327545618</v>
      </c>
      <c r="M227" s="81">
        <v>109.762630551236</v>
      </c>
      <c r="N227" s="81">
        <v>87.239693786546269</v>
      </c>
      <c r="O227" s="81">
        <v>70.537657360333313</v>
      </c>
      <c r="P227" s="81">
        <v>43.14495619184796</v>
      </c>
      <c r="Q227" s="81">
        <v>5.0369726245860047</v>
      </c>
      <c r="R227" s="81">
        <v>0</v>
      </c>
      <c r="S227" s="81">
        <v>5.2630981492389859</v>
      </c>
      <c r="T227" s="82"/>
      <c r="U227" s="81">
        <v>8804788</v>
      </c>
      <c r="V227" s="81">
        <v>1876</v>
      </c>
      <c r="W227" s="81">
        <v>124</v>
      </c>
      <c r="X227" s="81">
        <v>21997</v>
      </c>
      <c r="Y227" s="81">
        <v>25520</v>
      </c>
      <c r="Z227" s="81">
        <v>38540</v>
      </c>
      <c r="AA227" s="81">
        <v>8637</v>
      </c>
      <c r="AB227" s="81">
        <v>65114</v>
      </c>
      <c r="AC227" s="81">
        <v>0</v>
      </c>
      <c r="AD227" s="81">
        <v>5.2630981492389859</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24.998000000000001</v>
      </c>
      <c r="BJ227" s="81">
        <v>0</v>
      </c>
      <c r="BK227" s="81">
        <v>7.4119999999999999</v>
      </c>
      <c r="BL227" s="81">
        <v>0</v>
      </c>
      <c r="BM227" s="82"/>
      <c r="BN227" s="81">
        <v>0</v>
      </c>
      <c r="BO227" s="81">
        <v>0</v>
      </c>
      <c r="BP227" s="81">
        <v>4</v>
      </c>
      <c r="BQ227" s="81">
        <v>0</v>
      </c>
      <c r="BR227" s="81">
        <v>2</v>
      </c>
      <c r="BS227" s="81">
        <v>0</v>
      </c>
      <c r="BT227"/>
      <c r="BU227" s="80">
        <v>32.409999999999997</v>
      </c>
      <c r="BV227" s="80">
        <v>0</v>
      </c>
      <c r="BW227" s="80">
        <v>0</v>
      </c>
      <c r="BX227" s="80">
        <v>0</v>
      </c>
      <c r="BY227" s="80">
        <v>0</v>
      </c>
      <c r="BZ227" s="80">
        <v>0</v>
      </c>
      <c r="CA227" s="80">
        <v>0</v>
      </c>
      <c r="CB227" s="80">
        <v>0</v>
      </c>
      <c r="CC227" s="80">
        <v>0</v>
      </c>
    </row>
    <row r="228" spans="1:81">
      <c r="A228" s="80" t="s">
        <v>2001</v>
      </c>
      <c r="B228" s="80">
        <v>147</v>
      </c>
      <c r="C228" s="80">
        <v>11</v>
      </c>
      <c r="D228" s="80">
        <v>9</v>
      </c>
      <c r="E228" s="80">
        <v>2014</v>
      </c>
      <c r="F228" s="80" t="s">
        <v>90</v>
      </c>
      <c r="G228" s="80" t="s">
        <v>1990</v>
      </c>
      <c r="H228" s="80" t="s">
        <v>1991</v>
      </c>
      <c r="I228" s="177"/>
      <c r="J228" s="81">
        <v>95.409880714721396</v>
      </c>
      <c r="K228" s="81">
        <v>3.5978347305208978</v>
      </c>
      <c r="L228" s="81">
        <v>3.0981659647474582</v>
      </c>
      <c r="M228" s="81">
        <v>108.55205921841204</v>
      </c>
      <c r="N228" s="81">
        <v>83.847877545520006</v>
      </c>
      <c r="O228" s="81">
        <v>68.970599506197232</v>
      </c>
      <c r="P228" s="81">
        <v>44.253113490781566</v>
      </c>
      <c r="Q228" s="81">
        <v>4.7834658405033181</v>
      </c>
      <c r="R228" s="81">
        <v>0</v>
      </c>
      <c r="S228" s="81">
        <v>4.2835164460586883</v>
      </c>
      <c r="T228" s="82"/>
      <c r="U228" s="81">
        <v>11730715</v>
      </c>
      <c r="V228" s="81">
        <v>1741</v>
      </c>
      <c r="W228" s="81">
        <v>65</v>
      </c>
      <c r="X228" s="81">
        <v>23305</v>
      </c>
      <c r="Y228" s="81">
        <v>25579</v>
      </c>
      <c r="Z228" s="81">
        <v>39689</v>
      </c>
      <c r="AA228" s="81">
        <v>8813</v>
      </c>
      <c r="AB228" s="81">
        <v>64450</v>
      </c>
      <c r="AC228" s="81">
        <v>0</v>
      </c>
      <c r="AD228" s="81">
        <v>4.2835164460586883</v>
      </c>
      <c r="AE228" s="82"/>
      <c r="AF228" s="81">
        <v>68708388.275163561</v>
      </c>
      <c r="AG228" s="81">
        <v>3276450.719267481</v>
      </c>
      <c r="AH228" s="81">
        <v>748883.31559900322</v>
      </c>
      <c r="AI228" s="81">
        <v>143463609.3923254</v>
      </c>
      <c r="AJ228" s="81">
        <v>118791227.3518132</v>
      </c>
      <c r="AK228" s="81">
        <v>0</v>
      </c>
      <c r="AL228" s="81">
        <v>0</v>
      </c>
      <c r="AM228" s="81">
        <v>8848021.9097953439</v>
      </c>
      <c r="AN228" s="81">
        <v>0</v>
      </c>
      <c r="AO228" s="81">
        <v>0</v>
      </c>
      <c r="AP228" s="82"/>
      <c r="AQ228" s="81">
        <v>1141</v>
      </c>
      <c r="AR228" s="81">
        <v>182</v>
      </c>
      <c r="AS228" s="81">
        <v>0</v>
      </c>
      <c r="AT228" s="81">
        <v>0</v>
      </c>
      <c r="AU228" s="81">
        <v>0</v>
      </c>
      <c r="AV228" s="81">
        <v>0</v>
      </c>
      <c r="AW228" s="81" t="s">
        <v>564</v>
      </c>
      <c r="AX228" s="82"/>
      <c r="AY228" s="81">
        <v>4670</v>
      </c>
      <c r="AZ228" s="81">
        <v>6340</v>
      </c>
      <c r="BA228" s="81">
        <v>0</v>
      </c>
      <c r="BB228" s="81">
        <v>0</v>
      </c>
      <c r="BC228" s="81">
        <v>0</v>
      </c>
      <c r="BD228" s="81">
        <v>0</v>
      </c>
      <c r="BE228" s="81" t="s">
        <v>564</v>
      </c>
      <c r="BF228" s="82"/>
      <c r="BG228" s="81">
        <v>0</v>
      </c>
      <c r="BH228" s="81">
        <v>0</v>
      </c>
      <c r="BI228" s="81">
        <v>26.361000000000001</v>
      </c>
      <c r="BJ228" s="81">
        <v>0</v>
      </c>
      <c r="BK228" s="81">
        <v>7.1959999999999997</v>
      </c>
      <c r="BL228" s="81">
        <v>0</v>
      </c>
      <c r="BM228" s="82"/>
      <c r="BN228" s="81">
        <v>0</v>
      </c>
      <c r="BO228" s="81">
        <v>0</v>
      </c>
      <c r="BP228" s="81">
        <v>4</v>
      </c>
      <c r="BQ228" s="81">
        <v>0</v>
      </c>
      <c r="BR228" s="81">
        <v>2</v>
      </c>
      <c r="BS228" s="81">
        <v>0</v>
      </c>
      <c r="BT228"/>
      <c r="BU228" s="80">
        <v>33.557000000000002</v>
      </c>
      <c r="BV228" s="80">
        <v>0</v>
      </c>
      <c r="BW228" s="80">
        <v>0</v>
      </c>
      <c r="BX228" s="80">
        <v>0</v>
      </c>
      <c r="BY228" s="80">
        <v>0</v>
      </c>
      <c r="BZ228" s="80">
        <v>0</v>
      </c>
      <c r="CA228" s="80">
        <v>0</v>
      </c>
      <c r="CB228" s="80">
        <v>0</v>
      </c>
      <c r="CC228" s="80">
        <v>0</v>
      </c>
    </row>
    <row r="229" spans="1:81">
      <c r="A229" s="80" t="s">
        <v>2002</v>
      </c>
      <c r="B229" s="80">
        <v>148</v>
      </c>
      <c r="C229" s="80">
        <v>12</v>
      </c>
      <c r="D229" s="80">
        <v>9</v>
      </c>
      <c r="E229" s="80">
        <v>2015</v>
      </c>
      <c r="F229" s="80" t="s">
        <v>91</v>
      </c>
      <c r="G229" s="80" t="s">
        <v>1990</v>
      </c>
      <c r="H229" s="80" t="s">
        <v>1991</v>
      </c>
      <c r="I229" s="177"/>
      <c r="J229" s="81">
        <v>80.644996949328529</v>
      </c>
      <c r="K229" s="81">
        <v>3.4886088563048268</v>
      </c>
      <c r="L229" s="81">
        <v>3.6409198393736291</v>
      </c>
      <c r="M229" s="81">
        <v>103.47674219235373</v>
      </c>
      <c r="N229" s="81">
        <v>75.914063662129436</v>
      </c>
      <c r="O229" s="81">
        <v>67.08177269617137</v>
      </c>
      <c r="P229" s="81">
        <v>44.237679624336721</v>
      </c>
      <c r="Q229" s="81">
        <v>4.6554563717419857</v>
      </c>
      <c r="R229" s="81">
        <v>0</v>
      </c>
      <c r="S229" s="81">
        <v>6.302123049521712</v>
      </c>
      <c r="T229" s="82"/>
      <c r="U229" s="81">
        <v>11365224</v>
      </c>
      <c r="V229" s="81">
        <v>1741</v>
      </c>
      <c r="W229" s="81">
        <v>65</v>
      </c>
      <c r="X229" s="81">
        <v>23305</v>
      </c>
      <c r="Y229" s="81">
        <v>25753</v>
      </c>
      <c r="Z229" s="81">
        <v>38974</v>
      </c>
      <c r="AA229" s="81">
        <v>8803</v>
      </c>
      <c r="AB229" s="81">
        <v>64074</v>
      </c>
      <c r="AC229" s="81">
        <v>0</v>
      </c>
      <c r="AD229" s="81">
        <v>6.302123049521712</v>
      </c>
      <c r="AE229" s="82"/>
      <c r="AF229" s="81">
        <v>59970705.142226227</v>
      </c>
      <c r="AG229" s="81">
        <v>2894474.2427529697</v>
      </c>
      <c r="AH229" s="81">
        <v>737653.17217235046</v>
      </c>
      <c r="AI229" s="81">
        <v>140069744.02278861</v>
      </c>
      <c r="AJ229" s="81">
        <v>111670927.90372789</v>
      </c>
      <c r="AK229" s="81">
        <v>0</v>
      </c>
      <c r="AL229" s="81">
        <v>0</v>
      </c>
      <c r="AM229" s="81">
        <v>8781072.9196790215</v>
      </c>
      <c r="AN229" s="81">
        <v>0</v>
      </c>
      <c r="AO229" s="81">
        <v>0</v>
      </c>
      <c r="AP229" s="82"/>
      <c r="AQ229" s="81">
        <v>1249</v>
      </c>
      <c r="AR229" s="81">
        <v>261</v>
      </c>
      <c r="AS229" s="81">
        <v>0</v>
      </c>
      <c r="AT229" s="81">
        <v>0</v>
      </c>
      <c r="AU229" s="81">
        <v>0</v>
      </c>
      <c r="AV229" s="81">
        <v>0</v>
      </c>
      <c r="AW229" s="81" t="s">
        <v>564</v>
      </c>
      <c r="AX229" s="82"/>
      <c r="AY229" s="81">
        <v>5171</v>
      </c>
      <c r="AZ229" s="81">
        <v>9107.7999999999993</v>
      </c>
      <c r="BA229" s="81">
        <v>0</v>
      </c>
      <c r="BB229" s="81">
        <v>0</v>
      </c>
      <c r="BC229" s="81">
        <v>0</v>
      </c>
      <c r="BD229" s="81">
        <v>0</v>
      </c>
      <c r="BE229" s="81" t="s">
        <v>564</v>
      </c>
      <c r="BF229" s="82"/>
      <c r="BG229" s="81">
        <v>0</v>
      </c>
      <c r="BH229" s="81">
        <v>0</v>
      </c>
      <c r="BI229" s="81">
        <v>18.745000000000001</v>
      </c>
      <c r="BJ229" s="81">
        <v>0</v>
      </c>
      <c r="BK229" s="81">
        <v>4.0490000000000004</v>
      </c>
      <c r="BL229" s="81">
        <v>0</v>
      </c>
      <c r="BM229" s="82"/>
      <c r="BN229" s="81">
        <v>0</v>
      </c>
      <c r="BO229" s="81">
        <v>0</v>
      </c>
      <c r="BP229" s="81">
        <v>3</v>
      </c>
      <c r="BQ229" s="81">
        <v>0</v>
      </c>
      <c r="BR229" s="81">
        <v>1</v>
      </c>
      <c r="BS229" s="81">
        <v>0</v>
      </c>
      <c r="BT229"/>
      <c r="BU229" s="80">
        <v>22.794</v>
      </c>
      <c r="BV229" s="80">
        <v>0</v>
      </c>
      <c r="BW229" s="80">
        <v>0</v>
      </c>
      <c r="BX229" s="80">
        <v>0</v>
      </c>
      <c r="BY229" s="80">
        <v>0</v>
      </c>
      <c r="BZ229" s="80">
        <v>0</v>
      </c>
      <c r="CA229" s="80">
        <v>0</v>
      </c>
      <c r="CB229" s="80">
        <v>0</v>
      </c>
      <c r="CC229" s="80">
        <v>0</v>
      </c>
    </row>
    <row r="230" spans="1:81">
      <c r="A230" s="80" t="s">
        <v>2003</v>
      </c>
      <c r="B230" s="80">
        <v>149</v>
      </c>
      <c r="C230" s="80">
        <v>13</v>
      </c>
      <c r="D230" s="80">
        <v>9</v>
      </c>
      <c r="E230" s="80">
        <v>2016</v>
      </c>
      <c r="F230" s="80" t="s">
        <v>92</v>
      </c>
      <c r="G230" s="80" t="s">
        <v>1990</v>
      </c>
      <c r="H230" s="80" t="s">
        <v>1991</v>
      </c>
      <c r="I230" s="177"/>
      <c r="J230" s="81">
        <v>71.376807285159614</v>
      </c>
      <c r="K230" s="81">
        <v>3.5108970019428467</v>
      </c>
      <c r="L230" s="81">
        <v>3.8549737227436034</v>
      </c>
      <c r="M230" s="81">
        <v>89.770677729239381</v>
      </c>
      <c r="N230" s="81">
        <v>75.863057075105644</v>
      </c>
      <c r="O230" s="81">
        <v>66.421895304178079</v>
      </c>
      <c r="P230" s="81">
        <v>43.811095679425506</v>
      </c>
      <c r="Q230" s="81">
        <v>4.4994014381838996</v>
      </c>
      <c r="R230" s="81">
        <v>0</v>
      </c>
      <c r="S230" s="81">
        <v>4.4931408663558887</v>
      </c>
      <c r="T230" s="82"/>
      <c r="U230" s="81">
        <v>9324809</v>
      </c>
      <c r="V230" s="81">
        <v>1741</v>
      </c>
      <c r="W230" s="81">
        <v>65</v>
      </c>
      <c r="X230" s="81">
        <v>23305</v>
      </c>
      <c r="Y230" s="81">
        <v>26124</v>
      </c>
      <c r="Z230" s="81">
        <v>39065</v>
      </c>
      <c r="AA230" s="81">
        <v>9017</v>
      </c>
      <c r="AB230" s="81">
        <v>63702</v>
      </c>
      <c r="AC230" s="81">
        <v>0</v>
      </c>
      <c r="AD230" s="81">
        <v>4.4931408663558887</v>
      </c>
      <c r="AE230" s="82"/>
      <c r="AF230" s="81">
        <v>50255749.042219423</v>
      </c>
      <c r="AG230" s="81">
        <v>2748710.656531509</v>
      </c>
      <c r="AH230" s="81">
        <v>593270.11227168934</v>
      </c>
      <c r="AI230" s="81">
        <v>138872470.03228489</v>
      </c>
      <c r="AJ230" s="81">
        <v>111862168.9145017</v>
      </c>
      <c r="AK230" s="81">
        <v>0</v>
      </c>
      <c r="AL230" s="81">
        <v>0</v>
      </c>
      <c r="AM230" s="81">
        <v>8736874.3049622793</v>
      </c>
      <c r="AN230" s="81">
        <v>0</v>
      </c>
      <c r="AO230" s="81">
        <v>0</v>
      </c>
      <c r="AP230" s="82"/>
      <c r="AQ230" s="81">
        <v>1354</v>
      </c>
      <c r="AR230" s="81">
        <v>302</v>
      </c>
      <c r="AS230" s="81">
        <v>0</v>
      </c>
      <c r="AT230" s="81">
        <v>0</v>
      </c>
      <c r="AU230" s="81">
        <v>0</v>
      </c>
      <c r="AV230" s="81">
        <v>0</v>
      </c>
      <c r="AW230" s="81" t="s">
        <v>564</v>
      </c>
      <c r="AX230" s="82"/>
      <c r="AY230" s="81">
        <v>5708.1</v>
      </c>
      <c r="AZ230" s="81">
        <v>11084.7</v>
      </c>
      <c r="BA230" s="81">
        <v>0</v>
      </c>
      <c r="BB230" s="81">
        <v>0</v>
      </c>
      <c r="BC230" s="81">
        <v>0</v>
      </c>
      <c r="BD230" s="81">
        <v>0</v>
      </c>
      <c r="BE230" s="81" t="s">
        <v>564</v>
      </c>
      <c r="BF230" s="82"/>
      <c r="BG230" s="81">
        <v>0</v>
      </c>
      <c r="BH230" s="81">
        <v>0</v>
      </c>
      <c r="BI230" s="81">
        <v>18.431999999999999</v>
      </c>
      <c r="BJ230" s="81">
        <v>0</v>
      </c>
      <c r="BK230" s="81">
        <v>4.2300000000000004</v>
      </c>
      <c r="BL230" s="81">
        <v>0</v>
      </c>
      <c r="BM230" s="82"/>
      <c r="BN230" s="81">
        <v>0</v>
      </c>
      <c r="BO230" s="81">
        <v>0</v>
      </c>
      <c r="BP230" s="81">
        <v>3</v>
      </c>
      <c r="BQ230" s="81">
        <v>0</v>
      </c>
      <c r="BR230" s="81">
        <v>1</v>
      </c>
      <c r="BS230" s="81">
        <v>0</v>
      </c>
      <c r="BT230"/>
      <c r="BU230" s="80">
        <v>22.661999999999999</v>
      </c>
      <c r="BV230" s="80">
        <v>0</v>
      </c>
      <c r="BW230" s="80">
        <v>0</v>
      </c>
      <c r="BX230" s="80">
        <v>0</v>
      </c>
      <c r="BY230" s="80">
        <v>0</v>
      </c>
      <c r="BZ230" s="80">
        <v>0</v>
      </c>
      <c r="CA230" s="80">
        <v>0</v>
      </c>
      <c r="CB230" s="80">
        <v>0</v>
      </c>
      <c r="CC230" s="80">
        <v>0</v>
      </c>
    </row>
    <row r="231" spans="1:81">
      <c r="A231" s="80" t="s">
        <v>2004</v>
      </c>
      <c r="B231" s="80">
        <v>150</v>
      </c>
      <c r="C231" s="80">
        <v>14</v>
      </c>
      <c r="D231" s="80">
        <v>9</v>
      </c>
      <c r="E231" s="80">
        <v>2017</v>
      </c>
      <c r="F231" s="80" t="s">
        <v>71</v>
      </c>
      <c r="G231" s="80" t="s">
        <v>1990</v>
      </c>
      <c r="H231" s="80" t="s">
        <v>1991</v>
      </c>
      <c r="I231" s="177"/>
      <c r="J231" s="81">
        <v>78.779313562504541</v>
      </c>
      <c r="K231" s="81">
        <v>3.5844761155928775</v>
      </c>
      <c r="L231" s="81">
        <v>3.5861436388892396</v>
      </c>
      <c r="M231" s="81">
        <v>88.965328942023831</v>
      </c>
      <c r="N231" s="81">
        <v>77.431518776183353</v>
      </c>
      <c r="O231" s="81">
        <v>65.744477158210046</v>
      </c>
      <c r="P231" s="81">
        <v>43.837728483605744</v>
      </c>
      <c r="Q231" s="81">
        <v>4.3188555620389808</v>
      </c>
      <c r="R231" s="81">
        <v>0</v>
      </c>
      <c r="S231" s="81">
        <v>3.6695038942765827</v>
      </c>
      <c r="T231" s="82"/>
      <c r="U231" s="81">
        <v>10965639</v>
      </c>
      <c r="V231" s="81">
        <v>1741</v>
      </c>
      <c r="W231" s="81">
        <v>65</v>
      </c>
      <c r="X231" s="81">
        <v>23305</v>
      </c>
      <c r="Y231" s="81">
        <v>26066</v>
      </c>
      <c r="Z231" s="81">
        <v>39308</v>
      </c>
      <c r="AA231" s="81">
        <v>9080</v>
      </c>
      <c r="AB231" s="81">
        <v>63233</v>
      </c>
      <c r="AC231" s="81">
        <v>0</v>
      </c>
      <c r="AD231" s="81">
        <v>3.6695038942765832</v>
      </c>
      <c r="AE231" s="82"/>
      <c r="AF231" s="81">
        <v>59164797.463097669</v>
      </c>
      <c r="AG231" s="81">
        <v>2844821.1640691301</v>
      </c>
      <c r="AH231" s="81">
        <v>756048.35018338892</v>
      </c>
      <c r="AI231" s="81">
        <v>141109890.7102814</v>
      </c>
      <c r="AJ231" s="81">
        <v>114089993.6084642</v>
      </c>
      <c r="AK231" s="81">
        <v>0</v>
      </c>
      <c r="AL231" s="81">
        <v>0</v>
      </c>
      <c r="AM231" s="81">
        <v>8686120.060598908</v>
      </c>
      <c r="AN231" s="81">
        <v>0</v>
      </c>
      <c r="AO231" s="81">
        <v>0</v>
      </c>
      <c r="AP231" s="82"/>
      <c r="AQ231" s="81">
        <v>1432</v>
      </c>
      <c r="AR231" s="81">
        <v>332</v>
      </c>
      <c r="AS231" s="81">
        <v>0</v>
      </c>
      <c r="AT231" s="81">
        <v>0</v>
      </c>
      <c r="AU231" s="81">
        <v>0</v>
      </c>
      <c r="AV231" s="81">
        <v>0</v>
      </c>
      <c r="AW231" s="81" t="s">
        <v>564</v>
      </c>
      <c r="AX231" s="82"/>
      <c r="AY231" s="81">
        <v>6096.2000000000007</v>
      </c>
      <c r="AZ231" s="81">
        <v>11706.4</v>
      </c>
      <c r="BA231" s="81">
        <v>0</v>
      </c>
      <c r="BB231" s="81">
        <v>0</v>
      </c>
      <c r="BC231" s="81">
        <v>0</v>
      </c>
      <c r="BD231" s="81">
        <v>0</v>
      </c>
      <c r="BE231" s="81" t="s">
        <v>564</v>
      </c>
      <c r="BF231" s="82"/>
      <c r="BG231" s="81">
        <v>0</v>
      </c>
      <c r="BH231" s="81">
        <v>0</v>
      </c>
      <c r="BI231" s="81">
        <v>18.867000000000001</v>
      </c>
      <c r="BJ231" s="81">
        <v>0</v>
      </c>
      <c r="BK231" s="81">
        <v>4.1870000000000003</v>
      </c>
      <c r="BL231" s="81">
        <v>0</v>
      </c>
      <c r="BM231" s="82"/>
      <c r="BN231" s="81">
        <v>0</v>
      </c>
      <c r="BO231" s="81">
        <v>0</v>
      </c>
      <c r="BP231" s="81">
        <v>3</v>
      </c>
      <c r="BQ231" s="81">
        <v>0</v>
      </c>
      <c r="BR231" s="81">
        <v>1</v>
      </c>
      <c r="BS231" s="81">
        <v>0</v>
      </c>
      <c r="BT231"/>
      <c r="BU231" s="80">
        <v>23.053999999999998</v>
      </c>
      <c r="BV231" s="80">
        <v>0</v>
      </c>
      <c r="BW231" s="80">
        <v>0</v>
      </c>
      <c r="BX231" s="80">
        <v>0</v>
      </c>
      <c r="BY231" s="80">
        <v>0</v>
      </c>
      <c r="BZ231" s="80">
        <v>0</v>
      </c>
      <c r="CA231" s="80">
        <v>0</v>
      </c>
      <c r="CB231" s="80">
        <v>0</v>
      </c>
      <c r="CC231" s="80">
        <v>0</v>
      </c>
    </row>
    <row r="232" spans="1:81">
      <c r="A232" s="80" t="s">
        <v>2005</v>
      </c>
      <c r="B232" s="80">
        <v>151</v>
      </c>
      <c r="C232" s="80">
        <v>15</v>
      </c>
      <c r="D232" s="80">
        <v>9</v>
      </c>
      <c r="E232" s="80">
        <v>2018</v>
      </c>
      <c r="F232" s="80" t="s">
        <v>93</v>
      </c>
      <c r="G232" s="80" t="s">
        <v>1990</v>
      </c>
      <c r="H232" s="80" t="s">
        <v>1991</v>
      </c>
      <c r="I232" s="177"/>
      <c r="J232" s="81">
        <v>79.229202055925384</v>
      </c>
      <c r="K232" s="81">
        <v>3.3464672090293677</v>
      </c>
      <c r="L232" s="81">
        <v>3.3395474068058171</v>
      </c>
      <c r="M232" s="81">
        <v>90.349436523308</v>
      </c>
      <c r="N232" s="81">
        <v>70.764401106715113</v>
      </c>
      <c r="O232" s="81">
        <v>64.560156744021313</v>
      </c>
      <c r="P232" s="81">
        <v>43.702490094702057</v>
      </c>
      <c r="Q232" s="81">
        <v>3.9760536040002443</v>
      </c>
      <c r="R232" s="81">
        <v>0</v>
      </c>
      <c r="S232" s="81">
        <v>5.0002214461204106</v>
      </c>
      <c r="T232" s="82"/>
      <c r="U232" s="81">
        <v>11508849</v>
      </c>
      <c r="V232" s="81">
        <v>1741</v>
      </c>
      <c r="W232" s="81">
        <v>65</v>
      </c>
      <c r="X232" s="81">
        <v>23305</v>
      </c>
      <c r="Y232" s="81">
        <v>26261</v>
      </c>
      <c r="Z232" s="81">
        <v>39339</v>
      </c>
      <c r="AA232" s="81">
        <v>9143</v>
      </c>
      <c r="AB232" s="81">
        <v>62734</v>
      </c>
      <c r="AC232" s="81">
        <v>0</v>
      </c>
      <c r="AD232" s="81">
        <v>5.0002214461204106</v>
      </c>
      <c r="AE232" s="82"/>
      <c r="AF232" s="81">
        <v>59865782.732711203</v>
      </c>
      <c r="AG232" s="81">
        <v>2527348.0643951222</v>
      </c>
      <c r="AH232" s="81">
        <v>713000.73386243428</v>
      </c>
      <c r="AI232" s="81">
        <v>136154134.45549321</v>
      </c>
      <c r="AJ232" s="81">
        <v>109527130.743735</v>
      </c>
      <c r="AK232" s="81">
        <v>0</v>
      </c>
      <c r="AL232" s="81">
        <v>0</v>
      </c>
      <c r="AM232" s="81">
        <v>8635404.7793845795</v>
      </c>
      <c r="AN232" s="81">
        <v>0</v>
      </c>
      <c r="AO232" s="81">
        <v>0</v>
      </c>
      <c r="AP232" s="82"/>
      <c r="AQ232" s="81">
        <v>1526</v>
      </c>
      <c r="AR232" s="81">
        <v>368</v>
      </c>
      <c r="AS232" s="81">
        <v>0</v>
      </c>
      <c r="AT232" s="81">
        <v>0</v>
      </c>
      <c r="AU232" s="81">
        <v>0</v>
      </c>
      <c r="AV232" s="81">
        <v>0</v>
      </c>
      <c r="AW232" s="81" t="s">
        <v>564</v>
      </c>
      <c r="AX232" s="82"/>
      <c r="AY232" s="81">
        <v>6566.5</v>
      </c>
      <c r="AZ232" s="81">
        <v>12476</v>
      </c>
      <c r="BA232" s="81">
        <v>0</v>
      </c>
      <c r="BB232" s="81">
        <v>0</v>
      </c>
      <c r="BC232" s="81">
        <v>0</v>
      </c>
      <c r="BD232" s="81">
        <v>0</v>
      </c>
      <c r="BE232" s="81" t="s">
        <v>564</v>
      </c>
      <c r="BF232" s="82"/>
      <c r="BG232" s="81">
        <v>0</v>
      </c>
      <c r="BH232" s="81">
        <v>0</v>
      </c>
      <c r="BI232" s="81">
        <v>20.221</v>
      </c>
      <c r="BJ232" s="81">
        <v>0</v>
      </c>
      <c r="BK232" s="81">
        <v>4.1280000000000001</v>
      </c>
      <c r="BL232" s="81">
        <v>0</v>
      </c>
      <c r="BM232" s="82"/>
      <c r="BN232" s="81">
        <v>0</v>
      </c>
      <c r="BO232" s="81">
        <v>0</v>
      </c>
      <c r="BP232" s="81">
        <v>3</v>
      </c>
      <c r="BQ232" s="81">
        <v>0</v>
      </c>
      <c r="BR232" s="81">
        <v>1</v>
      </c>
      <c r="BS232" s="81">
        <v>0</v>
      </c>
      <c r="BT232"/>
      <c r="BU232" s="80">
        <v>24.349</v>
      </c>
      <c r="BV232" s="80">
        <v>0</v>
      </c>
      <c r="BW232" s="80">
        <v>0</v>
      </c>
      <c r="BX232" s="80">
        <v>0</v>
      </c>
      <c r="BY232" s="80">
        <v>0</v>
      </c>
      <c r="BZ232" s="80">
        <v>0</v>
      </c>
      <c r="CA232" s="80">
        <v>0</v>
      </c>
      <c r="CB232" s="80">
        <v>0</v>
      </c>
      <c r="CC232" s="80">
        <v>0</v>
      </c>
    </row>
    <row r="233" spans="1:81">
      <c r="A233" s="80" t="s">
        <v>2006</v>
      </c>
      <c r="B233" s="80">
        <v>152</v>
      </c>
      <c r="C233" s="80">
        <v>16</v>
      </c>
      <c r="D233" s="80">
        <v>9</v>
      </c>
      <c r="E233" s="80">
        <v>2019</v>
      </c>
      <c r="F233" s="80" t="s">
        <v>73</v>
      </c>
      <c r="G233" s="80" t="s">
        <v>1990</v>
      </c>
      <c r="H233" s="80" t="s">
        <v>1991</v>
      </c>
      <c r="I233" s="177"/>
      <c r="J233" s="81">
        <v>74.701360717090964</v>
      </c>
      <c r="K233" s="81">
        <v>3.0025400249442735</v>
      </c>
      <c r="L233" s="81">
        <v>3.3574974738499037</v>
      </c>
      <c r="M233" s="81">
        <v>86.126301870125033</v>
      </c>
      <c r="N233" s="81">
        <v>69.421188742198467</v>
      </c>
      <c r="O233" s="81">
        <v>63.130469908854948</v>
      </c>
      <c r="P233" s="81">
        <v>44.007966019347869</v>
      </c>
      <c r="Q233" s="81">
        <v>3.8472962164016757</v>
      </c>
      <c r="R233" s="81">
        <v>0</v>
      </c>
      <c r="S233" s="81">
        <v>9.4921747194812536</v>
      </c>
      <c r="T233" s="82"/>
      <c r="U233" s="81">
        <v>11355415</v>
      </c>
      <c r="V233" s="81">
        <v>1741</v>
      </c>
      <c r="W233" s="81">
        <v>65</v>
      </c>
      <c r="X233" s="81">
        <v>23305</v>
      </c>
      <c r="Y233" s="81">
        <v>26542</v>
      </c>
      <c r="Z233" s="81">
        <v>39524</v>
      </c>
      <c r="AA233" s="81">
        <v>9138</v>
      </c>
      <c r="AB233" s="81">
        <v>62346</v>
      </c>
      <c r="AC233" s="81">
        <v>0</v>
      </c>
      <c r="AD233" s="81">
        <v>9.4921747194812536</v>
      </c>
      <c r="AE233" s="82"/>
      <c r="AF233" s="81">
        <v>57399108.358850427</v>
      </c>
      <c r="AG233" s="81">
        <v>2436676.831187197</v>
      </c>
      <c r="AH233" s="81">
        <v>765820.69288795046</v>
      </c>
      <c r="AI233" s="81">
        <v>140561994.46018749</v>
      </c>
      <c r="AJ233" s="81">
        <v>113955550.92616093</v>
      </c>
      <c r="AK233" s="81">
        <v>0</v>
      </c>
      <c r="AL233" s="81">
        <v>0</v>
      </c>
      <c r="AM233" s="81">
        <v>8491055.8595632836</v>
      </c>
      <c r="AN233" s="81">
        <v>0</v>
      </c>
      <c r="AO233" s="81">
        <v>0</v>
      </c>
      <c r="AP233" s="82"/>
      <c r="AQ233" s="81">
        <v>1639</v>
      </c>
      <c r="AR233" s="81">
        <v>412</v>
      </c>
      <c r="AS233" s="81">
        <v>0</v>
      </c>
      <c r="AT233" s="81">
        <v>0</v>
      </c>
      <c r="AU233" s="81">
        <v>0</v>
      </c>
      <c r="AV233" s="81">
        <v>0</v>
      </c>
      <c r="AW233" s="81" t="s">
        <v>564</v>
      </c>
      <c r="AX233" s="82"/>
      <c r="AY233" s="81">
        <v>7094.3000000000047</v>
      </c>
      <c r="AZ233" s="81">
        <v>13476.899999999991</v>
      </c>
      <c r="BA233" s="81">
        <v>0</v>
      </c>
      <c r="BB233" s="81">
        <v>0</v>
      </c>
      <c r="BC233" s="81">
        <v>0</v>
      </c>
      <c r="BD233" s="81">
        <v>0</v>
      </c>
      <c r="BE233" s="81" t="s">
        <v>564</v>
      </c>
      <c r="BF233" s="82"/>
      <c r="BG233" s="81">
        <v>0</v>
      </c>
      <c r="BH233" s="81">
        <v>0</v>
      </c>
      <c r="BI233" s="81">
        <v>16.504999999999999</v>
      </c>
      <c r="BJ233" s="81">
        <v>0</v>
      </c>
      <c r="BK233" s="81">
        <v>9.7110000000000003</v>
      </c>
      <c r="BL233" s="81">
        <v>0</v>
      </c>
      <c r="BM233" s="82"/>
      <c r="BN233" s="81">
        <v>0</v>
      </c>
      <c r="BO233" s="81">
        <v>0</v>
      </c>
      <c r="BP233" s="81">
        <v>3</v>
      </c>
      <c r="BQ233" s="81">
        <v>0</v>
      </c>
      <c r="BR233" s="81">
        <v>2</v>
      </c>
      <c r="BS233" s="81">
        <v>0</v>
      </c>
      <c r="BT233"/>
      <c r="BU233" s="80">
        <v>26.216000000000001</v>
      </c>
      <c r="BV233" s="80">
        <v>0</v>
      </c>
      <c r="BW233" s="80">
        <v>0</v>
      </c>
      <c r="BX233" s="80">
        <v>0</v>
      </c>
      <c r="BY233" s="80">
        <v>0</v>
      </c>
      <c r="BZ233" s="80">
        <v>0</v>
      </c>
      <c r="CA233" s="80">
        <v>0</v>
      </c>
      <c r="CB233" s="80">
        <v>0</v>
      </c>
      <c r="CC233" s="80">
        <v>0</v>
      </c>
    </row>
    <row r="234" spans="1:81">
      <c r="A234" s="80" t="s">
        <v>2007</v>
      </c>
      <c r="B234" s="80">
        <v>153</v>
      </c>
      <c r="C234" s="80">
        <v>17</v>
      </c>
      <c r="D234" s="80">
        <v>9</v>
      </c>
      <c r="E234" s="80">
        <v>2020</v>
      </c>
      <c r="F234" s="80" t="s">
        <v>218</v>
      </c>
      <c r="G234" s="80" t="s">
        <v>1990</v>
      </c>
      <c r="H234" s="80" t="s">
        <v>1991</v>
      </c>
      <c r="I234" s="177"/>
      <c r="J234" s="81">
        <v>70.203969598275805</v>
      </c>
      <c r="K234" s="81">
        <v>3.6255591466414936</v>
      </c>
      <c r="L234" s="81">
        <v>4.4818051619391168</v>
      </c>
      <c r="M234" s="81">
        <v>75.917402541540639</v>
      </c>
      <c r="N234" s="81">
        <v>69.053670545099791</v>
      </c>
      <c r="O234" s="81">
        <v>55.214663759543157</v>
      </c>
      <c r="P234" s="81">
        <v>41.648578312112072</v>
      </c>
      <c r="Q234" s="81">
        <v>3.6394427700258722</v>
      </c>
      <c r="R234" s="81">
        <v>0</v>
      </c>
      <c r="S234" s="81">
        <v>4.8861047519058483</v>
      </c>
      <c r="T234" s="82"/>
      <c r="U234" s="81">
        <v>10461232</v>
      </c>
      <c r="V234" s="81">
        <v>1960</v>
      </c>
      <c r="W234" s="81">
        <v>96</v>
      </c>
      <c r="X234" s="81">
        <v>23206</v>
      </c>
      <c r="Y234" s="81">
        <v>26659</v>
      </c>
      <c r="Z234" s="81">
        <v>39455</v>
      </c>
      <c r="AA234" s="81">
        <v>9396</v>
      </c>
      <c r="AB234" s="81">
        <v>61724</v>
      </c>
      <c r="AC234" s="81">
        <v>0</v>
      </c>
      <c r="AD234" s="81">
        <v>4.8861047519058483</v>
      </c>
      <c r="AE234" s="82"/>
      <c r="AF234" s="81">
        <v>54725393.899530217</v>
      </c>
      <c r="AG234" s="81">
        <v>2796250.0195557624</v>
      </c>
      <c r="AH234" s="81">
        <v>1077052.542651179</v>
      </c>
      <c r="AI234" s="81">
        <v>129244602.9102935</v>
      </c>
      <c r="AJ234" s="81">
        <v>115877172.16208208</v>
      </c>
      <c r="AK234" s="81"/>
      <c r="AL234" s="81"/>
      <c r="AM234" s="81">
        <v>8055667.7679430936</v>
      </c>
      <c r="AN234" s="81"/>
      <c r="AO234" s="81"/>
      <c r="AP234" s="82"/>
      <c r="AQ234" s="81">
        <v>1719</v>
      </c>
      <c r="AR234" s="81">
        <v>423</v>
      </c>
      <c r="AS234" s="81">
        <v>0</v>
      </c>
      <c r="AT234" s="81">
        <v>0</v>
      </c>
      <c r="AU234" s="81">
        <v>0</v>
      </c>
      <c r="AV234" s="81">
        <v>0</v>
      </c>
      <c r="AW234" s="81">
        <v>0</v>
      </c>
      <c r="AX234" s="82"/>
      <c r="AY234" s="81">
        <v>7488.0000000000045</v>
      </c>
      <c r="AZ234" s="81">
        <v>13843.9</v>
      </c>
      <c r="BA234" s="81">
        <v>0</v>
      </c>
      <c r="BB234" s="81">
        <v>0</v>
      </c>
      <c r="BC234" s="81">
        <v>0</v>
      </c>
      <c r="BD234" s="81">
        <v>0</v>
      </c>
      <c r="BE234" s="81">
        <v>0</v>
      </c>
      <c r="BF234" s="82"/>
      <c r="BG234" s="81">
        <v>0</v>
      </c>
      <c r="BH234" s="81">
        <v>0</v>
      </c>
      <c r="BI234" s="81">
        <v>19.684999999999999</v>
      </c>
      <c r="BJ234" s="81">
        <v>0</v>
      </c>
      <c r="BK234" s="81">
        <v>3.605</v>
      </c>
      <c r="BL234" s="81">
        <v>0</v>
      </c>
      <c r="BM234" s="82"/>
      <c r="BN234" s="81">
        <v>0</v>
      </c>
      <c r="BO234" s="81">
        <v>0</v>
      </c>
      <c r="BP234" s="81">
        <v>4</v>
      </c>
      <c r="BQ234" s="81">
        <v>0</v>
      </c>
      <c r="BR234" s="81">
        <v>1</v>
      </c>
      <c r="BS234" s="81">
        <v>0</v>
      </c>
      <c r="BT234"/>
      <c r="BU234" s="80">
        <v>23.29</v>
      </c>
      <c r="BV234" s="80">
        <v>0</v>
      </c>
      <c r="BW234" s="80">
        <v>0</v>
      </c>
      <c r="BX234" s="80">
        <v>0</v>
      </c>
      <c r="BY234" s="80">
        <v>0</v>
      </c>
      <c r="BZ234" s="80">
        <v>0</v>
      </c>
      <c r="CA234" s="80">
        <v>0</v>
      </c>
      <c r="CB234" s="80">
        <v>0</v>
      </c>
      <c r="CC234" s="80">
        <v>0</v>
      </c>
    </row>
    <row r="235" spans="1:81">
      <c r="A235" s="80" t="s">
        <v>2008</v>
      </c>
      <c r="B235" s="80">
        <v>153</v>
      </c>
      <c r="C235" s="80">
        <v>18</v>
      </c>
      <c r="D235" s="80">
        <v>9</v>
      </c>
      <c r="E235" s="80">
        <v>2021</v>
      </c>
      <c r="F235" s="80" t="s">
        <v>75</v>
      </c>
      <c r="G235" s="174" t="s">
        <v>1990</v>
      </c>
      <c r="H235" s="80" t="s">
        <v>1991</v>
      </c>
      <c r="I235" s="177"/>
      <c r="J235" s="81">
        <v>72.184362588041878</v>
      </c>
      <c r="K235" s="81">
        <v>4.1081327933701584</v>
      </c>
      <c r="L235" s="81">
        <v>4.273092353643583</v>
      </c>
      <c r="M235" s="81">
        <v>89.044840178685234</v>
      </c>
      <c r="N235" s="81">
        <v>66.615279828816909</v>
      </c>
      <c r="O235" s="81">
        <v>53.287158465023758</v>
      </c>
      <c r="P235" s="81">
        <v>43.075731447944889</v>
      </c>
      <c r="Q235" s="81">
        <v>3.638544964124335</v>
      </c>
      <c r="R235" s="81">
        <v>0</v>
      </c>
      <c r="S235" s="81">
        <v>6.5640960195005942</v>
      </c>
      <c r="T235" s="82"/>
      <c r="U235" s="81">
        <v>11327981</v>
      </c>
      <c r="V235" s="81">
        <v>1960</v>
      </c>
      <c r="W235" s="81">
        <v>96</v>
      </c>
      <c r="X235" s="81">
        <v>23206</v>
      </c>
      <c r="Y235" s="81">
        <v>26792</v>
      </c>
      <c r="Z235" s="81">
        <v>39208</v>
      </c>
      <c r="AA235" s="81">
        <v>9477</v>
      </c>
      <c r="AB235" s="81">
        <v>60977</v>
      </c>
      <c r="AC235" s="81">
        <v>0</v>
      </c>
      <c r="AD235" s="81">
        <v>6.5640960195005942</v>
      </c>
      <c r="AE235" s="82"/>
      <c r="AF235" s="81">
        <v>55576039.693017051</v>
      </c>
      <c r="AG235" s="81">
        <v>3113813.8376696804</v>
      </c>
      <c r="AH235" s="81">
        <v>990939.04354692774</v>
      </c>
      <c r="AI235" s="81">
        <v>143284422.49382216</v>
      </c>
      <c r="AJ235" s="81">
        <v>103687418.25723816</v>
      </c>
      <c r="AK235" s="81">
        <v>0</v>
      </c>
      <c r="AL235" s="81">
        <v>0</v>
      </c>
      <c r="AM235" s="81">
        <v>8004078.0868563997</v>
      </c>
      <c r="AN235" s="81">
        <v>0</v>
      </c>
      <c r="AO235" s="81">
        <v>0</v>
      </c>
      <c r="AP235" s="82"/>
      <c r="AQ235" s="81">
        <v>1824</v>
      </c>
      <c r="AR235" s="81">
        <v>429</v>
      </c>
      <c r="AS235" s="81">
        <v>0</v>
      </c>
      <c r="AT235" s="81">
        <v>0</v>
      </c>
      <c r="AU235" s="81">
        <v>0</v>
      </c>
      <c r="AV235" s="81">
        <v>0</v>
      </c>
      <c r="AW235" s="81"/>
      <c r="AX235" s="82"/>
      <c r="AY235" s="81">
        <v>8078.5000000000018</v>
      </c>
      <c r="AZ235" s="81">
        <v>14121.5</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2009</v>
      </c>
      <c r="B236" s="80">
        <v>153</v>
      </c>
      <c r="C236" s="80">
        <v>19</v>
      </c>
      <c r="D236" s="80">
        <v>9</v>
      </c>
      <c r="E236" s="80">
        <v>2022</v>
      </c>
      <c r="F236" s="80" t="s">
        <v>568</v>
      </c>
      <c r="G236" s="174" t="s">
        <v>1990</v>
      </c>
      <c r="H236" s="80" t="s">
        <v>1991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1970</v>
      </c>
      <c r="AR236" s="81">
        <v>438</v>
      </c>
      <c r="AS236" s="81">
        <v>0</v>
      </c>
      <c r="AT236" s="81">
        <v>0</v>
      </c>
      <c r="AU236" s="81">
        <v>0</v>
      </c>
      <c r="AV236" s="81">
        <v>0</v>
      </c>
      <c r="AW236" s="81"/>
      <c r="AX236" s="82"/>
      <c r="AY236" s="81">
        <v>8816.399999999996</v>
      </c>
      <c r="AZ236" s="81">
        <v>14573.000000000004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2010</v>
      </c>
      <c r="B237" s="80">
        <v>103</v>
      </c>
      <c r="C237" s="80">
        <v>1</v>
      </c>
      <c r="D237" s="80">
        <v>7</v>
      </c>
      <c r="E237" s="80">
        <v>1990</v>
      </c>
      <c r="F237" s="80" t="s">
        <v>562</v>
      </c>
      <c r="G237" s="80" t="s">
        <v>2011</v>
      </c>
      <c r="H237" s="80" t="s">
        <v>2012</v>
      </c>
      <c r="I237" s="177"/>
      <c r="J237" s="81">
        <v>660.41384605600854</v>
      </c>
      <c r="K237" s="81">
        <v>2.6243427870635752</v>
      </c>
      <c r="L237" s="81">
        <v>0.37956522906734863</v>
      </c>
      <c r="M237" s="81">
        <v>32.226765977752194</v>
      </c>
      <c r="N237" s="81">
        <v>46.936350306020842</v>
      </c>
      <c r="O237" s="81">
        <v>40.832780238282872</v>
      </c>
      <c r="P237" s="81">
        <v>52.913562635239316</v>
      </c>
      <c r="Q237" s="81">
        <v>3.8281406053331097</v>
      </c>
      <c r="R237" s="81">
        <v>0</v>
      </c>
      <c r="S237" s="81">
        <v>4.6048227689386367</v>
      </c>
      <c r="T237" s="82"/>
      <c r="U237" s="81">
        <v>13882065</v>
      </c>
      <c r="V237" s="81">
        <v>1065</v>
      </c>
      <c r="W237" s="81">
        <v>4</v>
      </c>
      <c r="X237" s="81">
        <v>13041</v>
      </c>
      <c r="Y237" s="81">
        <v>17547</v>
      </c>
      <c r="Z237" s="81">
        <v>16795</v>
      </c>
      <c r="AA237" s="81">
        <v>12848</v>
      </c>
      <c r="AB237" s="81">
        <v>62156</v>
      </c>
      <c r="AC237" s="81">
        <v>0</v>
      </c>
      <c r="AD237" s="81">
        <v>4.6048227689386367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2013</v>
      </c>
      <c r="B238" s="80">
        <v>104</v>
      </c>
      <c r="C238" s="80">
        <v>2</v>
      </c>
      <c r="D238" s="80">
        <v>7</v>
      </c>
      <c r="E238" s="80">
        <v>2005</v>
      </c>
      <c r="F238" s="80" t="s">
        <v>565</v>
      </c>
      <c r="G238" s="80" t="s">
        <v>2011</v>
      </c>
      <c r="H238" s="80" t="s">
        <v>2012</v>
      </c>
      <c r="I238" s="177"/>
      <c r="J238" s="81">
        <v>112.19860460897989</v>
      </c>
      <c r="K238" s="81">
        <v>2.318536061966959</v>
      </c>
      <c r="L238" s="81">
        <v>9.0387907739229583</v>
      </c>
      <c r="M238" s="81">
        <v>59.222831477492164</v>
      </c>
      <c r="N238" s="81">
        <v>88.752383542946802</v>
      </c>
      <c r="O238" s="81">
        <v>69.27594874730832</v>
      </c>
      <c r="P238" s="81">
        <v>53.429549772863602</v>
      </c>
      <c r="Q238" s="81">
        <v>4.1147865784952939</v>
      </c>
      <c r="R238" s="81">
        <v>0</v>
      </c>
      <c r="S238" s="81">
        <v>8.7811618100000022</v>
      </c>
      <c r="T238" s="82"/>
      <c r="U238" s="81">
        <v>3046980</v>
      </c>
      <c r="V238" s="81">
        <v>1162</v>
      </c>
      <c r="W238" s="81">
        <v>88</v>
      </c>
      <c r="X238" s="81">
        <v>11710</v>
      </c>
      <c r="Y238" s="81">
        <v>25008</v>
      </c>
      <c r="Z238" s="81">
        <v>32973</v>
      </c>
      <c r="AA238" s="81">
        <v>10625</v>
      </c>
      <c r="AB238" s="81">
        <v>69843</v>
      </c>
      <c r="AC238" s="81">
        <v>0</v>
      </c>
      <c r="AD238" s="81">
        <v>8.7811618100000022</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2014</v>
      </c>
      <c r="B239" s="80">
        <v>105</v>
      </c>
      <c r="C239" s="80">
        <v>3</v>
      </c>
      <c r="D239" s="80">
        <v>7</v>
      </c>
      <c r="E239" s="80">
        <v>2006</v>
      </c>
      <c r="F239" s="80" t="s">
        <v>566</v>
      </c>
      <c r="G239" s="80" t="s">
        <v>2011</v>
      </c>
      <c r="H239" s="80" t="s">
        <v>2012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2015</v>
      </c>
      <c r="B240" s="80">
        <v>106</v>
      </c>
      <c r="C240" s="80">
        <v>4</v>
      </c>
      <c r="D240" s="80">
        <v>7</v>
      </c>
      <c r="E240" s="80">
        <v>2007</v>
      </c>
      <c r="F240" s="80" t="s">
        <v>567</v>
      </c>
      <c r="G240" s="80" t="s">
        <v>2011</v>
      </c>
      <c r="H240" s="80" t="s">
        <v>2012</v>
      </c>
      <c r="I240" s="177"/>
      <c r="J240" s="81">
        <v>87.953724982804175</v>
      </c>
      <c r="K240" s="81">
        <v>2.1189024785550212</v>
      </c>
      <c r="L240" s="81">
        <v>5.3115740028426544</v>
      </c>
      <c r="M240" s="81">
        <v>59.140446358889676</v>
      </c>
      <c r="N240" s="81">
        <v>98.585467481259158</v>
      </c>
      <c r="O240" s="81">
        <v>67.614368638679878</v>
      </c>
      <c r="P240" s="81">
        <v>52.515260504427978</v>
      </c>
      <c r="Q240" s="81">
        <v>4.2846464179293093</v>
      </c>
      <c r="R240" s="81">
        <v>0</v>
      </c>
      <c r="S240" s="81">
        <v>5.0895441672899997</v>
      </c>
      <c r="T240" s="82"/>
      <c r="U240" s="81">
        <v>2775112</v>
      </c>
      <c r="V240" s="81">
        <v>1032</v>
      </c>
      <c r="W240" s="81">
        <v>54</v>
      </c>
      <c r="X240" s="81">
        <v>15725</v>
      </c>
      <c r="Y240" s="81">
        <v>25564</v>
      </c>
      <c r="Z240" s="81">
        <v>33455</v>
      </c>
      <c r="AA240" s="81">
        <v>10284</v>
      </c>
      <c r="AB240" s="81">
        <v>68880</v>
      </c>
      <c r="AC240" s="81">
        <v>0</v>
      </c>
      <c r="AD240" s="81">
        <v>5.0895441672899997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2016</v>
      </c>
      <c r="B241" s="80">
        <v>107</v>
      </c>
      <c r="C241" s="80">
        <v>5</v>
      </c>
      <c r="D241" s="80">
        <v>7</v>
      </c>
      <c r="E241" s="80">
        <v>2008</v>
      </c>
      <c r="F241" s="80" t="s">
        <v>84</v>
      </c>
      <c r="G241" s="80" t="s">
        <v>2011</v>
      </c>
      <c r="H241" s="80" t="s">
        <v>2012</v>
      </c>
      <c r="I241" s="177"/>
      <c r="J241" s="81">
        <v>74.799132835448617</v>
      </c>
      <c r="K241" s="81">
        <v>1.5402412085956505</v>
      </c>
      <c r="L241" s="81">
        <v>4.6793967491682151</v>
      </c>
      <c r="M241" s="81">
        <v>64.816206246529234</v>
      </c>
      <c r="N241" s="81">
        <v>90.849694045315204</v>
      </c>
      <c r="O241" s="81">
        <v>65.725864210070512</v>
      </c>
      <c r="P241" s="81">
        <v>49.808157739517981</v>
      </c>
      <c r="Q241" s="81">
        <v>4.1839835979732536</v>
      </c>
      <c r="R241" s="81">
        <v>0</v>
      </c>
      <c r="S241" s="81">
        <v>4.1229186314399993</v>
      </c>
      <c r="T241" s="82"/>
      <c r="U241" s="81">
        <v>2576952</v>
      </c>
      <c r="V241" s="81">
        <v>1032</v>
      </c>
      <c r="W241" s="81">
        <v>54</v>
      </c>
      <c r="X241" s="81">
        <v>15725</v>
      </c>
      <c r="Y241" s="81">
        <v>25781</v>
      </c>
      <c r="Z241" s="81">
        <v>33662</v>
      </c>
      <c r="AA241" s="81">
        <v>9765</v>
      </c>
      <c r="AB241" s="81">
        <v>68367</v>
      </c>
      <c r="AC241" s="81">
        <v>0</v>
      </c>
      <c r="AD241" s="81">
        <v>4.1229186314399993</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2017</v>
      </c>
      <c r="B242" s="80">
        <v>108</v>
      </c>
      <c r="C242" s="80">
        <v>6</v>
      </c>
      <c r="D242" s="80">
        <v>7</v>
      </c>
      <c r="E242" s="80">
        <v>2009</v>
      </c>
      <c r="F242" s="80" t="s">
        <v>85</v>
      </c>
      <c r="G242" s="80" t="s">
        <v>2011</v>
      </c>
      <c r="H242" s="80" t="s">
        <v>2012</v>
      </c>
      <c r="I242" s="177"/>
      <c r="J242" s="81">
        <v>77.349772386968155</v>
      </c>
      <c r="K242" s="81">
        <v>1.2837152050021421</v>
      </c>
      <c r="L242" s="81">
        <v>1.4042008189477957</v>
      </c>
      <c r="M242" s="81">
        <v>63.047758324969323</v>
      </c>
      <c r="N242" s="81">
        <v>76.111999555003976</v>
      </c>
      <c r="O242" s="81">
        <v>67.280626571832698</v>
      </c>
      <c r="P242" s="81">
        <v>46.927075216289396</v>
      </c>
      <c r="Q242" s="81">
        <v>3.9634043274617476</v>
      </c>
      <c r="R242" s="81">
        <v>0</v>
      </c>
      <c r="S242" s="81">
        <v>6.3994570383348481</v>
      </c>
      <c r="T242" s="82"/>
      <c r="U242" s="81">
        <v>2020271</v>
      </c>
      <c r="V242" s="81">
        <v>939</v>
      </c>
      <c r="W242" s="81">
        <v>18</v>
      </c>
      <c r="X242" s="81">
        <v>17399</v>
      </c>
      <c r="Y242" s="81">
        <v>25960</v>
      </c>
      <c r="Z242" s="81">
        <v>34012</v>
      </c>
      <c r="AA242" s="81">
        <v>9445</v>
      </c>
      <c r="AB242" s="81">
        <v>67985</v>
      </c>
      <c r="AC242" s="81">
        <v>0</v>
      </c>
      <c r="AD242" s="81">
        <v>6.3994570383348481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2018</v>
      </c>
      <c r="B243" s="80">
        <v>109</v>
      </c>
      <c r="C243" s="80">
        <v>7</v>
      </c>
      <c r="D243" s="80">
        <v>7</v>
      </c>
      <c r="E243" s="80">
        <v>2010</v>
      </c>
      <c r="F243" s="80" t="s">
        <v>86</v>
      </c>
      <c r="G243" s="80" t="s">
        <v>2011</v>
      </c>
      <c r="H243" s="80" t="s">
        <v>2012</v>
      </c>
      <c r="I243" s="177"/>
      <c r="J243" s="81">
        <v>84.30515284929696</v>
      </c>
      <c r="K243" s="81">
        <v>1.4253704495267931</v>
      </c>
      <c r="L243" s="81">
        <v>1.3700053521208335</v>
      </c>
      <c r="M243" s="81">
        <v>68.875551378955493</v>
      </c>
      <c r="N243" s="81">
        <v>82.111050787350862</v>
      </c>
      <c r="O243" s="81">
        <v>67.471526579980832</v>
      </c>
      <c r="P243" s="81">
        <v>47.135370225764611</v>
      </c>
      <c r="Q243" s="81">
        <v>4.1085503636177849</v>
      </c>
      <c r="R243" s="81">
        <v>0</v>
      </c>
      <c r="S243" s="81">
        <v>6.3013292304220254</v>
      </c>
      <c r="T243" s="82"/>
      <c r="U243" s="81">
        <v>2141747</v>
      </c>
      <c r="V243" s="81">
        <v>939</v>
      </c>
      <c r="W243" s="81">
        <v>18</v>
      </c>
      <c r="X243" s="81">
        <v>17399</v>
      </c>
      <c r="Y243" s="81">
        <v>26196</v>
      </c>
      <c r="Z243" s="81">
        <v>34267</v>
      </c>
      <c r="AA243" s="81">
        <v>9250</v>
      </c>
      <c r="AB243" s="81">
        <v>67529</v>
      </c>
      <c r="AC243" s="81">
        <v>0</v>
      </c>
      <c r="AD243" s="81">
        <v>6.3013292304220254</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2019</v>
      </c>
      <c r="B244" s="80">
        <v>110</v>
      </c>
      <c r="C244" s="80">
        <v>8</v>
      </c>
      <c r="D244" s="80">
        <v>7</v>
      </c>
      <c r="E244" s="80">
        <v>2011</v>
      </c>
      <c r="F244" s="80" t="s">
        <v>87</v>
      </c>
      <c r="G244" s="80" t="s">
        <v>2011</v>
      </c>
      <c r="H244" s="80" t="s">
        <v>2012</v>
      </c>
      <c r="I244" s="177"/>
      <c r="J244" s="81">
        <v>83.411687905608247</v>
      </c>
      <c r="K244" s="81">
        <v>2.0532191906022801</v>
      </c>
      <c r="L244" s="81">
        <v>0.74698684796705428</v>
      </c>
      <c r="M244" s="81">
        <v>90.402707845134955</v>
      </c>
      <c r="N244" s="81">
        <v>105.83620989960203</v>
      </c>
      <c r="O244" s="81">
        <v>66.549491105039039</v>
      </c>
      <c r="P244" s="81">
        <v>45.570344965339423</v>
      </c>
      <c r="Q244" s="81">
        <v>4.7016664434001472</v>
      </c>
      <c r="R244" s="81">
        <v>0</v>
      </c>
      <c r="S244" s="81">
        <v>5.6247332455860821</v>
      </c>
      <c r="T244" s="82"/>
      <c r="U244" s="81">
        <v>2224951</v>
      </c>
      <c r="V244" s="81">
        <v>939</v>
      </c>
      <c r="W244" s="81">
        <v>18</v>
      </c>
      <c r="X244" s="81">
        <v>17399</v>
      </c>
      <c r="Y244" s="81">
        <v>26392</v>
      </c>
      <c r="Z244" s="81">
        <v>34533</v>
      </c>
      <c r="AA244" s="81">
        <v>9209</v>
      </c>
      <c r="AB244" s="81">
        <v>66996</v>
      </c>
      <c r="AC244" s="81">
        <v>0</v>
      </c>
      <c r="AD244" s="81">
        <v>5.6247332455860821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2020</v>
      </c>
      <c r="B245" s="80">
        <v>111</v>
      </c>
      <c r="C245" s="80">
        <v>9</v>
      </c>
      <c r="D245" s="80">
        <v>7</v>
      </c>
      <c r="E245" s="80">
        <v>2012</v>
      </c>
      <c r="F245" s="80" t="s">
        <v>88</v>
      </c>
      <c r="G245" s="80" t="s">
        <v>2011</v>
      </c>
      <c r="H245" s="80" t="s">
        <v>2012</v>
      </c>
      <c r="I245" s="177"/>
      <c r="J245" s="81">
        <v>76.521660896374584</v>
      </c>
      <c r="K245" s="81">
        <v>1.9885636242864371</v>
      </c>
      <c r="L245" s="81">
        <v>0.76927297032463726</v>
      </c>
      <c r="M245" s="81">
        <v>94.504062970408981</v>
      </c>
      <c r="N245" s="81">
        <v>115.64233032832499</v>
      </c>
      <c r="O245" s="81">
        <v>66.717930792356725</v>
      </c>
      <c r="P245" s="81">
        <v>44.918903071903053</v>
      </c>
      <c r="Q245" s="81">
        <v>5.0824004577284878</v>
      </c>
      <c r="R245" s="81">
        <v>0</v>
      </c>
      <c r="S245" s="81">
        <v>5.5279087637006405</v>
      </c>
      <c r="T245" s="82"/>
      <c r="U245" s="81">
        <v>2080891</v>
      </c>
      <c r="V245" s="81">
        <v>939</v>
      </c>
      <c r="W245" s="81">
        <v>18</v>
      </c>
      <c r="X245" s="81">
        <v>17399</v>
      </c>
      <c r="Y245" s="81">
        <v>26603</v>
      </c>
      <c r="Z245" s="81">
        <v>34895</v>
      </c>
      <c r="AA245" s="81">
        <v>9026</v>
      </c>
      <c r="AB245" s="81">
        <v>66657</v>
      </c>
      <c r="AC245" s="81">
        <v>0</v>
      </c>
      <c r="AD245" s="81">
        <v>5.5279087637006405</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2021</v>
      </c>
      <c r="B246" s="80">
        <v>112</v>
      </c>
      <c r="C246" s="80">
        <v>10</v>
      </c>
      <c r="D246" s="80">
        <v>7</v>
      </c>
      <c r="E246" s="80">
        <v>2013</v>
      </c>
      <c r="F246" s="80" t="s">
        <v>89</v>
      </c>
      <c r="G246" s="80" t="s">
        <v>2011</v>
      </c>
      <c r="H246" s="80" t="s">
        <v>2012</v>
      </c>
      <c r="I246" s="177"/>
      <c r="J246" s="81">
        <v>89.839341250867193</v>
      </c>
      <c r="K246" s="81">
        <v>1.9000343911320945</v>
      </c>
      <c r="L246" s="81">
        <v>0.68740467179289488</v>
      </c>
      <c r="M246" s="81">
        <v>97.19335152602541</v>
      </c>
      <c r="N246" s="81">
        <v>109.71816842510981</v>
      </c>
      <c r="O246" s="81">
        <v>64.695514072990719</v>
      </c>
      <c r="P246" s="81">
        <v>44.623583844133123</v>
      </c>
      <c r="Q246" s="81">
        <v>5.1316566325181432</v>
      </c>
      <c r="R246" s="81">
        <v>0</v>
      </c>
      <c r="S246" s="81">
        <v>5.9376238878438414</v>
      </c>
      <c r="T246" s="82"/>
      <c r="U246" s="81">
        <v>2310361</v>
      </c>
      <c r="V246" s="81">
        <v>939</v>
      </c>
      <c r="W246" s="81">
        <v>18</v>
      </c>
      <c r="X246" s="81">
        <v>17399</v>
      </c>
      <c r="Y246" s="81">
        <v>26784</v>
      </c>
      <c r="Z246" s="81">
        <v>35348</v>
      </c>
      <c r="AA246" s="81">
        <v>8933</v>
      </c>
      <c r="AB246" s="81">
        <v>66338</v>
      </c>
      <c r="AC246" s="81">
        <v>0</v>
      </c>
      <c r="AD246" s="81">
        <v>5.9376238878438414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4.1680000000000001</v>
      </c>
      <c r="BL246" s="81">
        <v>0</v>
      </c>
      <c r="BM246" s="82"/>
      <c r="BN246" s="81">
        <v>0</v>
      </c>
      <c r="BO246" s="81">
        <v>0</v>
      </c>
      <c r="BP246" s="81">
        <v>0</v>
      </c>
      <c r="BQ246" s="81">
        <v>0</v>
      </c>
      <c r="BR246" s="81">
        <v>1</v>
      </c>
      <c r="BS246" s="81">
        <v>0</v>
      </c>
      <c r="BT246"/>
      <c r="BU246" s="80">
        <v>4.1680000000000001</v>
      </c>
      <c r="BV246" s="80">
        <v>0</v>
      </c>
      <c r="BW246" s="80">
        <v>0</v>
      </c>
      <c r="BX246" s="80">
        <v>0</v>
      </c>
      <c r="BY246" s="80">
        <v>0</v>
      </c>
      <c r="BZ246" s="80">
        <v>0</v>
      </c>
      <c r="CA246" s="80">
        <v>0</v>
      </c>
      <c r="CB246" s="80">
        <v>0</v>
      </c>
      <c r="CC246" s="80">
        <v>0</v>
      </c>
    </row>
    <row r="247" spans="1:81">
      <c r="A247" s="80" t="s">
        <v>2022</v>
      </c>
      <c r="B247" s="80">
        <v>113</v>
      </c>
      <c r="C247" s="80">
        <v>11</v>
      </c>
      <c r="D247" s="80">
        <v>7</v>
      </c>
      <c r="E247" s="80">
        <v>2014</v>
      </c>
      <c r="F247" s="80" t="s">
        <v>90</v>
      </c>
      <c r="G247" s="80" t="s">
        <v>2011</v>
      </c>
      <c r="H247" s="80" t="s">
        <v>2012</v>
      </c>
      <c r="I247" s="177"/>
      <c r="J247" s="81">
        <v>104.83990550182813</v>
      </c>
      <c r="K247" s="81">
        <v>1.85499584580385</v>
      </c>
      <c r="L247" s="81">
        <v>3.0834542191347198</v>
      </c>
      <c r="M247" s="81">
        <v>105.71116744305534</v>
      </c>
      <c r="N247" s="81">
        <v>112.63183767196516</v>
      </c>
      <c r="O247" s="81">
        <v>61.857881529456449</v>
      </c>
      <c r="P247" s="81">
        <v>44.152686590768447</v>
      </c>
      <c r="Q247" s="81">
        <v>4.8735686726269964</v>
      </c>
      <c r="R247" s="81">
        <v>0</v>
      </c>
      <c r="S247" s="81">
        <v>5.4300772017537913</v>
      </c>
      <c r="T247" s="82"/>
      <c r="U247" s="81">
        <v>2759466</v>
      </c>
      <c r="V247" s="81">
        <v>812</v>
      </c>
      <c r="W247" s="81">
        <v>63</v>
      </c>
      <c r="X247" s="81">
        <v>18322</v>
      </c>
      <c r="Y247" s="81">
        <v>26912</v>
      </c>
      <c r="Z247" s="81">
        <v>35596</v>
      </c>
      <c r="AA247" s="81">
        <v>8793</v>
      </c>
      <c r="AB247" s="81">
        <v>65664</v>
      </c>
      <c r="AC247" s="81">
        <v>0</v>
      </c>
      <c r="AD247" s="81">
        <v>5.4300772017537913</v>
      </c>
      <c r="AE247" s="82"/>
      <c r="AF247" s="81">
        <v>23253275.328634538</v>
      </c>
      <c r="AG247" s="81">
        <v>1571673.2039389308</v>
      </c>
      <c r="AH247" s="81">
        <v>679593.87880543619</v>
      </c>
      <c r="AI247" s="81">
        <v>132566425.96923088</v>
      </c>
      <c r="AJ247" s="81">
        <v>161378304.61655736</v>
      </c>
      <c r="AK247" s="81">
        <v>0</v>
      </c>
      <c r="AL247" s="81">
        <v>0</v>
      </c>
      <c r="AM247" s="81">
        <v>9014685.9687323719</v>
      </c>
      <c r="AN247" s="81">
        <v>0</v>
      </c>
      <c r="AO247" s="81">
        <v>0</v>
      </c>
      <c r="AP247" s="82"/>
      <c r="AQ247" s="81">
        <v>1463</v>
      </c>
      <c r="AR247" s="81">
        <v>168</v>
      </c>
      <c r="AS247" s="81">
        <v>0</v>
      </c>
      <c r="AT247" s="81">
        <v>0</v>
      </c>
      <c r="AU247" s="81">
        <v>0</v>
      </c>
      <c r="AV247" s="81">
        <v>0</v>
      </c>
      <c r="AW247" s="81" t="s">
        <v>564</v>
      </c>
      <c r="AX247" s="82"/>
      <c r="AY247" s="81">
        <v>5640.2000000000007</v>
      </c>
      <c r="AZ247" s="81">
        <v>8615.6</v>
      </c>
      <c r="BA247" s="81">
        <v>0</v>
      </c>
      <c r="BB247" s="81">
        <v>0</v>
      </c>
      <c r="BC247" s="81">
        <v>0</v>
      </c>
      <c r="BD247" s="81">
        <v>0</v>
      </c>
      <c r="BE247" s="81" t="s">
        <v>564</v>
      </c>
      <c r="BF247" s="82"/>
      <c r="BG247" s="81">
        <v>0</v>
      </c>
      <c r="BH247" s="81">
        <v>0</v>
      </c>
      <c r="BI247" s="81">
        <v>3.0230000000000001</v>
      </c>
      <c r="BJ247" s="81">
        <v>0</v>
      </c>
      <c r="BK247" s="81">
        <v>4.3730000000000002</v>
      </c>
      <c r="BL247" s="81">
        <v>0</v>
      </c>
      <c r="BM247" s="82"/>
      <c r="BN247" s="81">
        <v>0</v>
      </c>
      <c r="BO247" s="81">
        <v>0</v>
      </c>
      <c r="BP247" s="81">
        <v>1</v>
      </c>
      <c r="BQ247" s="81">
        <v>0</v>
      </c>
      <c r="BR247" s="81">
        <v>1</v>
      </c>
      <c r="BS247" s="81">
        <v>0</v>
      </c>
      <c r="BT247"/>
      <c r="BU247" s="80">
        <v>7.3959999999999999</v>
      </c>
      <c r="BV247" s="80">
        <v>0</v>
      </c>
      <c r="BW247" s="80">
        <v>0</v>
      </c>
      <c r="BX247" s="80">
        <v>0</v>
      </c>
      <c r="BY247" s="80">
        <v>0</v>
      </c>
      <c r="BZ247" s="80">
        <v>0</v>
      </c>
      <c r="CA247" s="80">
        <v>0</v>
      </c>
      <c r="CB247" s="80">
        <v>0</v>
      </c>
      <c r="CC247" s="80">
        <v>0</v>
      </c>
    </row>
    <row r="248" spans="1:81">
      <c r="A248" s="80" t="s">
        <v>2023</v>
      </c>
      <c r="B248" s="80">
        <v>114</v>
      </c>
      <c r="C248" s="80">
        <v>12</v>
      </c>
      <c r="D248" s="80">
        <v>7</v>
      </c>
      <c r="E248" s="80">
        <v>2015</v>
      </c>
      <c r="F248" s="80" t="s">
        <v>91</v>
      </c>
      <c r="G248" s="80" t="s">
        <v>2011</v>
      </c>
      <c r="H248" s="80" t="s">
        <v>2012</v>
      </c>
      <c r="I248" s="177"/>
      <c r="J248" s="81">
        <v>132.10236907719172</v>
      </c>
      <c r="K248" s="81">
        <v>1.6782881704730381</v>
      </c>
      <c r="L248" s="81">
        <v>3.5461040479616686</v>
      </c>
      <c r="M248" s="81">
        <v>87.92454850269624</v>
      </c>
      <c r="N248" s="81">
        <v>96.398907562118737</v>
      </c>
      <c r="O248" s="81">
        <v>61.446587090196488</v>
      </c>
      <c r="P248" s="81">
        <v>43.498961130098678</v>
      </c>
      <c r="Q248" s="81">
        <v>4.7281138673211913</v>
      </c>
      <c r="R248" s="81">
        <v>0</v>
      </c>
      <c r="S248" s="81">
        <v>6.1835371982383611</v>
      </c>
      <c r="T248" s="82"/>
      <c r="U248" s="81">
        <v>3402667</v>
      </c>
      <c r="V248" s="81">
        <v>812</v>
      </c>
      <c r="W248" s="81">
        <v>63</v>
      </c>
      <c r="X248" s="81">
        <v>18322</v>
      </c>
      <c r="Y248" s="81">
        <v>27009</v>
      </c>
      <c r="Z248" s="81">
        <v>35700</v>
      </c>
      <c r="AA248" s="81">
        <v>8656</v>
      </c>
      <c r="AB248" s="81">
        <v>65074</v>
      </c>
      <c r="AC248" s="81">
        <v>0</v>
      </c>
      <c r="AD248" s="81">
        <v>6.1835371982383611</v>
      </c>
      <c r="AE248" s="82"/>
      <c r="AF248" s="81">
        <v>31792340.085250288</v>
      </c>
      <c r="AG248" s="81">
        <v>1285992.1237287645</v>
      </c>
      <c r="AH248" s="81">
        <v>641700.55103173107</v>
      </c>
      <c r="AI248" s="81">
        <v>115385511.78310339</v>
      </c>
      <c r="AJ248" s="81">
        <v>147807000.60861528</v>
      </c>
      <c r="AK248" s="81">
        <v>0</v>
      </c>
      <c r="AL248" s="81">
        <v>0</v>
      </c>
      <c r="AM248" s="81">
        <v>8918118.7248367928</v>
      </c>
      <c r="AN248" s="81">
        <v>0</v>
      </c>
      <c r="AO248" s="81">
        <v>0</v>
      </c>
      <c r="AP248" s="82"/>
      <c r="AQ248" s="81">
        <v>1563</v>
      </c>
      <c r="AR248" s="81">
        <v>235</v>
      </c>
      <c r="AS248" s="81">
        <v>0</v>
      </c>
      <c r="AT248" s="81">
        <v>0</v>
      </c>
      <c r="AU248" s="81">
        <v>0</v>
      </c>
      <c r="AV248" s="81">
        <v>0</v>
      </c>
      <c r="AW248" s="81" t="s">
        <v>564</v>
      </c>
      <c r="AX248" s="82"/>
      <c r="AY248" s="81">
        <v>6117.3</v>
      </c>
      <c r="AZ248" s="81">
        <v>10843.8</v>
      </c>
      <c r="BA248" s="81">
        <v>0</v>
      </c>
      <c r="BB248" s="81">
        <v>0</v>
      </c>
      <c r="BC248" s="81">
        <v>0</v>
      </c>
      <c r="BD248" s="81">
        <v>0</v>
      </c>
      <c r="BE248" s="81" t="s">
        <v>564</v>
      </c>
      <c r="BF248" s="82"/>
      <c r="BG248" s="81">
        <v>0</v>
      </c>
      <c r="BH248" s="81">
        <v>0</v>
      </c>
      <c r="BI248" s="81">
        <v>4.024</v>
      </c>
      <c r="BJ248" s="81">
        <v>0</v>
      </c>
      <c r="BK248" s="81">
        <v>3.4649999999999999</v>
      </c>
      <c r="BL248" s="81">
        <v>0</v>
      </c>
      <c r="BM248" s="82"/>
      <c r="BN248" s="81">
        <v>0</v>
      </c>
      <c r="BO248" s="81">
        <v>0</v>
      </c>
      <c r="BP248" s="81">
        <v>1</v>
      </c>
      <c r="BQ248" s="81">
        <v>0</v>
      </c>
      <c r="BR248" s="81">
        <v>1</v>
      </c>
      <c r="BS248" s="81">
        <v>0</v>
      </c>
      <c r="BT248"/>
      <c r="BU248" s="80">
        <v>7.4889999999999999</v>
      </c>
      <c r="BV248" s="80">
        <v>0</v>
      </c>
      <c r="BW248" s="80">
        <v>0</v>
      </c>
      <c r="BX248" s="80">
        <v>0</v>
      </c>
      <c r="BY248" s="80">
        <v>0</v>
      </c>
      <c r="BZ248" s="80">
        <v>0</v>
      </c>
      <c r="CA248" s="80">
        <v>0</v>
      </c>
      <c r="CB248" s="80">
        <v>0</v>
      </c>
      <c r="CC248" s="80">
        <v>0</v>
      </c>
    </row>
    <row r="249" spans="1:81">
      <c r="A249" s="80" t="s">
        <v>2024</v>
      </c>
      <c r="B249" s="80">
        <v>115</v>
      </c>
      <c r="C249" s="80">
        <v>13</v>
      </c>
      <c r="D249" s="80">
        <v>7</v>
      </c>
      <c r="E249" s="80">
        <v>2016</v>
      </c>
      <c r="F249" s="80" t="s">
        <v>92</v>
      </c>
      <c r="G249" s="80" t="s">
        <v>2011</v>
      </c>
      <c r="H249" s="80" t="s">
        <v>2012</v>
      </c>
      <c r="I249" s="177"/>
      <c r="J249" s="81">
        <v>165.36764500181502</v>
      </c>
      <c r="K249" s="81">
        <v>1.703455710588937</v>
      </c>
      <c r="L249" s="81">
        <v>4.9413150774338011</v>
      </c>
      <c r="M249" s="81">
        <v>90.314566272828941</v>
      </c>
      <c r="N249" s="81">
        <v>97.861130441149299</v>
      </c>
      <c r="O249" s="81">
        <v>60.955457485083414</v>
      </c>
      <c r="P249" s="81">
        <v>41.998792398020854</v>
      </c>
      <c r="Q249" s="81">
        <v>4.5474312171227877</v>
      </c>
      <c r="R249" s="81">
        <v>0</v>
      </c>
      <c r="S249" s="81">
        <v>7.3739373254088365</v>
      </c>
      <c r="T249" s="82"/>
      <c r="U249" s="81">
        <v>3941493</v>
      </c>
      <c r="V249" s="81">
        <v>812</v>
      </c>
      <c r="W249" s="81">
        <v>63</v>
      </c>
      <c r="X249" s="81">
        <v>18322</v>
      </c>
      <c r="Y249" s="81">
        <v>27013</v>
      </c>
      <c r="Z249" s="81">
        <v>35850</v>
      </c>
      <c r="AA249" s="81">
        <v>8644</v>
      </c>
      <c r="AB249" s="81">
        <v>64382</v>
      </c>
      <c r="AC249" s="81">
        <v>0</v>
      </c>
      <c r="AD249" s="81">
        <v>7.3739373254088374</v>
      </c>
      <c r="AE249" s="82"/>
      <c r="AF249" s="81">
        <v>37102272.810398102</v>
      </c>
      <c r="AG249" s="81">
        <v>1245996.5835926021</v>
      </c>
      <c r="AH249" s="81">
        <v>758258.3456908958</v>
      </c>
      <c r="AI249" s="81">
        <v>136844022.43760699</v>
      </c>
      <c r="AJ249" s="81">
        <v>141313761.44850501</v>
      </c>
      <c r="AK249" s="81">
        <v>0</v>
      </c>
      <c r="AL249" s="81">
        <v>0</v>
      </c>
      <c r="AM249" s="81">
        <v>8830137.8528473414</v>
      </c>
      <c r="AN249" s="81">
        <v>0</v>
      </c>
      <c r="AO249" s="81">
        <v>0</v>
      </c>
      <c r="AP249" s="82"/>
      <c r="AQ249" s="81">
        <v>1642</v>
      </c>
      <c r="AR249" s="81">
        <v>306</v>
      </c>
      <c r="AS249" s="81">
        <v>0</v>
      </c>
      <c r="AT249" s="81">
        <v>0</v>
      </c>
      <c r="AU249" s="81">
        <v>0</v>
      </c>
      <c r="AV249" s="81">
        <v>0</v>
      </c>
      <c r="AW249" s="81" t="s">
        <v>564</v>
      </c>
      <c r="AX249" s="82"/>
      <c r="AY249" s="81">
        <v>6524.5</v>
      </c>
      <c r="AZ249" s="81">
        <v>14085.8</v>
      </c>
      <c r="BA249" s="81">
        <v>0</v>
      </c>
      <c r="BB249" s="81">
        <v>0</v>
      </c>
      <c r="BC249" s="81">
        <v>0</v>
      </c>
      <c r="BD249" s="81">
        <v>0</v>
      </c>
      <c r="BE249" s="81" t="s">
        <v>564</v>
      </c>
      <c r="BF249" s="82"/>
      <c r="BG249" s="81">
        <v>0</v>
      </c>
      <c r="BH249" s="81">
        <v>0</v>
      </c>
      <c r="BI249" s="81">
        <v>0</v>
      </c>
      <c r="BJ249" s="81">
        <v>0</v>
      </c>
      <c r="BK249" s="81">
        <v>4.8860000000000001</v>
      </c>
      <c r="BL249" s="81">
        <v>0</v>
      </c>
      <c r="BM249" s="82"/>
      <c r="BN249" s="81">
        <v>0</v>
      </c>
      <c r="BO249" s="81">
        <v>0</v>
      </c>
      <c r="BP249" s="81">
        <v>0</v>
      </c>
      <c r="BQ249" s="81">
        <v>0</v>
      </c>
      <c r="BR249" s="81">
        <v>1</v>
      </c>
      <c r="BS249" s="81">
        <v>0</v>
      </c>
      <c r="BT249"/>
      <c r="BU249" s="80">
        <v>4.8860000000000001</v>
      </c>
      <c r="BV249" s="80">
        <v>0</v>
      </c>
      <c r="BW249" s="80">
        <v>0</v>
      </c>
      <c r="BX249" s="80">
        <v>0</v>
      </c>
      <c r="BY249" s="80">
        <v>0</v>
      </c>
      <c r="BZ249" s="80">
        <v>0</v>
      </c>
      <c r="CA249" s="80">
        <v>0</v>
      </c>
      <c r="CB249" s="80">
        <v>0</v>
      </c>
      <c r="CC249" s="80">
        <v>0</v>
      </c>
    </row>
    <row r="250" spans="1:81">
      <c r="A250" s="80" t="s">
        <v>2025</v>
      </c>
      <c r="B250" s="80">
        <v>116</v>
      </c>
      <c r="C250" s="80">
        <v>14</v>
      </c>
      <c r="D250" s="80">
        <v>7</v>
      </c>
      <c r="E250" s="80">
        <v>2017</v>
      </c>
      <c r="F250" s="80" t="s">
        <v>71</v>
      </c>
      <c r="G250" s="80" t="s">
        <v>2011</v>
      </c>
      <c r="H250" s="80" t="s">
        <v>2012</v>
      </c>
      <c r="I250" s="177"/>
      <c r="J250" s="81">
        <v>173.92272085243516</v>
      </c>
      <c r="K250" s="81">
        <v>1.6161174282794071</v>
      </c>
      <c r="L250" s="81">
        <v>4.5782456137590266</v>
      </c>
      <c r="M250" s="81">
        <v>65.947700495102666</v>
      </c>
      <c r="N250" s="81">
        <v>86.651137450234899</v>
      </c>
      <c r="O250" s="81">
        <v>59.972517489110047</v>
      </c>
      <c r="P250" s="81">
        <v>41.52031552411998</v>
      </c>
      <c r="Q250" s="81">
        <v>4.3568307283681706</v>
      </c>
      <c r="R250" s="81">
        <v>0</v>
      </c>
      <c r="S250" s="81">
        <v>6.56366538027721</v>
      </c>
      <c r="T250" s="82"/>
      <c r="U250" s="81">
        <v>4348580</v>
      </c>
      <c r="V250" s="81">
        <v>812</v>
      </c>
      <c r="W250" s="81">
        <v>63</v>
      </c>
      <c r="X250" s="81">
        <v>18322</v>
      </c>
      <c r="Y250" s="81">
        <v>27099</v>
      </c>
      <c r="Z250" s="81">
        <v>35857</v>
      </c>
      <c r="AA250" s="81">
        <v>8600</v>
      </c>
      <c r="AB250" s="81">
        <v>63789</v>
      </c>
      <c r="AC250" s="81">
        <v>0</v>
      </c>
      <c r="AD250" s="81">
        <v>6.56366538027721</v>
      </c>
      <c r="AE250" s="82"/>
      <c r="AF250" s="81">
        <v>39597704.387357622</v>
      </c>
      <c r="AG250" s="81">
        <v>1245694.828361433</v>
      </c>
      <c r="AH250" s="81">
        <v>938733.7276666445</v>
      </c>
      <c r="AI250" s="81">
        <v>112131311.37010521</v>
      </c>
      <c r="AJ250" s="81">
        <v>151647930.94470069</v>
      </c>
      <c r="AK250" s="81">
        <v>0</v>
      </c>
      <c r="AL250" s="81">
        <v>0</v>
      </c>
      <c r="AM250" s="81">
        <v>8762496.0470884461</v>
      </c>
      <c r="AN250" s="81">
        <v>0</v>
      </c>
      <c r="AO250" s="81">
        <v>0</v>
      </c>
      <c r="AP250" s="82"/>
      <c r="AQ250" s="81">
        <v>1704</v>
      </c>
      <c r="AR250" s="81">
        <v>342</v>
      </c>
      <c r="AS250" s="81">
        <v>0</v>
      </c>
      <c r="AT250" s="81">
        <v>0</v>
      </c>
      <c r="AU250" s="81">
        <v>0</v>
      </c>
      <c r="AV250" s="81">
        <v>0</v>
      </c>
      <c r="AW250" s="81" t="s">
        <v>564</v>
      </c>
      <c r="AX250" s="82"/>
      <c r="AY250" s="81">
        <v>6840.1</v>
      </c>
      <c r="AZ250" s="81">
        <v>17660.7</v>
      </c>
      <c r="BA250" s="81">
        <v>0</v>
      </c>
      <c r="BB250" s="81">
        <v>0</v>
      </c>
      <c r="BC250" s="81">
        <v>0</v>
      </c>
      <c r="BD250" s="81">
        <v>0</v>
      </c>
      <c r="BE250" s="81" t="s">
        <v>564</v>
      </c>
      <c r="BF250" s="82"/>
      <c r="BG250" s="81">
        <v>0</v>
      </c>
      <c r="BH250" s="81">
        <v>0</v>
      </c>
      <c r="BI250" s="81">
        <v>3.298</v>
      </c>
      <c r="BJ250" s="81">
        <v>0</v>
      </c>
      <c r="BK250" s="81">
        <v>5.1340000000000003</v>
      </c>
      <c r="BL250" s="81">
        <v>0</v>
      </c>
      <c r="BM250" s="82"/>
      <c r="BN250" s="81">
        <v>0</v>
      </c>
      <c r="BO250" s="81">
        <v>0</v>
      </c>
      <c r="BP250" s="81">
        <v>1</v>
      </c>
      <c r="BQ250" s="81">
        <v>0</v>
      </c>
      <c r="BR250" s="81">
        <v>1</v>
      </c>
      <c r="BS250" s="81">
        <v>0</v>
      </c>
      <c r="BT250"/>
      <c r="BU250" s="80">
        <v>8.4320000000000004</v>
      </c>
      <c r="BV250" s="80">
        <v>0</v>
      </c>
      <c r="BW250" s="80">
        <v>0</v>
      </c>
      <c r="BX250" s="80">
        <v>0</v>
      </c>
      <c r="BY250" s="80">
        <v>0</v>
      </c>
      <c r="BZ250" s="80">
        <v>0</v>
      </c>
      <c r="CA250" s="80">
        <v>0</v>
      </c>
      <c r="CB250" s="80">
        <v>0</v>
      </c>
      <c r="CC250" s="80">
        <v>0</v>
      </c>
    </row>
    <row r="251" spans="1:81">
      <c r="A251" s="80" t="s">
        <v>2026</v>
      </c>
      <c r="B251" s="80">
        <v>117</v>
      </c>
      <c r="C251" s="80">
        <v>15</v>
      </c>
      <c r="D251" s="80">
        <v>7</v>
      </c>
      <c r="E251" s="80">
        <v>2018</v>
      </c>
      <c r="F251" s="80" t="s">
        <v>93</v>
      </c>
      <c r="G251" s="80" t="s">
        <v>2011</v>
      </c>
      <c r="H251" s="80" t="s">
        <v>2012</v>
      </c>
      <c r="I251" s="177"/>
      <c r="J251" s="81">
        <v>164.91773101473734</v>
      </c>
      <c r="K251" s="81">
        <v>1.4517897567152704</v>
      </c>
      <c r="L251" s="81">
        <v>4.1532896810973172</v>
      </c>
      <c r="M251" s="81">
        <v>57.63100441872858</v>
      </c>
      <c r="N251" s="81">
        <v>65.637215971514152</v>
      </c>
      <c r="O251" s="81">
        <v>59.216658679542462</v>
      </c>
      <c r="P251" s="81">
        <v>40.705502094113825</v>
      </c>
      <c r="Q251" s="81">
        <v>3.9944336777267737</v>
      </c>
      <c r="R251" s="81">
        <v>0</v>
      </c>
      <c r="S251" s="81">
        <v>8.5482090992744837</v>
      </c>
      <c r="T251" s="82"/>
      <c r="U251" s="81">
        <v>4425146</v>
      </c>
      <c r="V251" s="81">
        <v>812</v>
      </c>
      <c r="W251" s="81">
        <v>63</v>
      </c>
      <c r="X251" s="81">
        <v>18322</v>
      </c>
      <c r="Y251" s="81">
        <v>27131</v>
      </c>
      <c r="Z251" s="81">
        <v>36083</v>
      </c>
      <c r="AA251" s="81">
        <v>8516</v>
      </c>
      <c r="AB251" s="81">
        <v>63024</v>
      </c>
      <c r="AC251" s="81">
        <v>0</v>
      </c>
      <c r="AD251" s="81">
        <v>8.5482090992744837</v>
      </c>
      <c r="AE251" s="82"/>
      <c r="AF251" s="81">
        <v>39170587.739562757</v>
      </c>
      <c r="AG251" s="81">
        <v>1108762.9083410359</v>
      </c>
      <c r="AH251" s="81">
        <v>871150.35678237001</v>
      </c>
      <c r="AI251" s="81">
        <v>109508949.44503941</v>
      </c>
      <c r="AJ251" s="81">
        <v>140266760.40844369</v>
      </c>
      <c r="AK251" s="81">
        <v>0</v>
      </c>
      <c r="AL251" s="81">
        <v>0</v>
      </c>
      <c r="AM251" s="81">
        <v>8675323.6014909595</v>
      </c>
      <c r="AN251" s="81">
        <v>0</v>
      </c>
      <c r="AO251" s="81">
        <v>0</v>
      </c>
      <c r="AP251" s="82"/>
      <c r="AQ251" s="81">
        <v>1794</v>
      </c>
      <c r="AR251" s="81">
        <v>374</v>
      </c>
      <c r="AS251" s="81">
        <v>0</v>
      </c>
      <c r="AT251" s="81">
        <v>0</v>
      </c>
      <c r="AU251" s="81">
        <v>0</v>
      </c>
      <c r="AV251" s="81">
        <v>0</v>
      </c>
      <c r="AW251" s="81" t="s">
        <v>564</v>
      </c>
      <c r="AX251" s="82"/>
      <c r="AY251" s="81">
        <v>7283</v>
      </c>
      <c r="AZ251" s="81">
        <v>18504</v>
      </c>
      <c r="BA251" s="81">
        <v>0</v>
      </c>
      <c r="BB251" s="81">
        <v>0</v>
      </c>
      <c r="BC251" s="81">
        <v>0</v>
      </c>
      <c r="BD251" s="81">
        <v>0</v>
      </c>
      <c r="BE251" s="81" t="s">
        <v>564</v>
      </c>
      <c r="BF251" s="82"/>
      <c r="BG251" s="81">
        <v>0</v>
      </c>
      <c r="BH251" s="81">
        <v>0</v>
      </c>
      <c r="BI251" s="81">
        <v>3.4140000000000001</v>
      </c>
      <c r="BJ251" s="81">
        <v>0</v>
      </c>
      <c r="BK251" s="81">
        <v>4.5590000000000002</v>
      </c>
      <c r="BL251" s="81">
        <v>0</v>
      </c>
      <c r="BM251" s="82"/>
      <c r="BN251" s="81">
        <v>0</v>
      </c>
      <c r="BO251" s="81">
        <v>0</v>
      </c>
      <c r="BP251" s="81">
        <v>1</v>
      </c>
      <c r="BQ251" s="81">
        <v>0</v>
      </c>
      <c r="BR251" s="81">
        <v>1</v>
      </c>
      <c r="BS251" s="81">
        <v>0</v>
      </c>
      <c r="BT251"/>
      <c r="BU251" s="80">
        <v>7.9729999999999999</v>
      </c>
      <c r="BV251" s="80">
        <v>0</v>
      </c>
      <c r="BW251" s="80">
        <v>0</v>
      </c>
      <c r="BX251" s="80">
        <v>0</v>
      </c>
      <c r="BY251" s="80">
        <v>0</v>
      </c>
      <c r="BZ251" s="80">
        <v>0</v>
      </c>
      <c r="CA251" s="80">
        <v>0</v>
      </c>
      <c r="CB251" s="80">
        <v>0</v>
      </c>
      <c r="CC251" s="80">
        <v>0</v>
      </c>
    </row>
    <row r="252" spans="1:81">
      <c r="A252" s="80" t="s">
        <v>2027</v>
      </c>
      <c r="B252" s="80">
        <v>118</v>
      </c>
      <c r="C252" s="80">
        <v>16</v>
      </c>
      <c r="D252" s="80">
        <v>7</v>
      </c>
      <c r="E252" s="80">
        <v>2019</v>
      </c>
      <c r="F252" s="80" t="s">
        <v>73</v>
      </c>
      <c r="G252" s="80" t="s">
        <v>2011</v>
      </c>
      <c r="H252" s="80" t="s">
        <v>2012</v>
      </c>
      <c r="I252" s="177"/>
      <c r="J252" s="81">
        <v>186.00650164982721</v>
      </c>
      <c r="K252" s="81">
        <v>1.3301895807603523</v>
      </c>
      <c r="L252" s="81">
        <v>4.1920180765096262</v>
      </c>
      <c r="M252" s="81">
        <v>55.624349064116508</v>
      </c>
      <c r="N252" s="81">
        <v>65.355467514262827</v>
      </c>
      <c r="O252" s="81">
        <v>57.532041181232827</v>
      </c>
      <c r="P252" s="81">
        <v>40.280436395910009</v>
      </c>
      <c r="Q252" s="81">
        <v>3.8491474800992997</v>
      </c>
      <c r="R252" s="81">
        <v>0</v>
      </c>
      <c r="S252" s="81">
        <v>10.440543332724259</v>
      </c>
      <c r="T252" s="82"/>
      <c r="U252" s="81">
        <v>4517584</v>
      </c>
      <c r="V252" s="81">
        <v>812</v>
      </c>
      <c r="W252" s="81">
        <v>63</v>
      </c>
      <c r="X252" s="81">
        <v>18322</v>
      </c>
      <c r="Y252" s="81">
        <v>27200</v>
      </c>
      <c r="Z252" s="81">
        <v>36019</v>
      </c>
      <c r="AA252" s="81">
        <v>8364</v>
      </c>
      <c r="AB252" s="81">
        <v>62376</v>
      </c>
      <c r="AC252" s="81">
        <v>0</v>
      </c>
      <c r="AD252" s="81">
        <v>10.44054333272426</v>
      </c>
      <c r="AE252" s="82"/>
      <c r="AF252" s="81">
        <v>41503892.99348364</v>
      </c>
      <c r="AG252" s="81">
        <v>1075785.371455265</v>
      </c>
      <c r="AH252" s="81">
        <v>959103.24731497176</v>
      </c>
      <c r="AI252" s="81">
        <v>107450476.97819319</v>
      </c>
      <c r="AJ252" s="81">
        <v>128643133.16520582</v>
      </c>
      <c r="AK252" s="81">
        <v>0</v>
      </c>
      <c r="AL252" s="81">
        <v>0</v>
      </c>
      <c r="AM252" s="81">
        <v>8495141.6337234043</v>
      </c>
      <c r="AN252" s="81">
        <v>0</v>
      </c>
      <c r="AO252" s="81">
        <v>0</v>
      </c>
      <c r="AP252" s="82"/>
      <c r="AQ252" s="81">
        <v>1894</v>
      </c>
      <c r="AR252" s="81">
        <v>421</v>
      </c>
      <c r="AS252" s="81">
        <v>0</v>
      </c>
      <c r="AT252" s="81">
        <v>0</v>
      </c>
      <c r="AU252" s="81">
        <v>0</v>
      </c>
      <c r="AV252" s="81">
        <v>0</v>
      </c>
      <c r="AW252" s="81" t="s">
        <v>564</v>
      </c>
      <c r="AX252" s="82"/>
      <c r="AY252" s="81">
        <v>7835.6000000000049</v>
      </c>
      <c r="AZ252" s="81">
        <v>22993.1</v>
      </c>
      <c r="BA252" s="81">
        <v>0</v>
      </c>
      <c r="BB252" s="81">
        <v>0</v>
      </c>
      <c r="BC252" s="81">
        <v>0</v>
      </c>
      <c r="BD252" s="81">
        <v>0</v>
      </c>
      <c r="BE252" s="81" t="s">
        <v>564</v>
      </c>
      <c r="BF252" s="82"/>
      <c r="BG252" s="81">
        <v>0</v>
      </c>
      <c r="BH252" s="81">
        <v>0</v>
      </c>
      <c r="BI252" s="81">
        <v>6.0819999999999999</v>
      </c>
      <c r="BJ252" s="81">
        <v>0</v>
      </c>
      <c r="BK252" s="81">
        <v>4.1369999999999996</v>
      </c>
      <c r="BL252" s="81">
        <v>0</v>
      </c>
      <c r="BM252" s="82"/>
      <c r="BN252" s="81">
        <v>0</v>
      </c>
      <c r="BO252" s="81">
        <v>0</v>
      </c>
      <c r="BP252" s="81">
        <v>2</v>
      </c>
      <c r="BQ252" s="81">
        <v>0</v>
      </c>
      <c r="BR252" s="81">
        <v>1</v>
      </c>
      <c r="BS252" s="81">
        <v>0</v>
      </c>
      <c r="BT252"/>
      <c r="BU252" s="80">
        <v>10.218999999999999</v>
      </c>
      <c r="BV252" s="80">
        <v>0</v>
      </c>
      <c r="BW252" s="80">
        <v>0</v>
      </c>
      <c r="BX252" s="80">
        <v>0</v>
      </c>
      <c r="BY252" s="80">
        <v>0</v>
      </c>
      <c r="BZ252" s="80">
        <v>0</v>
      </c>
      <c r="CA252" s="80">
        <v>0</v>
      </c>
      <c r="CB252" s="80">
        <v>0</v>
      </c>
      <c r="CC252" s="80">
        <v>0</v>
      </c>
    </row>
    <row r="253" spans="1:81">
      <c r="A253" s="80" t="s">
        <v>2028</v>
      </c>
      <c r="B253" s="80">
        <v>119</v>
      </c>
      <c r="C253" s="80">
        <v>17</v>
      </c>
      <c r="D253" s="80">
        <v>7</v>
      </c>
      <c r="E253" s="80">
        <v>2020</v>
      </c>
      <c r="F253" s="80" t="s">
        <v>218</v>
      </c>
      <c r="G253" s="80" t="s">
        <v>2011</v>
      </c>
      <c r="H253" s="80" t="s">
        <v>2012</v>
      </c>
      <c r="I253" s="177"/>
      <c r="J253" s="81">
        <v>164.48114652365311</v>
      </c>
      <c r="K253" s="81">
        <v>1.4448422391634725</v>
      </c>
      <c r="L253" s="81">
        <v>6.2525800251275507</v>
      </c>
      <c r="M253" s="81">
        <v>49.76867740660861</v>
      </c>
      <c r="N253" s="81">
        <v>58.495905675264318</v>
      </c>
      <c r="O253" s="81">
        <v>50.645512139345243</v>
      </c>
      <c r="P253" s="81">
        <v>37.375565381835777</v>
      </c>
      <c r="Q253" s="81">
        <v>3.6423909285784819</v>
      </c>
      <c r="R253" s="81">
        <v>0</v>
      </c>
      <c r="S253" s="81">
        <v>7.953843084916242</v>
      </c>
      <c r="T253" s="82"/>
      <c r="U253" s="81">
        <v>5032197</v>
      </c>
      <c r="V253" s="81">
        <v>728</v>
      </c>
      <c r="W253" s="81">
        <v>99</v>
      </c>
      <c r="X253" s="81">
        <v>17336</v>
      </c>
      <c r="Y253" s="81">
        <v>27326</v>
      </c>
      <c r="Z253" s="81">
        <v>36190</v>
      </c>
      <c r="AA253" s="81">
        <v>8432</v>
      </c>
      <c r="AB253" s="81">
        <v>61774</v>
      </c>
      <c r="AC253" s="81">
        <v>0</v>
      </c>
      <c r="AD253" s="81">
        <v>7.953843084916242</v>
      </c>
      <c r="AE253" s="82"/>
      <c r="AF253" s="81">
        <v>45333106.69797115</v>
      </c>
      <c r="AG253" s="81">
        <v>1066902.9022900735</v>
      </c>
      <c r="AH253" s="81">
        <v>1537822.4720795851</v>
      </c>
      <c r="AI253" s="81">
        <v>93673904.6800244</v>
      </c>
      <c r="AJ253" s="81">
        <v>107536773.50910178</v>
      </c>
      <c r="AK253" s="81"/>
      <c r="AL253" s="81"/>
      <c r="AM253" s="81">
        <v>8062193.3234546809</v>
      </c>
      <c r="AN253" s="81"/>
      <c r="AO253" s="81"/>
      <c r="AP253" s="82"/>
      <c r="AQ253" s="81">
        <v>1971</v>
      </c>
      <c r="AR253" s="81">
        <v>464</v>
      </c>
      <c r="AS253" s="81">
        <v>0</v>
      </c>
      <c r="AT253" s="81">
        <v>0</v>
      </c>
      <c r="AU253" s="81">
        <v>0</v>
      </c>
      <c r="AV253" s="81">
        <v>0</v>
      </c>
      <c r="AW253" s="81">
        <v>0</v>
      </c>
      <c r="AX253" s="82"/>
      <c r="AY253" s="81">
        <v>8319.1000000000095</v>
      </c>
      <c r="AZ253" s="81">
        <v>24991.40000000002</v>
      </c>
      <c r="BA253" s="81">
        <v>0</v>
      </c>
      <c r="BB253" s="81">
        <v>0</v>
      </c>
      <c r="BC253" s="81">
        <v>0</v>
      </c>
      <c r="BD253" s="81">
        <v>0</v>
      </c>
      <c r="BE253" s="81">
        <v>0</v>
      </c>
      <c r="BF253" s="82"/>
      <c r="BG253" s="81">
        <v>0</v>
      </c>
      <c r="BH253" s="81">
        <v>0</v>
      </c>
      <c r="BI253" s="81">
        <v>6.8789999999999996</v>
      </c>
      <c r="BJ253" s="81">
        <v>0</v>
      </c>
      <c r="BK253" s="81">
        <v>6.492</v>
      </c>
      <c r="BL253" s="81">
        <v>0</v>
      </c>
      <c r="BM253" s="82"/>
      <c r="BN253" s="81">
        <v>0</v>
      </c>
      <c r="BO253" s="81">
        <v>0</v>
      </c>
      <c r="BP253" s="81">
        <v>2</v>
      </c>
      <c r="BQ253" s="81">
        <v>0</v>
      </c>
      <c r="BR253" s="81">
        <v>1</v>
      </c>
      <c r="BS253" s="81">
        <v>0</v>
      </c>
      <c r="BT253"/>
      <c r="BU253" s="80">
        <v>13.371</v>
      </c>
      <c r="BV253" s="80">
        <v>0</v>
      </c>
      <c r="BW253" s="80">
        <v>0</v>
      </c>
      <c r="BX253" s="80">
        <v>0</v>
      </c>
      <c r="BY253" s="80">
        <v>0</v>
      </c>
      <c r="BZ253" s="80">
        <v>0</v>
      </c>
      <c r="CA253" s="80">
        <v>0</v>
      </c>
      <c r="CB253" s="80">
        <v>0</v>
      </c>
      <c r="CC253" s="80">
        <v>0</v>
      </c>
    </row>
    <row r="254" spans="1:81">
      <c r="A254" s="80" t="s">
        <v>2029</v>
      </c>
      <c r="B254" s="80">
        <v>119</v>
      </c>
      <c r="C254" s="80">
        <v>18</v>
      </c>
      <c r="D254" s="80">
        <v>7</v>
      </c>
      <c r="E254" s="80">
        <v>2021</v>
      </c>
      <c r="F254" s="80" t="s">
        <v>75</v>
      </c>
      <c r="G254" s="174" t="s">
        <v>2011</v>
      </c>
      <c r="H254" s="80" t="s">
        <v>2012</v>
      </c>
      <c r="I254" s="177"/>
      <c r="J254" s="81">
        <v>151.08649090923939</v>
      </c>
      <c r="K254" s="81">
        <v>1.4832266739473039</v>
      </c>
      <c r="L254" s="81">
        <v>5.0235987926819625</v>
      </c>
      <c r="M254" s="81">
        <v>48.229247198329979</v>
      </c>
      <c r="N254" s="81">
        <v>55.30225858372431</v>
      </c>
      <c r="O254" s="81">
        <v>48.967973869996072</v>
      </c>
      <c r="P254" s="81">
        <v>38.434988406016885</v>
      </c>
      <c r="Q254" s="81">
        <v>3.6410511367548883</v>
      </c>
      <c r="R254" s="81">
        <v>0</v>
      </c>
      <c r="S254" s="81">
        <v>7.9274707222867358</v>
      </c>
      <c r="T254" s="82"/>
      <c r="U254" s="81">
        <v>5009124</v>
      </c>
      <c r="V254" s="81">
        <v>728</v>
      </c>
      <c r="W254" s="81">
        <v>99</v>
      </c>
      <c r="X254" s="81">
        <v>17336</v>
      </c>
      <c r="Y254" s="81">
        <v>27376</v>
      </c>
      <c r="Z254" s="81">
        <v>36030</v>
      </c>
      <c r="AA254" s="81">
        <v>8456</v>
      </c>
      <c r="AB254" s="81">
        <v>61019</v>
      </c>
      <c r="AC254" s="81">
        <v>0</v>
      </c>
      <c r="AD254" s="81">
        <v>7.9274707222867358</v>
      </c>
      <c r="AE254" s="82"/>
      <c r="AF254" s="81">
        <v>39695751.598523453</v>
      </c>
      <c r="AG254" s="81">
        <v>1140292.2110878015</v>
      </c>
      <c r="AH254" s="81">
        <v>1194581.6171877154</v>
      </c>
      <c r="AI254" s="81">
        <v>105387596.67115469</v>
      </c>
      <c r="AJ254" s="81">
        <v>123890641.06849265</v>
      </c>
      <c r="AK254" s="81">
        <v>0</v>
      </c>
      <c r="AL254" s="81">
        <v>0</v>
      </c>
      <c r="AM254" s="81">
        <v>8009591.1701443261</v>
      </c>
      <c r="AN254" s="81">
        <v>0</v>
      </c>
      <c r="AO254" s="81">
        <v>0</v>
      </c>
      <c r="AP254" s="82"/>
      <c r="AQ254" s="81">
        <v>2046</v>
      </c>
      <c r="AR254" s="81">
        <v>477</v>
      </c>
      <c r="AS254" s="81">
        <v>0</v>
      </c>
      <c r="AT254" s="81">
        <v>0</v>
      </c>
      <c r="AU254" s="81">
        <v>0</v>
      </c>
      <c r="AV254" s="81">
        <v>0</v>
      </c>
      <c r="AW254" s="81"/>
      <c r="AX254" s="82"/>
      <c r="AY254" s="81">
        <v>8799.3000000000029</v>
      </c>
      <c r="AZ254" s="81">
        <v>26493.900000000031</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2030</v>
      </c>
      <c r="B255" s="80">
        <v>119</v>
      </c>
      <c r="C255" s="80">
        <v>19</v>
      </c>
      <c r="D255" s="80">
        <v>7</v>
      </c>
      <c r="E255" s="80">
        <v>2022</v>
      </c>
      <c r="F255" s="80" t="s">
        <v>568</v>
      </c>
      <c r="G255" s="174" t="s">
        <v>2011</v>
      </c>
      <c r="H255" s="80" t="s">
        <v>2012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2148</v>
      </c>
      <c r="AR255" s="81">
        <v>488</v>
      </c>
      <c r="AS255" s="81">
        <v>0</v>
      </c>
      <c r="AT255" s="81">
        <v>0</v>
      </c>
      <c r="AU255" s="81">
        <v>0</v>
      </c>
      <c r="AV255" s="81">
        <v>0</v>
      </c>
      <c r="AW255" s="81"/>
      <c r="AX255" s="82"/>
      <c r="AY255" s="81">
        <v>9449.1999999999916</v>
      </c>
      <c r="AZ255" s="81">
        <v>27127.400000000027</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2031</v>
      </c>
      <c r="B256" s="80">
        <v>69</v>
      </c>
      <c r="C256" s="80">
        <v>1</v>
      </c>
      <c r="D256" s="80">
        <v>5</v>
      </c>
      <c r="E256" s="80">
        <v>1990</v>
      </c>
      <c r="F256" s="80" t="s">
        <v>562</v>
      </c>
      <c r="G256" s="80" t="s">
        <v>2032</v>
      </c>
      <c r="H256" s="80" t="s">
        <v>2033</v>
      </c>
      <c r="I256" s="177"/>
      <c r="J256" s="81">
        <v>2421.7313553618455</v>
      </c>
      <c r="K256" s="81">
        <v>15.023375603050887</v>
      </c>
      <c r="L256" s="81">
        <v>3.1633998267456716</v>
      </c>
      <c r="M256" s="81">
        <v>53.290767275855956</v>
      </c>
      <c r="N256" s="81">
        <v>83.475462336440557</v>
      </c>
      <c r="O256" s="81">
        <v>51.58861350855161</v>
      </c>
      <c r="P256" s="81">
        <v>53.065944470350139</v>
      </c>
      <c r="Q256" s="81">
        <v>4.2792817652221791</v>
      </c>
      <c r="R256" s="81">
        <v>12.875489754297597</v>
      </c>
      <c r="S256" s="81">
        <v>4.1906942019857354</v>
      </c>
      <c r="T256" s="82"/>
      <c r="U256" s="81">
        <v>43518465</v>
      </c>
      <c r="V256" s="81">
        <v>2784</v>
      </c>
      <c r="W256" s="81">
        <v>29</v>
      </c>
      <c r="X256" s="81">
        <v>16362</v>
      </c>
      <c r="Y256" s="81">
        <v>22686</v>
      </c>
      <c r="Z256" s="81">
        <v>21219</v>
      </c>
      <c r="AA256" s="81">
        <v>12885</v>
      </c>
      <c r="AB256" s="81">
        <v>69481</v>
      </c>
      <c r="AC256" s="81">
        <v>2230058</v>
      </c>
      <c r="AD256" s="81">
        <v>4.1906942019857354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2034</v>
      </c>
      <c r="B257" s="80">
        <v>70</v>
      </c>
      <c r="C257" s="80">
        <v>2</v>
      </c>
      <c r="D257" s="80">
        <v>5</v>
      </c>
      <c r="E257" s="80">
        <v>2005</v>
      </c>
      <c r="F257" s="80" t="s">
        <v>565</v>
      </c>
      <c r="G257" s="80" t="s">
        <v>2032</v>
      </c>
      <c r="H257" s="80" t="s">
        <v>2033</v>
      </c>
      <c r="I257" s="177"/>
      <c r="J257" s="81">
        <v>2450.7859333697784</v>
      </c>
      <c r="K257" s="81">
        <v>12.955638969669469</v>
      </c>
      <c r="L257" s="81">
        <v>14.894121191706237</v>
      </c>
      <c r="M257" s="81">
        <v>103.39736527577169</v>
      </c>
      <c r="N257" s="81">
        <v>129.53917272987758</v>
      </c>
      <c r="O257" s="81">
        <v>76.593697495886701</v>
      </c>
      <c r="P257" s="81">
        <v>50.734186132557255</v>
      </c>
      <c r="Q257" s="81">
        <v>3.9527119557350949</v>
      </c>
      <c r="R257" s="81">
        <v>11.473427014227045</v>
      </c>
      <c r="S257" s="81">
        <v>11.045955570000002</v>
      </c>
      <c r="T257" s="82"/>
      <c r="U257" s="81">
        <v>58667542</v>
      </c>
      <c r="V257" s="81">
        <v>2600</v>
      </c>
      <c r="W257" s="81">
        <v>149</v>
      </c>
      <c r="X257" s="81">
        <v>14816</v>
      </c>
      <c r="Y257" s="81">
        <v>27043</v>
      </c>
      <c r="Z257" s="81">
        <v>36456</v>
      </c>
      <c r="AA257" s="81">
        <v>10089</v>
      </c>
      <c r="AB257" s="81">
        <v>67092</v>
      </c>
      <c r="AC257" s="81">
        <v>2028838</v>
      </c>
      <c r="AD257" s="81">
        <v>11.045955570000002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2035</v>
      </c>
      <c r="B258" s="80">
        <v>71</v>
      </c>
      <c r="C258" s="80">
        <v>3</v>
      </c>
      <c r="D258" s="80">
        <v>5</v>
      </c>
      <c r="E258" s="80">
        <v>2006</v>
      </c>
      <c r="F258" s="80" t="s">
        <v>566</v>
      </c>
      <c r="G258" s="80" t="s">
        <v>2032</v>
      </c>
      <c r="H258" s="80" t="s">
        <v>2033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2036</v>
      </c>
      <c r="B259" s="80">
        <v>72</v>
      </c>
      <c r="C259" s="80">
        <v>4</v>
      </c>
      <c r="D259" s="80">
        <v>5</v>
      </c>
      <c r="E259" s="80">
        <v>2007</v>
      </c>
      <c r="F259" s="80" t="s">
        <v>567</v>
      </c>
      <c r="G259" s="80" t="s">
        <v>2032</v>
      </c>
      <c r="H259" s="80" t="s">
        <v>2033</v>
      </c>
      <c r="I259" s="177"/>
      <c r="J259" s="81">
        <v>2822.821917191844</v>
      </c>
      <c r="K259" s="81">
        <v>8.974837212884621</v>
      </c>
      <c r="L259" s="81">
        <v>21.178399641186836</v>
      </c>
      <c r="M259" s="81">
        <v>108.82881287295781</v>
      </c>
      <c r="N259" s="81">
        <v>120.20957831160838</v>
      </c>
      <c r="O259" s="81">
        <v>74.483931902851836</v>
      </c>
      <c r="P259" s="81">
        <v>49.007094035491569</v>
      </c>
      <c r="Q259" s="81">
        <v>4.1229769051505887</v>
      </c>
      <c r="R259" s="81">
        <v>12.105013246837585</v>
      </c>
      <c r="S259" s="81">
        <v>10.822597716000002</v>
      </c>
      <c r="T259" s="82"/>
      <c r="U259" s="81">
        <v>78161029</v>
      </c>
      <c r="V259" s="81">
        <v>2287</v>
      </c>
      <c r="W259" s="81">
        <v>201</v>
      </c>
      <c r="X259" s="81">
        <v>17562</v>
      </c>
      <c r="Y259" s="81">
        <v>27267</v>
      </c>
      <c r="Z259" s="81">
        <v>36854</v>
      </c>
      <c r="AA259" s="81">
        <v>9597</v>
      </c>
      <c r="AB259" s="81">
        <v>66281</v>
      </c>
      <c r="AC259" s="81">
        <v>2201938</v>
      </c>
      <c r="AD259" s="81">
        <v>10.822597716000002</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2037</v>
      </c>
      <c r="B260" s="80">
        <v>73</v>
      </c>
      <c r="C260" s="80">
        <v>5</v>
      </c>
      <c r="D260" s="80">
        <v>5</v>
      </c>
      <c r="E260" s="80">
        <v>2008</v>
      </c>
      <c r="F260" s="80" t="s">
        <v>84</v>
      </c>
      <c r="G260" s="80" t="s">
        <v>2032</v>
      </c>
      <c r="H260" s="80" t="s">
        <v>2033</v>
      </c>
      <c r="I260" s="177"/>
      <c r="J260" s="81">
        <v>2751.9051868957731</v>
      </c>
      <c r="K260" s="81">
        <v>7.1430542224631495</v>
      </c>
      <c r="L260" s="81">
        <v>17.177946922707616</v>
      </c>
      <c r="M260" s="81">
        <v>112.27787989006336</v>
      </c>
      <c r="N260" s="81">
        <v>124.08162252207788</v>
      </c>
      <c r="O260" s="81">
        <v>72.413259044586937</v>
      </c>
      <c r="P260" s="81">
        <v>47.206810023475562</v>
      </c>
      <c r="Q260" s="81">
        <v>4.039493050270198</v>
      </c>
      <c r="R260" s="81">
        <v>11.820040405489179</v>
      </c>
      <c r="S260" s="81">
        <v>7.9211749896500008</v>
      </c>
      <c r="T260" s="82"/>
      <c r="U260" s="81">
        <v>84668666</v>
      </c>
      <c r="V260" s="81">
        <v>2287</v>
      </c>
      <c r="W260" s="81">
        <v>201</v>
      </c>
      <c r="X260" s="81">
        <v>17562</v>
      </c>
      <c r="Y260" s="81">
        <v>27518</v>
      </c>
      <c r="Z260" s="81">
        <v>37087</v>
      </c>
      <c r="AA260" s="81">
        <v>9255</v>
      </c>
      <c r="AB260" s="81">
        <v>66006</v>
      </c>
      <c r="AC260" s="81">
        <v>2232643</v>
      </c>
      <c r="AD260" s="81">
        <v>7.9211749896500008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2038</v>
      </c>
      <c r="B261" s="80">
        <v>74</v>
      </c>
      <c r="C261" s="80">
        <v>6</v>
      </c>
      <c r="D261" s="80">
        <v>5</v>
      </c>
      <c r="E261" s="80">
        <v>2009</v>
      </c>
      <c r="F261" s="80" t="s">
        <v>85</v>
      </c>
      <c r="G261" s="80" t="s">
        <v>2032</v>
      </c>
      <c r="H261" s="80" t="s">
        <v>2033</v>
      </c>
      <c r="I261" s="177"/>
      <c r="J261" s="81">
        <v>2266.4029357799363</v>
      </c>
      <c r="K261" s="81">
        <v>6.7107266537069918</v>
      </c>
      <c r="L261" s="81">
        <v>21.07900922319115</v>
      </c>
      <c r="M261" s="81">
        <v>106.66279526746308</v>
      </c>
      <c r="N261" s="81">
        <v>109.21733154492657</v>
      </c>
      <c r="O261" s="81">
        <v>73.935102280042898</v>
      </c>
      <c r="P261" s="81">
        <v>44.621711224721551</v>
      </c>
      <c r="Q261" s="81">
        <v>3.8306592858550639</v>
      </c>
      <c r="R261" s="81">
        <v>9.5735924572365771</v>
      </c>
      <c r="S261" s="81">
        <v>8.7879641389500005</v>
      </c>
      <c r="T261" s="82"/>
      <c r="U261" s="81">
        <v>53772002</v>
      </c>
      <c r="V261" s="81">
        <v>2201</v>
      </c>
      <c r="W261" s="81">
        <v>368</v>
      </c>
      <c r="X261" s="81">
        <v>18250</v>
      </c>
      <c r="Y261" s="81">
        <v>27730</v>
      </c>
      <c r="Z261" s="81">
        <v>37376</v>
      </c>
      <c r="AA261" s="81">
        <v>8981</v>
      </c>
      <c r="AB261" s="81">
        <v>65708</v>
      </c>
      <c r="AC261" s="81">
        <v>1764161</v>
      </c>
      <c r="AD261" s="81">
        <v>8.7879641389500005</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606.32000000000016</v>
      </c>
      <c r="BJ261" s="81">
        <v>1332.2829999999999</v>
      </c>
      <c r="BK261" s="81">
        <v>15.18</v>
      </c>
      <c r="BL261" s="81">
        <v>0</v>
      </c>
      <c r="BM261" s="82"/>
      <c r="BN261" s="81">
        <v>0</v>
      </c>
      <c r="BO261" s="81">
        <v>0</v>
      </c>
      <c r="BP261" s="81">
        <v>14</v>
      </c>
      <c r="BQ261" s="81">
        <v>2</v>
      </c>
      <c r="BR261" s="81">
        <v>3</v>
      </c>
      <c r="BS261" s="81">
        <v>0</v>
      </c>
      <c r="BT261"/>
      <c r="BU261" s="80"/>
      <c r="BV261" s="80"/>
      <c r="BW261" s="80"/>
      <c r="BX261" s="80"/>
      <c r="BY261" s="80"/>
      <c r="BZ261" s="80"/>
      <c r="CA261" s="80"/>
      <c r="CB261" s="80"/>
      <c r="CC261" s="80"/>
    </row>
    <row r="262" spans="1:81">
      <c r="A262" s="80" t="s">
        <v>2039</v>
      </c>
      <c r="B262" s="80">
        <v>75</v>
      </c>
      <c r="C262" s="80">
        <v>7</v>
      </c>
      <c r="D262" s="80">
        <v>5</v>
      </c>
      <c r="E262" s="80">
        <v>2010</v>
      </c>
      <c r="F262" s="80" t="s">
        <v>86</v>
      </c>
      <c r="G262" s="80" t="s">
        <v>2032</v>
      </c>
      <c r="H262" s="80" t="s">
        <v>2033</v>
      </c>
      <c r="I262" s="177"/>
      <c r="J262" s="81">
        <v>2208.5368698224675</v>
      </c>
      <c r="K262" s="81">
        <v>8.3438557809662495</v>
      </c>
      <c r="L262" s="81">
        <v>19.526506734957881</v>
      </c>
      <c r="M262" s="81">
        <v>121.98915052530805</v>
      </c>
      <c r="N262" s="81">
        <v>133.56399582349383</v>
      </c>
      <c r="O262" s="81">
        <v>73.591160764781961</v>
      </c>
      <c r="P262" s="81">
        <v>44.903446749128406</v>
      </c>
      <c r="Q262" s="81">
        <v>3.9822438796646615</v>
      </c>
      <c r="R262" s="81">
        <v>13.29460038875682</v>
      </c>
      <c r="S262" s="81">
        <v>8.3634881947200004</v>
      </c>
      <c r="T262" s="82"/>
      <c r="U262" s="81">
        <v>55757104</v>
      </c>
      <c r="V262" s="81">
        <v>2201</v>
      </c>
      <c r="W262" s="81">
        <v>368</v>
      </c>
      <c r="X262" s="81">
        <v>18250</v>
      </c>
      <c r="Y262" s="81">
        <v>27900</v>
      </c>
      <c r="Z262" s="81">
        <v>37375</v>
      </c>
      <c r="AA262" s="81">
        <v>8812</v>
      </c>
      <c r="AB262" s="81">
        <v>65453</v>
      </c>
      <c r="AC262" s="81">
        <v>2321617</v>
      </c>
      <c r="AD262" s="81">
        <v>8.3634881947200004</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742.97500000000002</v>
      </c>
      <c r="BJ262" s="81">
        <v>1387.2260000000001</v>
      </c>
      <c r="BK262" s="81">
        <v>26.381</v>
      </c>
      <c r="BL262" s="81">
        <v>0</v>
      </c>
      <c r="BM262" s="82"/>
      <c r="BN262" s="81">
        <v>0</v>
      </c>
      <c r="BO262" s="81">
        <v>0</v>
      </c>
      <c r="BP262" s="81">
        <v>15</v>
      </c>
      <c r="BQ262" s="81">
        <v>2</v>
      </c>
      <c r="BR262" s="81">
        <v>4</v>
      </c>
      <c r="BS262" s="81">
        <v>0</v>
      </c>
      <c r="BT262"/>
      <c r="BU262" s="80">
        <v>1971.67</v>
      </c>
      <c r="BV262" s="80">
        <v>167.68600000000001</v>
      </c>
      <c r="BW262" s="80">
        <v>0</v>
      </c>
      <c r="BX262" s="80">
        <v>0</v>
      </c>
      <c r="BY262" s="80">
        <v>17.225999999999999</v>
      </c>
      <c r="BZ262" s="80">
        <v>0</v>
      </c>
      <c r="CA262" s="80">
        <v>0</v>
      </c>
      <c r="CB262" s="80">
        <v>0</v>
      </c>
      <c r="CC262" s="80">
        <v>0</v>
      </c>
    </row>
    <row r="263" spans="1:81">
      <c r="A263" s="80" t="s">
        <v>2040</v>
      </c>
      <c r="B263" s="80">
        <v>76</v>
      </c>
      <c r="C263" s="80">
        <v>8</v>
      </c>
      <c r="D263" s="80">
        <v>5</v>
      </c>
      <c r="E263" s="80">
        <v>2011</v>
      </c>
      <c r="F263" s="80" t="s">
        <v>87</v>
      </c>
      <c r="G263" s="80" t="s">
        <v>2032</v>
      </c>
      <c r="H263" s="80" t="s">
        <v>2033</v>
      </c>
      <c r="I263" s="177"/>
      <c r="J263" s="81">
        <v>2764.515896417126</v>
      </c>
      <c r="K263" s="81">
        <v>11.085938028736756</v>
      </c>
      <c r="L263" s="81">
        <v>19.089556134303777</v>
      </c>
      <c r="M263" s="81">
        <v>111.79784665509513</v>
      </c>
      <c r="N263" s="81">
        <v>127.14893122749169</v>
      </c>
      <c r="O263" s="81">
        <v>72.531294608645467</v>
      </c>
      <c r="P263" s="81">
        <v>42.957559414063589</v>
      </c>
      <c r="Q263" s="81">
        <v>4.5632046263837802</v>
      </c>
      <c r="R263" s="81">
        <v>11.316885438451044</v>
      </c>
      <c r="S263" s="81">
        <v>9.5645944069999977</v>
      </c>
      <c r="T263" s="82"/>
      <c r="U263" s="81">
        <v>73497911</v>
      </c>
      <c r="V263" s="81">
        <v>2201</v>
      </c>
      <c r="W263" s="81">
        <v>368</v>
      </c>
      <c r="X263" s="81">
        <v>18250</v>
      </c>
      <c r="Y263" s="81">
        <v>27953</v>
      </c>
      <c r="Z263" s="81">
        <v>37637</v>
      </c>
      <c r="AA263" s="81">
        <v>8681</v>
      </c>
      <c r="AB263" s="81">
        <v>65023</v>
      </c>
      <c r="AC263" s="81">
        <v>1972983</v>
      </c>
      <c r="AD263" s="81">
        <v>9.5645944069999977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694.88800000000003</v>
      </c>
      <c r="BJ263" s="81">
        <v>1405.752</v>
      </c>
      <c r="BK263" s="81">
        <v>23.697000000000003</v>
      </c>
      <c r="BL263" s="81">
        <v>0</v>
      </c>
      <c r="BM263" s="82"/>
      <c r="BN263" s="81">
        <v>0</v>
      </c>
      <c r="BO263" s="81">
        <v>0</v>
      </c>
      <c r="BP263" s="81">
        <v>17</v>
      </c>
      <c r="BQ263" s="81">
        <v>2</v>
      </c>
      <c r="BR263" s="81">
        <v>4</v>
      </c>
      <c r="BS263" s="81">
        <v>0</v>
      </c>
      <c r="BT263"/>
      <c r="BU263" s="80">
        <v>2005.617</v>
      </c>
      <c r="BV263" s="80">
        <v>103.497</v>
      </c>
      <c r="BW263" s="80">
        <v>0</v>
      </c>
      <c r="BX263" s="80">
        <v>0</v>
      </c>
      <c r="BY263" s="80">
        <v>15.223000000000001</v>
      </c>
      <c r="BZ263" s="80">
        <v>0</v>
      </c>
      <c r="CA263" s="80">
        <v>0</v>
      </c>
      <c r="CB263" s="80">
        <v>0</v>
      </c>
      <c r="CC263" s="80">
        <v>0</v>
      </c>
    </row>
    <row r="264" spans="1:81">
      <c r="A264" s="80" t="s">
        <v>2041</v>
      </c>
      <c r="B264" s="80">
        <v>77</v>
      </c>
      <c r="C264" s="80">
        <v>9</v>
      </c>
      <c r="D264" s="80">
        <v>5</v>
      </c>
      <c r="E264" s="80">
        <v>2012</v>
      </c>
      <c r="F264" s="80" t="s">
        <v>88</v>
      </c>
      <c r="G264" s="80" t="s">
        <v>2032</v>
      </c>
      <c r="H264" s="80" t="s">
        <v>2033</v>
      </c>
      <c r="I264" s="177"/>
      <c r="J264" s="81">
        <v>2685.0893180763992</v>
      </c>
      <c r="K264" s="81">
        <v>10.710574789767923</v>
      </c>
      <c r="L264" s="81">
        <v>18.679077562512198</v>
      </c>
      <c r="M264" s="81">
        <v>112.45081305795237</v>
      </c>
      <c r="N264" s="81">
        <v>137.90387805533732</v>
      </c>
      <c r="O264" s="81">
        <v>73.176540054903839</v>
      </c>
      <c r="P264" s="81">
        <v>42.301204975756249</v>
      </c>
      <c r="Q264" s="81">
        <v>4.9770270170908839</v>
      </c>
      <c r="R264" s="81">
        <v>13.840435245492101</v>
      </c>
      <c r="S264" s="81">
        <v>8.4513849820600022</v>
      </c>
      <c r="T264" s="82"/>
      <c r="U264" s="81">
        <v>71773669</v>
      </c>
      <c r="V264" s="81">
        <v>2201</v>
      </c>
      <c r="W264" s="81">
        <v>368</v>
      </c>
      <c r="X264" s="81">
        <v>18250</v>
      </c>
      <c r="Y264" s="81">
        <v>28465</v>
      </c>
      <c r="Z264" s="81">
        <v>38273</v>
      </c>
      <c r="AA264" s="81">
        <v>8500</v>
      </c>
      <c r="AB264" s="81">
        <v>65275</v>
      </c>
      <c r="AC264" s="81">
        <v>2350441</v>
      </c>
      <c r="AD264" s="81">
        <v>8.4513849820600022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728.55899999999997</v>
      </c>
      <c r="BJ264" s="81">
        <v>1374.085</v>
      </c>
      <c r="BK264" s="81">
        <v>17.667000000000002</v>
      </c>
      <c r="BL264" s="81">
        <v>0</v>
      </c>
      <c r="BM264" s="82"/>
      <c r="BN264" s="81">
        <v>0</v>
      </c>
      <c r="BO264" s="81">
        <v>0</v>
      </c>
      <c r="BP264" s="81">
        <v>18</v>
      </c>
      <c r="BQ264" s="81">
        <v>2</v>
      </c>
      <c r="BR264" s="81">
        <v>3</v>
      </c>
      <c r="BS264" s="81">
        <v>0</v>
      </c>
      <c r="BT264"/>
      <c r="BU264" s="80">
        <v>1958.721</v>
      </c>
      <c r="BV264" s="80">
        <v>144.32400000000001</v>
      </c>
      <c r="BW264" s="80">
        <v>0</v>
      </c>
      <c r="BX264" s="80">
        <v>0</v>
      </c>
      <c r="BY264" s="80">
        <v>17.265999999999998</v>
      </c>
      <c r="BZ264" s="80">
        <v>0</v>
      </c>
      <c r="CA264" s="80">
        <v>0</v>
      </c>
      <c r="CB264" s="80">
        <v>0</v>
      </c>
      <c r="CC264" s="80">
        <v>0</v>
      </c>
    </row>
    <row r="265" spans="1:81">
      <c r="A265" s="80" t="s">
        <v>2042</v>
      </c>
      <c r="B265" s="80">
        <v>78</v>
      </c>
      <c r="C265" s="80">
        <v>10</v>
      </c>
      <c r="D265" s="80">
        <v>5</v>
      </c>
      <c r="E265" s="80">
        <v>2013</v>
      </c>
      <c r="F265" s="80" t="s">
        <v>89</v>
      </c>
      <c r="G265" s="80" t="s">
        <v>2032</v>
      </c>
      <c r="H265" s="80" t="s">
        <v>2033</v>
      </c>
      <c r="I265" s="177"/>
      <c r="J265" s="81">
        <v>2957.6470363094572</v>
      </c>
      <c r="K265" s="81">
        <v>7.0765393545955524</v>
      </c>
      <c r="L265" s="81">
        <v>18.468303271170846</v>
      </c>
      <c r="M265" s="81">
        <v>108.73038997975631</v>
      </c>
      <c r="N265" s="81">
        <v>141.85101500569971</v>
      </c>
      <c r="O265" s="81">
        <v>70.488240734782494</v>
      </c>
      <c r="P265" s="81">
        <v>41.886124541929505</v>
      </c>
      <c r="Q265" s="81">
        <v>5.0249824111632249</v>
      </c>
      <c r="R265" s="81">
        <v>12.76476985729774</v>
      </c>
      <c r="S265" s="81">
        <v>8.2546165175199988</v>
      </c>
      <c r="T265" s="82"/>
      <c r="U265" s="81">
        <v>88439406</v>
      </c>
      <c r="V265" s="81">
        <v>2201</v>
      </c>
      <c r="W265" s="81">
        <v>368</v>
      </c>
      <c r="X265" s="81">
        <v>18250</v>
      </c>
      <c r="Y265" s="81">
        <v>28452</v>
      </c>
      <c r="Z265" s="81">
        <v>38513</v>
      </c>
      <c r="AA265" s="81">
        <v>8385</v>
      </c>
      <c r="AB265" s="81">
        <v>64959</v>
      </c>
      <c r="AC265" s="81">
        <v>2116039</v>
      </c>
      <c r="AD265" s="81">
        <v>8.2546165175199988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834.78800000000001</v>
      </c>
      <c r="BJ265" s="81">
        <v>1409.6310000000001</v>
      </c>
      <c r="BK265" s="81">
        <v>17.391999999999999</v>
      </c>
      <c r="BL265" s="81">
        <v>0</v>
      </c>
      <c r="BM265" s="82"/>
      <c r="BN265" s="81">
        <v>0</v>
      </c>
      <c r="BO265" s="81">
        <v>0</v>
      </c>
      <c r="BP265" s="81">
        <v>18</v>
      </c>
      <c r="BQ265" s="81">
        <v>2</v>
      </c>
      <c r="BR265" s="81">
        <v>3</v>
      </c>
      <c r="BS265" s="81">
        <v>0</v>
      </c>
      <c r="BT265"/>
      <c r="BU265" s="80">
        <v>2072.922</v>
      </c>
      <c r="BV265" s="80">
        <v>173.464</v>
      </c>
      <c r="BW265" s="80">
        <v>0</v>
      </c>
      <c r="BX265" s="80">
        <v>0</v>
      </c>
      <c r="BY265" s="80">
        <v>15.425000000000001</v>
      </c>
      <c r="BZ265" s="80">
        <v>0</v>
      </c>
      <c r="CA265" s="80">
        <v>0</v>
      </c>
      <c r="CB265" s="80">
        <v>0</v>
      </c>
      <c r="CC265" s="80">
        <v>0</v>
      </c>
    </row>
    <row r="266" spans="1:81">
      <c r="A266" s="80" t="s">
        <v>2043</v>
      </c>
      <c r="B266" s="80">
        <v>79</v>
      </c>
      <c r="C266" s="80">
        <v>11</v>
      </c>
      <c r="D266" s="80">
        <v>5</v>
      </c>
      <c r="E266" s="80">
        <v>2014</v>
      </c>
      <c r="F266" s="80" t="s">
        <v>90</v>
      </c>
      <c r="G266" s="80" t="s">
        <v>2032</v>
      </c>
      <c r="H266" s="80" t="s">
        <v>2033</v>
      </c>
      <c r="I266" s="177"/>
      <c r="J266" s="81">
        <v>3098.328201830423</v>
      </c>
      <c r="K266" s="81">
        <v>6.0750699745554897</v>
      </c>
      <c r="L266" s="81">
        <v>15.647366941421405</v>
      </c>
      <c r="M266" s="81">
        <v>100.73515209361507</v>
      </c>
      <c r="N266" s="81">
        <v>136.00480017651844</v>
      </c>
      <c r="O266" s="81">
        <v>67.563000786148365</v>
      </c>
      <c r="P266" s="81">
        <v>41.832825200465365</v>
      </c>
      <c r="Q266" s="81">
        <v>4.7944503702844585</v>
      </c>
      <c r="R266" s="81">
        <v>11.463791801522731</v>
      </c>
      <c r="S266" s="81">
        <v>8.2915095969500001</v>
      </c>
      <c r="T266" s="82"/>
      <c r="U266" s="81">
        <v>90041009</v>
      </c>
      <c r="V266" s="81">
        <v>1900</v>
      </c>
      <c r="W266" s="81">
        <v>374</v>
      </c>
      <c r="X266" s="81">
        <v>17057</v>
      </c>
      <c r="Y266" s="81">
        <v>28557</v>
      </c>
      <c r="Z266" s="81">
        <v>38879</v>
      </c>
      <c r="AA266" s="81">
        <v>8331</v>
      </c>
      <c r="AB266" s="81">
        <v>64598</v>
      </c>
      <c r="AC266" s="81">
        <v>1906349</v>
      </c>
      <c r="AD266" s="81">
        <v>8.2915095969500001</v>
      </c>
      <c r="AE266" s="82"/>
      <c r="AF266" s="81">
        <v>957279753.29213512</v>
      </c>
      <c r="AG266" s="81">
        <v>4439581.3349095955</v>
      </c>
      <c r="AH266" s="81">
        <v>2824116.409007703</v>
      </c>
      <c r="AI266" s="81">
        <v>102263713.16955182</v>
      </c>
      <c r="AJ266" s="81">
        <v>156528289.57398957</v>
      </c>
      <c r="AK266" s="81">
        <v>0</v>
      </c>
      <c r="AL266" s="81">
        <v>0</v>
      </c>
      <c r="AM266" s="81">
        <v>8868340.0981995277</v>
      </c>
      <c r="AN266" s="81">
        <v>0</v>
      </c>
      <c r="AO266" s="81">
        <v>0</v>
      </c>
      <c r="AP266" s="82"/>
      <c r="AQ266" s="81">
        <v>1570</v>
      </c>
      <c r="AR266" s="81">
        <v>202</v>
      </c>
      <c r="AS266" s="81">
        <v>0</v>
      </c>
      <c r="AT266" s="81">
        <v>0</v>
      </c>
      <c r="AU266" s="81">
        <v>0</v>
      </c>
      <c r="AV266" s="81">
        <v>0</v>
      </c>
      <c r="AW266" s="81" t="s">
        <v>564</v>
      </c>
      <c r="AX266" s="82"/>
      <c r="AY266" s="81">
        <v>6543.3310000000001</v>
      </c>
      <c r="AZ266" s="81">
        <v>31957.38</v>
      </c>
      <c r="BA266" s="81">
        <v>0</v>
      </c>
      <c r="BB266" s="81">
        <v>0</v>
      </c>
      <c r="BC266" s="81">
        <v>0</v>
      </c>
      <c r="BD266" s="81">
        <v>0</v>
      </c>
      <c r="BE266" s="81" t="s">
        <v>564</v>
      </c>
      <c r="BF266" s="82"/>
      <c r="BG266" s="81">
        <v>0</v>
      </c>
      <c r="BH266" s="81">
        <v>0</v>
      </c>
      <c r="BI266" s="81">
        <v>811.928</v>
      </c>
      <c r="BJ266" s="81">
        <v>1310.818</v>
      </c>
      <c r="BK266" s="81">
        <v>21.444999999999997</v>
      </c>
      <c r="BL266" s="81">
        <v>0</v>
      </c>
      <c r="BM266" s="82"/>
      <c r="BN266" s="81">
        <v>0</v>
      </c>
      <c r="BO266" s="81">
        <v>0</v>
      </c>
      <c r="BP266" s="81">
        <v>18</v>
      </c>
      <c r="BQ266" s="81">
        <v>2</v>
      </c>
      <c r="BR266" s="81">
        <v>4</v>
      </c>
      <c r="BS266" s="81">
        <v>0</v>
      </c>
      <c r="BT266"/>
      <c r="BU266" s="80">
        <v>1964.0119999999999</v>
      </c>
      <c r="BV266" s="80">
        <v>165.92400000000001</v>
      </c>
      <c r="BW266" s="80">
        <v>0</v>
      </c>
      <c r="BX266" s="80">
        <v>0</v>
      </c>
      <c r="BY266" s="80">
        <v>14.255000000000001</v>
      </c>
      <c r="BZ266" s="80">
        <v>0</v>
      </c>
      <c r="CA266" s="80">
        <v>0</v>
      </c>
      <c r="CB266" s="80">
        <v>0</v>
      </c>
      <c r="CC266" s="80">
        <v>0</v>
      </c>
    </row>
    <row r="267" spans="1:81">
      <c r="A267" s="80" t="s">
        <v>2044</v>
      </c>
      <c r="B267" s="80">
        <v>80</v>
      </c>
      <c r="C267" s="80">
        <v>12</v>
      </c>
      <c r="D267" s="80">
        <v>5</v>
      </c>
      <c r="E267" s="80">
        <v>2015</v>
      </c>
      <c r="F267" s="80" t="s">
        <v>91</v>
      </c>
      <c r="G267" s="80" t="s">
        <v>2032</v>
      </c>
      <c r="H267" s="80" t="s">
        <v>2033</v>
      </c>
      <c r="I267" s="177"/>
      <c r="J267" s="81">
        <v>2569.4415171159931</v>
      </c>
      <c r="K267" s="81">
        <v>5.7341304333655305</v>
      </c>
      <c r="L267" s="81">
        <v>15.679703625713964</v>
      </c>
      <c r="M267" s="81">
        <v>101.76462724690899</v>
      </c>
      <c r="N267" s="81">
        <v>121.75676538609783</v>
      </c>
      <c r="O267" s="81">
        <v>67.219468129426701</v>
      </c>
      <c r="P267" s="81">
        <v>41.951169999314203</v>
      </c>
      <c r="Q267" s="81">
        <v>4.6766723604511142</v>
      </c>
      <c r="R267" s="81">
        <v>13.627139031291486</v>
      </c>
      <c r="S267" s="81">
        <v>8.737658573280001</v>
      </c>
      <c r="T267" s="82"/>
      <c r="U267" s="81">
        <v>73232032</v>
      </c>
      <c r="V267" s="81">
        <v>1900</v>
      </c>
      <c r="W267" s="81">
        <v>374</v>
      </c>
      <c r="X267" s="81">
        <v>17057</v>
      </c>
      <c r="Y267" s="81">
        <v>28729</v>
      </c>
      <c r="Z267" s="81">
        <v>39054</v>
      </c>
      <c r="AA267" s="81">
        <v>8348</v>
      </c>
      <c r="AB267" s="81">
        <v>64366</v>
      </c>
      <c r="AC267" s="81">
        <v>2334367</v>
      </c>
      <c r="AD267" s="81">
        <v>8.737658573280001</v>
      </c>
      <c r="AE267" s="82"/>
      <c r="AF267" s="81">
        <v>750585603.80577326</v>
      </c>
      <c r="AG267" s="81">
        <v>3783025.0282220389</v>
      </c>
      <c r="AH267" s="81">
        <v>2323156.2549897693</v>
      </c>
      <c r="AI267" s="81">
        <v>105160266.81630099</v>
      </c>
      <c r="AJ267" s="81">
        <v>140899320.14667284</v>
      </c>
      <c r="AK267" s="81">
        <v>0</v>
      </c>
      <c r="AL267" s="81">
        <v>0</v>
      </c>
      <c r="AM267" s="81">
        <v>8821090.2947850879</v>
      </c>
      <c r="AN267" s="81">
        <v>0</v>
      </c>
      <c r="AO267" s="81">
        <v>0</v>
      </c>
      <c r="AP267" s="82"/>
      <c r="AQ267" s="81">
        <v>1684</v>
      </c>
      <c r="AR267" s="81">
        <v>270</v>
      </c>
      <c r="AS267" s="81">
        <v>0</v>
      </c>
      <c r="AT267" s="81">
        <v>0</v>
      </c>
      <c r="AU267" s="81">
        <v>0</v>
      </c>
      <c r="AV267" s="81">
        <v>0</v>
      </c>
      <c r="AW267" s="81" t="s">
        <v>564</v>
      </c>
      <c r="AX267" s="82"/>
      <c r="AY267" s="81">
        <v>7079.009</v>
      </c>
      <c r="AZ267" s="81">
        <v>50472.98</v>
      </c>
      <c r="BA267" s="81">
        <v>0</v>
      </c>
      <c r="BB267" s="81">
        <v>0</v>
      </c>
      <c r="BC267" s="81">
        <v>0</v>
      </c>
      <c r="BD267" s="81">
        <v>0</v>
      </c>
      <c r="BE267" s="81" t="s">
        <v>564</v>
      </c>
      <c r="BF267" s="82"/>
      <c r="BG267" s="81">
        <v>0</v>
      </c>
      <c r="BH267" s="81">
        <v>0</v>
      </c>
      <c r="BI267" s="81">
        <v>755.71600000000001</v>
      </c>
      <c r="BJ267" s="81">
        <v>1415.4749999999999</v>
      </c>
      <c r="BK267" s="81">
        <v>22.503</v>
      </c>
      <c r="BL267" s="81">
        <v>0</v>
      </c>
      <c r="BM267" s="82"/>
      <c r="BN267" s="81">
        <v>0</v>
      </c>
      <c r="BO267" s="81">
        <v>0</v>
      </c>
      <c r="BP267" s="81">
        <v>19</v>
      </c>
      <c r="BQ267" s="81">
        <v>2</v>
      </c>
      <c r="BR267" s="81">
        <v>4</v>
      </c>
      <c r="BS267" s="81">
        <v>0</v>
      </c>
      <c r="BT267"/>
      <c r="BU267" s="80">
        <v>2017.133</v>
      </c>
      <c r="BV267" s="80">
        <v>160.36000000000001</v>
      </c>
      <c r="BW267" s="80">
        <v>0</v>
      </c>
      <c r="BX267" s="80">
        <v>0</v>
      </c>
      <c r="BY267" s="80">
        <v>16.201000000000001</v>
      </c>
      <c r="BZ267" s="80">
        <v>0</v>
      </c>
      <c r="CA267" s="80">
        <v>0</v>
      </c>
      <c r="CB267" s="80">
        <v>0</v>
      </c>
      <c r="CC267" s="80">
        <v>0</v>
      </c>
    </row>
    <row r="268" spans="1:81">
      <c r="A268" s="80" t="s">
        <v>2045</v>
      </c>
      <c r="B268" s="80">
        <v>81</v>
      </c>
      <c r="C268" s="80">
        <v>13</v>
      </c>
      <c r="D268" s="80">
        <v>5</v>
      </c>
      <c r="E268" s="80">
        <v>2016</v>
      </c>
      <c r="F268" s="80" t="s">
        <v>92</v>
      </c>
      <c r="G268" s="80" t="s">
        <v>2032</v>
      </c>
      <c r="H268" s="80" t="s">
        <v>2033</v>
      </c>
      <c r="I268" s="177"/>
      <c r="J268" s="81">
        <v>2210.5934433617308</v>
      </c>
      <c r="K268" s="81">
        <v>5.4393208883933495</v>
      </c>
      <c r="L268" s="81">
        <v>17.463832390453277</v>
      </c>
      <c r="M268" s="81">
        <v>89.596807136349895</v>
      </c>
      <c r="N268" s="81">
        <v>116.36548765353213</v>
      </c>
      <c r="O268" s="81">
        <v>66.535814848152981</v>
      </c>
      <c r="P268" s="81">
        <v>40.57518687134106</v>
      </c>
      <c r="Q268" s="81">
        <v>4.5218624230406146</v>
      </c>
      <c r="R268" s="81">
        <v>12.672010877242982</v>
      </c>
      <c r="S268" s="81">
        <v>8.0545234731799997</v>
      </c>
      <c r="T268" s="82"/>
      <c r="U268" s="81">
        <v>56655497</v>
      </c>
      <c r="V268" s="81">
        <v>1900</v>
      </c>
      <c r="W268" s="81">
        <v>374</v>
      </c>
      <c r="X268" s="81">
        <v>17057</v>
      </c>
      <c r="Y268" s="81">
        <v>28850</v>
      </c>
      <c r="Z268" s="81">
        <v>39132</v>
      </c>
      <c r="AA268" s="81">
        <v>8351</v>
      </c>
      <c r="AB268" s="81">
        <v>64020</v>
      </c>
      <c r="AC268" s="81">
        <v>2164254.7211468699</v>
      </c>
      <c r="AD268" s="81">
        <v>8.0545234731799997</v>
      </c>
      <c r="AE268" s="82"/>
      <c r="AF268" s="81">
        <v>658427560.55559051</v>
      </c>
      <c r="AG268" s="81">
        <v>3517094.5943812588</v>
      </c>
      <c r="AH268" s="81">
        <v>2225142.9587323852</v>
      </c>
      <c r="AI268" s="81">
        <v>104935844.2531177</v>
      </c>
      <c r="AJ268" s="81">
        <v>139621475.1141226</v>
      </c>
      <c r="AK268" s="81">
        <v>0</v>
      </c>
      <c r="AL268" s="81">
        <v>0</v>
      </c>
      <c r="AM268" s="81">
        <v>8780488.7288261764</v>
      </c>
      <c r="AN268" s="81">
        <v>0</v>
      </c>
      <c r="AO268" s="81">
        <v>0</v>
      </c>
      <c r="AP268" s="82"/>
      <c r="AQ268" s="81">
        <v>1819</v>
      </c>
      <c r="AR268" s="81">
        <v>390</v>
      </c>
      <c r="AS268" s="81">
        <v>0</v>
      </c>
      <c r="AT268" s="81">
        <v>0</v>
      </c>
      <c r="AU268" s="81">
        <v>0</v>
      </c>
      <c r="AV268" s="81">
        <v>0</v>
      </c>
      <c r="AW268" s="81" t="s">
        <v>564</v>
      </c>
      <c r="AX268" s="82"/>
      <c r="AY268" s="81">
        <v>7762.991</v>
      </c>
      <c r="AZ268" s="81">
        <v>70806.179999999993</v>
      </c>
      <c r="BA268" s="81">
        <v>0</v>
      </c>
      <c r="BB268" s="81">
        <v>0</v>
      </c>
      <c r="BC268" s="81">
        <v>0</v>
      </c>
      <c r="BD268" s="81">
        <v>0</v>
      </c>
      <c r="BE268" s="81" t="s">
        <v>564</v>
      </c>
      <c r="BF268" s="82"/>
      <c r="BG268" s="81">
        <v>0</v>
      </c>
      <c r="BH268" s="81">
        <v>0</v>
      </c>
      <c r="BI268" s="81">
        <v>803.54200000000003</v>
      </c>
      <c r="BJ268" s="81">
        <v>1256.2449999999999</v>
      </c>
      <c r="BK268" s="81">
        <v>23.08</v>
      </c>
      <c r="BL268" s="81">
        <v>0</v>
      </c>
      <c r="BM268" s="82"/>
      <c r="BN268" s="81">
        <v>0</v>
      </c>
      <c r="BO268" s="81">
        <v>0</v>
      </c>
      <c r="BP268" s="81">
        <v>19</v>
      </c>
      <c r="BQ268" s="81">
        <v>2</v>
      </c>
      <c r="BR268" s="81">
        <v>4</v>
      </c>
      <c r="BS268" s="81">
        <v>0</v>
      </c>
      <c r="BT268"/>
      <c r="BU268" s="80">
        <v>1898.009</v>
      </c>
      <c r="BV268" s="80">
        <v>170.00299999999999</v>
      </c>
      <c r="BW268" s="80">
        <v>0</v>
      </c>
      <c r="BX268" s="80">
        <v>0</v>
      </c>
      <c r="BY268" s="80">
        <v>14.855</v>
      </c>
      <c r="BZ268" s="80">
        <v>0</v>
      </c>
      <c r="CA268" s="80">
        <v>0</v>
      </c>
      <c r="CB268" s="80">
        <v>0</v>
      </c>
      <c r="CC268" s="80">
        <v>0</v>
      </c>
    </row>
    <row r="269" spans="1:81">
      <c r="A269" s="80" t="s">
        <v>2046</v>
      </c>
      <c r="B269" s="80">
        <v>82</v>
      </c>
      <c r="C269" s="80">
        <v>14</v>
      </c>
      <c r="D269" s="80">
        <v>5</v>
      </c>
      <c r="E269" s="80">
        <v>2017</v>
      </c>
      <c r="F269" s="80" t="s">
        <v>71</v>
      </c>
      <c r="G269" s="80" t="s">
        <v>2032</v>
      </c>
      <c r="H269" s="80" t="s">
        <v>2033</v>
      </c>
      <c r="I269" s="177"/>
      <c r="J269" s="81">
        <v>2592.6602470352709</v>
      </c>
      <c r="K269" s="81">
        <v>6.1500541582211383</v>
      </c>
      <c r="L269" s="81">
        <v>16.028006401703443</v>
      </c>
      <c r="M269" s="81">
        <v>86.986189966716324</v>
      </c>
      <c r="N269" s="81">
        <v>117.93803193474288</v>
      </c>
      <c r="O269" s="81">
        <v>65.645796885687034</v>
      </c>
      <c r="P269" s="81">
        <v>40.240910452737211</v>
      </c>
      <c r="Q269" s="81">
        <v>4.3454928189965054</v>
      </c>
      <c r="R269" s="81">
        <v>11.808249741993658</v>
      </c>
      <c r="S269" s="81">
        <v>8.4221681672800006</v>
      </c>
      <c r="T269" s="82"/>
      <c r="U269" s="81">
        <v>71568976</v>
      </c>
      <c r="V269" s="81">
        <v>1900</v>
      </c>
      <c r="W269" s="81">
        <v>374</v>
      </c>
      <c r="X269" s="81">
        <v>17057</v>
      </c>
      <c r="Y269" s="81">
        <v>28946</v>
      </c>
      <c r="Z269" s="81">
        <v>39249</v>
      </c>
      <c r="AA269" s="81">
        <v>8335</v>
      </c>
      <c r="AB269" s="81">
        <v>63623</v>
      </c>
      <c r="AC269" s="81">
        <v>2056749</v>
      </c>
      <c r="AD269" s="81">
        <v>8.4221681672800006</v>
      </c>
      <c r="AE269" s="82"/>
      <c r="AF269" s="81">
        <v>771395692.43040526</v>
      </c>
      <c r="AG269" s="81">
        <v>4404798.8995090229</v>
      </c>
      <c r="AH269" s="81">
        <v>2688922.693537103</v>
      </c>
      <c r="AI269" s="81">
        <v>107692918.8881907</v>
      </c>
      <c r="AJ269" s="81">
        <v>146965621.21241859</v>
      </c>
      <c r="AK269" s="81">
        <v>0</v>
      </c>
      <c r="AL269" s="81">
        <v>0</v>
      </c>
      <c r="AM269" s="81">
        <v>8739693.1446473245</v>
      </c>
      <c r="AN269" s="81">
        <v>0</v>
      </c>
      <c r="AO269" s="81">
        <v>0</v>
      </c>
      <c r="AP269" s="82"/>
      <c r="AQ269" s="81">
        <v>1912</v>
      </c>
      <c r="AR269" s="81">
        <v>418</v>
      </c>
      <c r="AS269" s="81">
        <v>0</v>
      </c>
      <c r="AT269" s="81">
        <v>0</v>
      </c>
      <c r="AU269" s="81">
        <v>0</v>
      </c>
      <c r="AV269" s="81">
        <v>0</v>
      </c>
      <c r="AW269" s="81" t="s">
        <v>564</v>
      </c>
      <c r="AX269" s="82"/>
      <c r="AY269" s="81">
        <v>8270.8320000000003</v>
      </c>
      <c r="AZ269" s="81">
        <v>75730.080000000002</v>
      </c>
      <c r="BA269" s="81">
        <v>0</v>
      </c>
      <c r="BB269" s="81">
        <v>0</v>
      </c>
      <c r="BC269" s="81">
        <v>0</v>
      </c>
      <c r="BD269" s="81">
        <v>0</v>
      </c>
      <c r="BE269" s="81" t="s">
        <v>564</v>
      </c>
      <c r="BF269" s="82"/>
      <c r="BG269" s="81">
        <v>0</v>
      </c>
      <c r="BH269" s="81">
        <v>0</v>
      </c>
      <c r="BI269" s="81">
        <v>872.18799999999999</v>
      </c>
      <c r="BJ269" s="81">
        <v>1252.097</v>
      </c>
      <c r="BK269" s="81">
        <v>22.437000000000001</v>
      </c>
      <c r="BL269" s="81">
        <v>0</v>
      </c>
      <c r="BM269" s="82"/>
      <c r="BN269" s="81">
        <v>0</v>
      </c>
      <c r="BO269" s="81">
        <v>0</v>
      </c>
      <c r="BP269" s="81">
        <v>19</v>
      </c>
      <c r="BQ269" s="81">
        <v>2</v>
      </c>
      <c r="BR269" s="81">
        <v>4</v>
      </c>
      <c r="BS269" s="81">
        <v>0</v>
      </c>
      <c r="BT269"/>
      <c r="BU269" s="80">
        <v>1946.317</v>
      </c>
      <c r="BV269" s="80">
        <v>185.77500000000001</v>
      </c>
      <c r="BW269" s="80">
        <v>0</v>
      </c>
      <c r="BX269" s="80">
        <v>0</v>
      </c>
      <c r="BY269" s="80">
        <v>14.63</v>
      </c>
      <c r="BZ269" s="80">
        <v>0</v>
      </c>
      <c r="CA269" s="80">
        <v>0</v>
      </c>
      <c r="CB269" s="80">
        <v>0</v>
      </c>
      <c r="CC269" s="80">
        <v>0</v>
      </c>
    </row>
    <row r="270" spans="1:81">
      <c r="A270" s="80" t="s">
        <v>2047</v>
      </c>
      <c r="B270" s="80">
        <v>83</v>
      </c>
      <c r="C270" s="80">
        <v>15</v>
      </c>
      <c r="D270" s="80">
        <v>5</v>
      </c>
      <c r="E270" s="80">
        <v>2018</v>
      </c>
      <c r="F270" s="80" t="s">
        <v>93</v>
      </c>
      <c r="G270" s="80" t="s">
        <v>2032</v>
      </c>
      <c r="H270" s="80" t="s">
        <v>2033</v>
      </c>
      <c r="I270" s="177"/>
      <c r="J270" s="81">
        <v>2585.6856240043817</v>
      </c>
      <c r="K270" s="81">
        <v>5.1369056550116143</v>
      </c>
      <c r="L270" s="81">
        <v>14.592868933692595</v>
      </c>
      <c r="M270" s="81">
        <v>77.294062055766332</v>
      </c>
      <c r="N270" s="81">
        <v>108.25547863043813</v>
      </c>
      <c r="O270" s="81">
        <v>64.629083930356714</v>
      </c>
      <c r="P270" s="81">
        <v>39.534430227855268</v>
      </c>
      <c r="Q270" s="81">
        <v>4.0035603350254636</v>
      </c>
      <c r="R270" s="81">
        <v>12.7535069641053</v>
      </c>
      <c r="S270" s="81">
        <v>8.2180493926399993</v>
      </c>
      <c r="T270" s="82"/>
      <c r="U270" s="81">
        <v>79966094</v>
      </c>
      <c r="V270" s="81">
        <v>1900</v>
      </c>
      <c r="W270" s="81">
        <v>374</v>
      </c>
      <c r="X270" s="81">
        <v>17057</v>
      </c>
      <c r="Y270" s="81">
        <v>28997</v>
      </c>
      <c r="Z270" s="81">
        <v>39381</v>
      </c>
      <c r="AA270" s="81">
        <v>8271</v>
      </c>
      <c r="AB270" s="81">
        <v>63168</v>
      </c>
      <c r="AC270" s="81">
        <v>2212687</v>
      </c>
      <c r="AD270" s="81">
        <v>8.2180493926399993</v>
      </c>
      <c r="AE270" s="82"/>
      <c r="AF270" s="81">
        <v>804390734.85467041</v>
      </c>
      <c r="AG270" s="81">
        <v>3317722.968219853</v>
      </c>
      <c r="AH270" s="81">
        <v>2500616.7723323428</v>
      </c>
      <c r="AI270" s="81">
        <v>97812409.380668446</v>
      </c>
      <c r="AJ270" s="81">
        <v>147412387.74240109</v>
      </c>
      <c r="AK270" s="81">
        <v>0</v>
      </c>
      <c r="AL270" s="81">
        <v>0</v>
      </c>
      <c r="AM270" s="81">
        <v>8695145.3614334334</v>
      </c>
      <c r="AN270" s="81">
        <v>0</v>
      </c>
      <c r="AO270" s="81">
        <v>0</v>
      </c>
      <c r="AP270" s="82"/>
      <c r="AQ270" s="81">
        <v>2018</v>
      </c>
      <c r="AR270" s="81">
        <v>489</v>
      </c>
      <c r="AS270" s="81">
        <v>0</v>
      </c>
      <c r="AT270" s="81">
        <v>0</v>
      </c>
      <c r="AU270" s="81">
        <v>0</v>
      </c>
      <c r="AV270" s="81">
        <v>0</v>
      </c>
      <c r="AW270" s="81" t="s">
        <v>564</v>
      </c>
      <c r="AX270" s="82"/>
      <c r="AY270" s="81">
        <v>8811.9559999999947</v>
      </c>
      <c r="AZ270" s="81">
        <v>83833.179999999993</v>
      </c>
      <c r="BA270" s="81">
        <v>0</v>
      </c>
      <c r="BB270" s="81">
        <v>0</v>
      </c>
      <c r="BC270" s="81">
        <v>0</v>
      </c>
      <c r="BD270" s="81">
        <v>0</v>
      </c>
      <c r="BE270" s="81" t="s">
        <v>564</v>
      </c>
      <c r="BF270" s="82"/>
      <c r="BG270" s="81">
        <v>0</v>
      </c>
      <c r="BH270" s="81">
        <v>0</v>
      </c>
      <c r="BI270" s="81">
        <v>875.94</v>
      </c>
      <c r="BJ270" s="81">
        <v>1300.8689999999999</v>
      </c>
      <c r="BK270" s="81">
        <v>16.722999999999999</v>
      </c>
      <c r="BL270" s="81">
        <v>0</v>
      </c>
      <c r="BM270" s="82"/>
      <c r="BN270" s="81">
        <v>0</v>
      </c>
      <c r="BO270" s="81">
        <v>0</v>
      </c>
      <c r="BP270" s="81">
        <v>20</v>
      </c>
      <c r="BQ270" s="81">
        <v>2</v>
      </c>
      <c r="BR270" s="81">
        <v>3</v>
      </c>
      <c r="BS270" s="81">
        <v>0</v>
      </c>
      <c r="BT270"/>
      <c r="BU270" s="80">
        <v>1988.7280000000001</v>
      </c>
      <c r="BV270" s="80">
        <v>188.95400000000001</v>
      </c>
      <c r="BW270" s="80">
        <v>0</v>
      </c>
      <c r="BX270" s="80">
        <v>0</v>
      </c>
      <c r="BY270" s="80">
        <v>15.85</v>
      </c>
      <c r="BZ270" s="80">
        <v>0</v>
      </c>
      <c r="CA270" s="80">
        <v>0</v>
      </c>
      <c r="CB270" s="80">
        <v>0</v>
      </c>
      <c r="CC270" s="80">
        <v>0</v>
      </c>
    </row>
    <row r="271" spans="1:81">
      <c r="A271" s="80" t="s">
        <v>2048</v>
      </c>
      <c r="B271" s="80">
        <v>84</v>
      </c>
      <c r="C271" s="80">
        <v>16</v>
      </c>
      <c r="D271" s="80">
        <v>5</v>
      </c>
      <c r="E271" s="80">
        <v>2019</v>
      </c>
      <c r="F271" s="80" t="s">
        <v>73</v>
      </c>
      <c r="G271" s="80" t="s">
        <v>2032</v>
      </c>
      <c r="H271" s="80" t="s">
        <v>2033</v>
      </c>
      <c r="I271" s="177"/>
      <c r="J271" s="81">
        <v>2252.0367112715953</v>
      </c>
      <c r="K271" s="81">
        <v>5.1911734077321663</v>
      </c>
      <c r="L271" s="81">
        <v>14.602227919523161</v>
      </c>
      <c r="M271" s="81">
        <v>69.705869539881803</v>
      </c>
      <c r="N271" s="81">
        <v>86.898489468035606</v>
      </c>
      <c r="O271" s="81">
        <v>62.408504207033197</v>
      </c>
      <c r="P271" s="81">
        <v>39.312434516955214</v>
      </c>
      <c r="Q271" s="81">
        <v>3.8498879855783494</v>
      </c>
      <c r="R271" s="81">
        <v>50.945669423506615</v>
      </c>
      <c r="S271" s="81">
        <v>7.0360221145000006</v>
      </c>
      <c r="T271" s="82"/>
      <c r="U271" s="81">
        <v>76047565</v>
      </c>
      <c r="V271" s="81">
        <v>1900</v>
      </c>
      <c r="W271" s="81">
        <v>374</v>
      </c>
      <c r="X271" s="81">
        <v>17057</v>
      </c>
      <c r="Y271" s="81">
        <v>29061</v>
      </c>
      <c r="Z271" s="81">
        <v>39072</v>
      </c>
      <c r="AA271" s="81">
        <v>8163</v>
      </c>
      <c r="AB271" s="81">
        <v>62388</v>
      </c>
      <c r="AC271" s="81">
        <v>8983658.5</v>
      </c>
      <c r="AD271" s="81">
        <v>7.0360221145000006</v>
      </c>
      <c r="AE271" s="82"/>
      <c r="AF271" s="81">
        <v>747068987.15214062</v>
      </c>
      <c r="AG271" s="81">
        <v>4046257.1279847408</v>
      </c>
      <c r="AH271" s="81">
        <v>2717102.9355998659</v>
      </c>
      <c r="AI271" s="81">
        <v>97852556.099348038</v>
      </c>
      <c r="AJ271" s="81">
        <v>127109596.60020159</v>
      </c>
      <c r="AK271" s="81">
        <v>0</v>
      </c>
      <c r="AL271" s="81">
        <v>0</v>
      </c>
      <c r="AM271" s="81">
        <v>8496775.9433874525</v>
      </c>
      <c r="AN271" s="81">
        <v>0</v>
      </c>
      <c r="AO271" s="81">
        <v>0</v>
      </c>
      <c r="AP271" s="82"/>
      <c r="AQ271" s="81">
        <v>2114</v>
      </c>
      <c r="AR271" s="81">
        <v>518</v>
      </c>
      <c r="AS271" s="81">
        <v>0</v>
      </c>
      <c r="AT271" s="81">
        <v>0</v>
      </c>
      <c r="AU271" s="81">
        <v>0</v>
      </c>
      <c r="AV271" s="81">
        <v>0</v>
      </c>
      <c r="AW271" s="81" t="s">
        <v>564</v>
      </c>
      <c r="AX271" s="82"/>
      <c r="AY271" s="81">
        <v>9276.6990000000005</v>
      </c>
      <c r="AZ271" s="81">
        <v>87189.88</v>
      </c>
      <c r="BA271" s="81">
        <v>0</v>
      </c>
      <c r="BB271" s="81">
        <v>0</v>
      </c>
      <c r="BC271" s="81">
        <v>0</v>
      </c>
      <c r="BD271" s="81">
        <v>0</v>
      </c>
      <c r="BE271" s="81" t="s">
        <v>564</v>
      </c>
      <c r="BF271" s="82"/>
      <c r="BG271" s="81">
        <v>0</v>
      </c>
      <c r="BH271" s="81">
        <v>0</v>
      </c>
      <c r="BI271" s="81">
        <v>828.52</v>
      </c>
      <c r="BJ271" s="81">
        <v>1193.2560000000001</v>
      </c>
      <c r="BK271" s="81">
        <v>15.246</v>
      </c>
      <c r="BL271" s="81">
        <v>0</v>
      </c>
      <c r="BM271" s="82"/>
      <c r="BN271" s="81">
        <v>0</v>
      </c>
      <c r="BO271" s="81">
        <v>0</v>
      </c>
      <c r="BP271" s="81">
        <v>19</v>
      </c>
      <c r="BQ271" s="81">
        <v>2</v>
      </c>
      <c r="BR271" s="81">
        <v>3</v>
      </c>
      <c r="BS271" s="81">
        <v>0</v>
      </c>
      <c r="BT271"/>
      <c r="BU271" s="80">
        <v>1823.4559999999999</v>
      </c>
      <c r="BV271" s="80">
        <v>199.58699999999999</v>
      </c>
      <c r="BW271" s="80">
        <v>0</v>
      </c>
      <c r="BX271" s="80">
        <v>0</v>
      </c>
      <c r="BY271" s="80">
        <v>13.978999999999999</v>
      </c>
      <c r="BZ271" s="80">
        <v>0</v>
      </c>
      <c r="CA271" s="80">
        <v>0</v>
      </c>
      <c r="CB271" s="80">
        <v>0</v>
      </c>
      <c r="CC271" s="80">
        <v>0</v>
      </c>
    </row>
    <row r="272" spans="1:81">
      <c r="A272" s="80" t="s">
        <v>2049</v>
      </c>
      <c r="B272" s="80">
        <v>85</v>
      </c>
      <c r="C272" s="80">
        <v>17</v>
      </c>
      <c r="D272" s="80">
        <v>5</v>
      </c>
      <c r="E272" s="80">
        <v>2020</v>
      </c>
      <c r="F272" s="80" t="s">
        <v>218</v>
      </c>
      <c r="G272" s="80" t="s">
        <v>2032</v>
      </c>
      <c r="H272" s="80" t="s">
        <v>2033</v>
      </c>
      <c r="I272" s="177"/>
      <c r="J272" s="81">
        <v>1691.105915048478</v>
      </c>
      <c r="K272" s="81">
        <v>5.3314359325832816</v>
      </c>
      <c r="L272" s="81">
        <v>19.944763360760415</v>
      </c>
      <c r="M272" s="81">
        <v>66.564741043572553</v>
      </c>
      <c r="N272" s="81">
        <v>93.976700546720664</v>
      </c>
      <c r="O272" s="81">
        <v>54.660487942820836</v>
      </c>
      <c r="P272" s="81">
        <v>36.231958186803332</v>
      </c>
      <c r="Q272" s="81">
        <v>3.6300676258285729</v>
      </c>
      <c r="R272" s="81">
        <v>10.643843382764869</v>
      </c>
      <c r="S272" s="81">
        <v>5.8543876113000008</v>
      </c>
      <c r="T272" s="82"/>
      <c r="U272" s="81">
        <v>53725539</v>
      </c>
      <c r="V272" s="81">
        <v>1780</v>
      </c>
      <c r="W272" s="81">
        <v>538</v>
      </c>
      <c r="X272" s="81">
        <v>17730</v>
      </c>
      <c r="Y272" s="81">
        <v>28969</v>
      </c>
      <c r="Z272" s="81">
        <v>39059</v>
      </c>
      <c r="AA272" s="81">
        <v>8174</v>
      </c>
      <c r="AB272" s="81">
        <v>61565</v>
      </c>
      <c r="AC272" s="81">
        <v>1886705.9999999998</v>
      </c>
      <c r="AD272" s="81">
        <v>5.8543876113000008</v>
      </c>
      <c r="AE272" s="82"/>
      <c r="AF272" s="81">
        <v>575823055.49911976</v>
      </c>
      <c r="AG272" s="81">
        <v>4108057.4523720788</v>
      </c>
      <c r="AH272" s="81">
        <v>3855337.8507116307</v>
      </c>
      <c r="AI272" s="81">
        <v>96574316.972960398</v>
      </c>
      <c r="AJ272" s="81">
        <v>138919675.93952513</v>
      </c>
      <c r="AK272" s="81"/>
      <c r="AL272" s="81"/>
      <c r="AM272" s="81">
        <v>8034916.5014162501</v>
      </c>
      <c r="AN272" s="81"/>
      <c r="AO272" s="81"/>
      <c r="AP272" s="82"/>
      <c r="AQ272" s="81">
        <v>2209</v>
      </c>
      <c r="AR272" s="81">
        <v>538</v>
      </c>
      <c r="AS272" s="81">
        <v>0</v>
      </c>
      <c r="AT272" s="81">
        <v>0</v>
      </c>
      <c r="AU272" s="81">
        <v>0</v>
      </c>
      <c r="AV272" s="81">
        <v>2</v>
      </c>
      <c r="AW272" s="81">
        <v>0</v>
      </c>
      <c r="AX272" s="82"/>
      <c r="AY272" s="81">
        <v>9767.3039999999855</v>
      </c>
      <c r="AZ272" s="81">
        <v>98339.48000000004</v>
      </c>
      <c r="BA272" s="81">
        <v>0</v>
      </c>
      <c r="BB272" s="81">
        <v>0</v>
      </c>
      <c r="BC272" s="81">
        <v>0</v>
      </c>
      <c r="BD272" s="81">
        <v>104260</v>
      </c>
      <c r="BE272" s="81">
        <v>0</v>
      </c>
      <c r="BF272" s="82"/>
      <c r="BG272" s="81">
        <v>0</v>
      </c>
      <c r="BH272" s="81">
        <v>0</v>
      </c>
      <c r="BI272" s="81">
        <v>684.02300000000002</v>
      </c>
      <c r="BJ272" s="81">
        <v>1088.1389999999999</v>
      </c>
      <c r="BK272" s="81">
        <v>8.42</v>
      </c>
      <c r="BL272" s="81">
        <v>0</v>
      </c>
      <c r="BM272" s="82"/>
      <c r="BN272" s="81">
        <v>0</v>
      </c>
      <c r="BO272" s="81">
        <v>0</v>
      </c>
      <c r="BP272" s="81">
        <v>18</v>
      </c>
      <c r="BQ272" s="81">
        <v>2</v>
      </c>
      <c r="BR272" s="81">
        <v>2</v>
      </c>
      <c r="BS272" s="81">
        <v>0</v>
      </c>
      <c r="BT272"/>
      <c r="BU272" s="80">
        <v>1624.1220000000001</v>
      </c>
      <c r="BV272" s="80">
        <v>156.46</v>
      </c>
      <c r="BW272" s="80">
        <v>0</v>
      </c>
      <c r="BX272" s="80">
        <v>0</v>
      </c>
      <c r="BY272" s="80">
        <v>0</v>
      </c>
      <c r="BZ272" s="80">
        <v>0</v>
      </c>
      <c r="CA272" s="80">
        <v>0</v>
      </c>
      <c r="CB272" s="80">
        <v>0</v>
      </c>
      <c r="CC272" s="80">
        <v>0</v>
      </c>
    </row>
    <row r="273" spans="1:81">
      <c r="A273" s="80" t="s">
        <v>2050</v>
      </c>
      <c r="B273" s="80">
        <v>85</v>
      </c>
      <c r="C273" s="80">
        <v>18</v>
      </c>
      <c r="D273" s="80">
        <v>5</v>
      </c>
      <c r="E273" s="80">
        <v>2021</v>
      </c>
      <c r="F273" s="80" t="s">
        <v>75</v>
      </c>
      <c r="G273" s="174" t="s">
        <v>2032</v>
      </c>
      <c r="H273" s="80" t="s">
        <v>2033</v>
      </c>
      <c r="I273" s="177"/>
      <c r="J273" s="81">
        <v>2409.4928795897263</v>
      </c>
      <c r="K273" s="81">
        <v>6.1853052579090395</v>
      </c>
      <c r="L273" s="81">
        <v>18.004853428869996</v>
      </c>
      <c r="M273" s="81">
        <v>71.470553242230977</v>
      </c>
      <c r="N273" s="81">
        <v>96.158868810088123</v>
      </c>
      <c r="O273" s="81">
        <v>52.895740855405137</v>
      </c>
      <c r="P273" s="81">
        <v>37.071400832482695</v>
      </c>
      <c r="Q273" s="81">
        <v>3.6309667754557586</v>
      </c>
      <c r="R273" s="81">
        <v>12.966291707840272</v>
      </c>
      <c r="S273" s="81">
        <v>7.2449059976119994</v>
      </c>
      <c r="T273" s="82"/>
      <c r="U273" s="81">
        <v>80701949</v>
      </c>
      <c r="V273" s="81">
        <v>1780</v>
      </c>
      <c r="W273" s="81">
        <v>538</v>
      </c>
      <c r="X273" s="81">
        <v>17730</v>
      </c>
      <c r="Y273" s="81">
        <v>28919</v>
      </c>
      <c r="Z273" s="81">
        <v>38920</v>
      </c>
      <c r="AA273" s="81">
        <v>8156</v>
      </c>
      <c r="AB273" s="81">
        <v>60850</v>
      </c>
      <c r="AC273" s="81">
        <v>2227734.9999999995</v>
      </c>
      <c r="AD273" s="81">
        <v>7.2449059976119994</v>
      </c>
      <c r="AE273" s="82"/>
      <c r="AF273" s="81">
        <v>767153314.03727055</v>
      </c>
      <c r="AG273" s="81">
        <v>4609309.9294404378</v>
      </c>
      <c r="AH273" s="81">
        <v>3200695.8004017151</v>
      </c>
      <c r="AI273" s="81">
        <v>105467861.67156544</v>
      </c>
      <c r="AJ273" s="81">
        <v>143861820.41634554</v>
      </c>
      <c r="AK273" s="81">
        <v>0</v>
      </c>
      <c r="AL273" s="81">
        <v>0</v>
      </c>
      <c r="AM273" s="81">
        <v>7987407.5731048072</v>
      </c>
      <c r="AN273" s="81">
        <v>0</v>
      </c>
      <c r="AO273" s="81">
        <v>0</v>
      </c>
      <c r="AP273" s="82"/>
      <c r="AQ273" s="81">
        <v>2297</v>
      </c>
      <c r="AR273" s="81">
        <v>555</v>
      </c>
      <c r="AS273" s="81">
        <v>0</v>
      </c>
      <c r="AT273" s="81">
        <v>0</v>
      </c>
      <c r="AU273" s="81">
        <v>0</v>
      </c>
      <c r="AV273" s="81">
        <v>2</v>
      </c>
      <c r="AW273" s="81"/>
      <c r="AX273" s="82"/>
      <c r="AY273" s="81">
        <v>10214.91699999999</v>
      </c>
      <c r="AZ273" s="81">
        <v>134145.0800000001</v>
      </c>
      <c r="BA273" s="81">
        <v>0</v>
      </c>
      <c r="BB273" s="81">
        <v>0</v>
      </c>
      <c r="BC273" s="81">
        <v>0</v>
      </c>
      <c r="BD273" s="81">
        <v>104260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2051</v>
      </c>
      <c r="B274" s="80">
        <v>85</v>
      </c>
      <c r="C274" s="80">
        <v>19</v>
      </c>
      <c r="D274" s="80">
        <v>5</v>
      </c>
      <c r="E274" s="80">
        <v>2022</v>
      </c>
      <c r="F274" s="80" t="s">
        <v>568</v>
      </c>
      <c r="G274" s="174" t="s">
        <v>2032</v>
      </c>
      <c r="H274" s="80" t="s">
        <v>2033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2445</v>
      </c>
      <c r="AR274" s="81">
        <v>563</v>
      </c>
      <c r="AS274" s="81">
        <v>0</v>
      </c>
      <c r="AT274" s="81">
        <v>0</v>
      </c>
      <c r="AU274" s="81">
        <v>0</v>
      </c>
      <c r="AV274" s="81">
        <v>2</v>
      </c>
      <c r="AW274" s="81"/>
      <c r="AX274" s="82"/>
      <c r="AY274" s="81">
        <v>11074.750999999978</v>
      </c>
      <c r="AZ274" s="81">
        <v>135703.38000000006</v>
      </c>
      <c r="BA274" s="81">
        <v>0</v>
      </c>
      <c r="BB274" s="81">
        <v>0</v>
      </c>
      <c r="BC274" s="81">
        <v>0</v>
      </c>
      <c r="BD274" s="81">
        <v>104260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2052</v>
      </c>
      <c r="B275" s="80">
        <v>460</v>
      </c>
      <c r="C275" s="80">
        <v>1</v>
      </c>
      <c r="D275" s="80">
        <v>28</v>
      </c>
      <c r="E275" s="80">
        <v>1990</v>
      </c>
      <c r="F275" s="80" t="s">
        <v>562</v>
      </c>
      <c r="G275" s="80" t="s">
        <v>2053</v>
      </c>
      <c r="H275" s="80" t="s">
        <v>2054</v>
      </c>
      <c r="I275" s="177"/>
      <c r="J275" s="81">
        <v>120.02373902287977</v>
      </c>
      <c r="K275" s="81">
        <v>8.8918024673888993</v>
      </c>
      <c r="L275" s="81">
        <v>4.4094527632017533</v>
      </c>
      <c r="M275" s="81">
        <v>37.320668612705624</v>
      </c>
      <c r="N275" s="81">
        <v>41.259728953054932</v>
      </c>
      <c r="O275" s="81">
        <v>41.853903650017244</v>
      </c>
      <c r="P275" s="81">
        <v>39.330987170496222</v>
      </c>
      <c r="Q275" s="81">
        <v>2.874554451263148</v>
      </c>
      <c r="R275" s="81">
        <v>0</v>
      </c>
      <c r="S275" s="81">
        <v>3.3400845579556919</v>
      </c>
      <c r="T275" s="82"/>
      <c r="U275" s="81">
        <v>16496451</v>
      </c>
      <c r="V275" s="81">
        <v>1986</v>
      </c>
      <c r="W275" s="81">
        <v>51</v>
      </c>
      <c r="X275" s="81">
        <v>12114</v>
      </c>
      <c r="Y275" s="81">
        <v>12814</v>
      </c>
      <c r="Z275" s="81">
        <v>17215</v>
      </c>
      <c r="AA275" s="81">
        <v>9550</v>
      </c>
      <c r="AB275" s="81">
        <v>46673</v>
      </c>
      <c r="AC275" s="81">
        <v>0</v>
      </c>
      <c r="AD275" s="81">
        <v>3.3400845579556919</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2055</v>
      </c>
      <c r="B276" s="80">
        <v>461</v>
      </c>
      <c r="C276" s="80">
        <v>2</v>
      </c>
      <c r="D276" s="80">
        <v>28</v>
      </c>
      <c r="E276" s="80">
        <v>2005</v>
      </c>
      <c r="F276" s="80" t="s">
        <v>565</v>
      </c>
      <c r="G276" s="80" t="s">
        <v>2053</v>
      </c>
      <c r="H276" s="80" t="s">
        <v>2054</v>
      </c>
      <c r="I276" s="177"/>
      <c r="J276" s="81">
        <v>124.74272237534127</v>
      </c>
      <c r="K276" s="81">
        <v>5.8932834757366335</v>
      </c>
      <c r="L276" s="81">
        <v>11.454098923220561</v>
      </c>
      <c r="M276" s="81">
        <v>72.78781102884949</v>
      </c>
      <c r="N276" s="81">
        <v>78.393387038052367</v>
      </c>
      <c r="O276" s="81">
        <v>69.65202598704289</v>
      </c>
      <c r="P276" s="81">
        <v>45.941869809400636</v>
      </c>
      <c r="Q276" s="81">
        <v>3.5041346465034877</v>
      </c>
      <c r="R276" s="81">
        <v>0</v>
      </c>
      <c r="S276" s="81">
        <v>1.5051671579541126</v>
      </c>
      <c r="T276" s="82"/>
      <c r="U276" s="81">
        <v>18390324</v>
      </c>
      <c r="V276" s="81">
        <v>1808</v>
      </c>
      <c r="W276" s="81">
        <v>152</v>
      </c>
      <c r="X276" s="81">
        <v>13620</v>
      </c>
      <c r="Y276" s="81">
        <v>20121</v>
      </c>
      <c r="Z276" s="81">
        <v>33152</v>
      </c>
      <c r="AA276" s="81">
        <v>9136</v>
      </c>
      <c r="AB276" s="81">
        <v>59478</v>
      </c>
      <c r="AC276" s="81">
        <v>0</v>
      </c>
      <c r="AD276" s="81">
        <v>1.5051671579541126</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2056</v>
      </c>
      <c r="B277" s="80">
        <v>462</v>
      </c>
      <c r="C277" s="80">
        <v>3</v>
      </c>
      <c r="D277" s="80">
        <v>28</v>
      </c>
      <c r="E277" s="80">
        <v>2006</v>
      </c>
      <c r="F277" s="80" t="s">
        <v>566</v>
      </c>
      <c r="G277" s="80" t="s">
        <v>2053</v>
      </c>
      <c r="H277" s="80" t="s">
        <v>2054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2057</v>
      </c>
      <c r="B278" s="80">
        <v>463</v>
      </c>
      <c r="C278" s="80">
        <v>4</v>
      </c>
      <c r="D278" s="80">
        <v>28</v>
      </c>
      <c r="E278" s="80">
        <v>2007</v>
      </c>
      <c r="F278" s="80" t="s">
        <v>567</v>
      </c>
      <c r="G278" s="80" t="s">
        <v>2053</v>
      </c>
      <c r="H278" s="80" t="s">
        <v>2054</v>
      </c>
      <c r="I278" s="177"/>
      <c r="J278" s="81">
        <v>135.01844043247493</v>
      </c>
      <c r="K278" s="81">
        <v>4.9634327757316923</v>
      </c>
      <c r="L278" s="81">
        <v>8.2058815021626277</v>
      </c>
      <c r="M278" s="81">
        <v>66.026762079330055</v>
      </c>
      <c r="N278" s="81">
        <v>85.194205577162151</v>
      </c>
      <c r="O278" s="81">
        <v>69.073569779230667</v>
      </c>
      <c r="P278" s="81">
        <v>46.448736828887284</v>
      </c>
      <c r="Q278" s="81">
        <v>3.7061445061008746</v>
      </c>
      <c r="R278" s="81">
        <v>0</v>
      </c>
      <c r="S278" s="81">
        <v>2.4056866859767623</v>
      </c>
      <c r="T278" s="82"/>
      <c r="U278" s="81">
        <v>21810573</v>
      </c>
      <c r="V278" s="81">
        <v>1595</v>
      </c>
      <c r="W278" s="81">
        <v>128</v>
      </c>
      <c r="X278" s="81">
        <v>15537</v>
      </c>
      <c r="Y278" s="81">
        <v>20662</v>
      </c>
      <c r="Z278" s="81">
        <v>34177</v>
      </c>
      <c r="AA278" s="81">
        <v>9096</v>
      </c>
      <c r="AB278" s="81">
        <v>59580</v>
      </c>
      <c r="AC278" s="81">
        <v>0</v>
      </c>
      <c r="AD278" s="81">
        <v>2.4056866859767623</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2058</v>
      </c>
      <c r="B279" s="80">
        <v>464</v>
      </c>
      <c r="C279" s="80">
        <v>5</v>
      </c>
      <c r="D279" s="80">
        <v>28</v>
      </c>
      <c r="E279" s="80">
        <v>2008</v>
      </c>
      <c r="F279" s="80" t="s">
        <v>84</v>
      </c>
      <c r="G279" s="80" t="s">
        <v>2053</v>
      </c>
      <c r="H279" s="80" t="s">
        <v>2054</v>
      </c>
      <c r="I279" s="177"/>
      <c r="J279" s="81">
        <v>122.40437730690449</v>
      </c>
      <c r="K279" s="81">
        <v>3.5579174735624415</v>
      </c>
      <c r="L279" s="81">
        <v>7.3312194048011916</v>
      </c>
      <c r="M279" s="81">
        <v>73.268075860776179</v>
      </c>
      <c r="N279" s="81">
        <v>77.635555745840591</v>
      </c>
      <c r="O279" s="81">
        <v>67.377699547297041</v>
      </c>
      <c r="P279" s="81">
        <v>44.880899124425881</v>
      </c>
      <c r="Q279" s="81">
        <v>3.6441483072961427</v>
      </c>
      <c r="R279" s="81">
        <v>0</v>
      </c>
      <c r="S279" s="81">
        <v>2.1167286767284326</v>
      </c>
      <c r="T279" s="82"/>
      <c r="U279" s="81">
        <v>20787366</v>
      </c>
      <c r="V279" s="81">
        <v>1595</v>
      </c>
      <c r="W279" s="81">
        <v>128</v>
      </c>
      <c r="X279" s="81">
        <v>15537</v>
      </c>
      <c r="Y279" s="81">
        <v>20774</v>
      </c>
      <c r="Z279" s="81">
        <v>34508</v>
      </c>
      <c r="AA279" s="81">
        <v>8799</v>
      </c>
      <c r="AB279" s="81">
        <v>59546</v>
      </c>
      <c r="AC279" s="81">
        <v>0</v>
      </c>
      <c r="AD279" s="81">
        <v>2.1167286767284326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2059</v>
      </c>
      <c r="B280" s="80">
        <v>465</v>
      </c>
      <c r="C280" s="80">
        <v>6</v>
      </c>
      <c r="D280" s="80">
        <v>28</v>
      </c>
      <c r="E280" s="80">
        <v>2009</v>
      </c>
      <c r="F280" s="80" t="s">
        <v>85</v>
      </c>
      <c r="G280" s="80" t="s">
        <v>2053</v>
      </c>
      <c r="H280" s="80" t="s">
        <v>2054</v>
      </c>
      <c r="I280" s="177"/>
      <c r="J280" s="81">
        <v>99.347202116862078</v>
      </c>
      <c r="K280" s="81">
        <v>3.4445267196230667</v>
      </c>
      <c r="L280" s="81">
        <v>10.064096244591809</v>
      </c>
      <c r="M280" s="81">
        <v>75.657454163488467</v>
      </c>
      <c r="N280" s="81">
        <v>67.86989259718969</v>
      </c>
      <c r="O280" s="81">
        <v>69.254814073852259</v>
      </c>
      <c r="P280" s="81">
        <v>42.783382179721336</v>
      </c>
      <c r="Q280" s="81">
        <v>3.4697933185536267</v>
      </c>
      <c r="R280" s="81">
        <v>0</v>
      </c>
      <c r="S280" s="81">
        <v>2.1731380262009634</v>
      </c>
      <c r="T280" s="82"/>
      <c r="U280" s="81">
        <v>16331982</v>
      </c>
      <c r="V280" s="81">
        <v>1467</v>
      </c>
      <c r="W280" s="81">
        <v>206</v>
      </c>
      <c r="X280" s="81">
        <v>17510</v>
      </c>
      <c r="Y280" s="81">
        <v>20957</v>
      </c>
      <c r="Z280" s="81">
        <v>35010</v>
      </c>
      <c r="AA280" s="81">
        <v>8611</v>
      </c>
      <c r="AB280" s="81">
        <v>59518</v>
      </c>
      <c r="AC280" s="81">
        <v>0</v>
      </c>
      <c r="AD280" s="81">
        <v>2.1731380262009634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77.650000000000006</v>
      </c>
      <c r="BJ280" s="81">
        <v>0</v>
      </c>
      <c r="BK280" s="81">
        <v>30.599999999999998</v>
      </c>
      <c r="BL280" s="81">
        <v>0</v>
      </c>
      <c r="BM280" s="82"/>
      <c r="BN280" s="81">
        <v>0</v>
      </c>
      <c r="BO280" s="81">
        <v>0</v>
      </c>
      <c r="BP280" s="81">
        <v>8</v>
      </c>
      <c r="BQ280" s="81">
        <v>0</v>
      </c>
      <c r="BR280" s="81">
        <v>2</v>
      </c>
      <c r="BS280" s="81">
        <v>0</v>
      </c>
      <c r="BT280"/>
      <c r="BU280" s="80"/>
      <c r="BV280" s="80"/>
      <c r="BW280" s="80"/>
      <c r="BX280" s="80"/>
      <c r="BY280" s="80"/>
      <c r="BZ280" s="80"/>
      <c r="CA280" s="80"/>
      <c r="CB280" s="80"/>
      <c r="CC280" s="80"/>
    </row>
    <row r="281" spans="1:81">
      <c r="A281" s="80" t="s">
        <v>2060</v>
      </c>
      <c r="B281" s="80">
        <v>466</v>
      </c>
      <c r="C281" s="80">
        <v>7</v>
      </c>
      <c r="D281" s="80">
        <v>28</v>
      </c>
      <c r="E281" s="80">
        <v>2010</v>
      </c>
      <c r="F281" s="80" t="s">
        <v>86</v>
      </c>
      <c r="G281" s="80" t="s">
        <v>2053</v>
      </c>
      <c r="H281" s="80" t="s">
        <v>2054</v>
      </c>
      <c r="I281" s="177"/>
      <c r="J281" s="81">
        <v>97.095048114816592</v>
      </c>
      <c r="K281" s="81">
        <v>3.3528527757750144</v>
      </c>
      <c r="L281" s="81">
        <v>8.9046277158331986</v>
      </c>
      <c r="M281" s="81">
        <v>75.952407571073422</v>
      </c>
      <c r="N281" s="81">
        <v>80.588843793347507</v>
      </c>
      <c r="O281" s="81">
        <v>69.560629498280051</v>
      </c>
      <c r="P281" s="81">
        <v>42.997649077297488</v>
      </c>
      <c r="Q281" s="81">
        <v>3.6157360476157114</v>
      </c>
      <c r="R281" s="81">
        <v>0</v>
      </c>
      <c r="S281" s="81">
        <v>1.9781180897944701</v>
      </c>
      <c r="T281" s="82"/>
      <c r="U281" s="81">
        <v>17888855</v>
      </c>
      <c r="V281" s="81">
        <v>1467</v>
      </c>
      <c r="W281" s="81">
        <v>206</v>
      </c>
      <c r="X281" s="81">
        <v>17510</v>
      </c>
      <c r="Y281" s="81">
        <v>21201</v>
      </c>
      <c r="Z281" s="81">
        <v>35328</v>
      </c>
      <c r="AA281" s="81">
        <v>8438</v>
      </c>
      <c r="AB281" s="81">
        <v>59429</v>
      </c>
      <c r="AC281" s="81">
        <v>0</v>
      </c>
      <c r="AD281" s="81">
        <v>1.9781180897944701</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78.647999999999996</v>
      </c>
      <c r="BJ281" s="81">
        <v>0</v>
      </c>
      <c r="BK281" s="81">
        <v>32.064999999999998</v>
      </c>
      <c r="BL281" s="81">
        <v>0</v>
      </c>
      <c r="BM281" s="82"/>
      <c r="BN281" s="81">
        <v>0</v>
      </c>
      <c r="BO281" s="81">
        <v>0</v>
      </c>
      <c r="BP281" s="81">
        <v>8</v>
      </c>
      <c r="BQ281" s="81">
        <v>0</v>
      </c>
      <c r="BR281" s="81">
        <v>2</v>
      </c>
      <c r="BS281" s="81">
        <v>0</v>
      </c>
      <c r="BT281"/>
      <c r="BU281" s="80">
        <v>110.71299999999999</v>
      </c>
      <c r="BV281" s="80">
        <v>0</v>
      </c>
      <c r="BW281" s="80">
        <v>0</v>
      </c>
      <c r="BX281" s="80">
        <v>0</v>
      </c>
      <c r="BY281" s="80">
        <v>0</v>
      </c>
      <c r="BZ281" s="80">
        <v>0</v>
      </c>
      <c r="CA281" s="80">
        <v>0</v>
      </c>
      <c r="CB281" s="80">
        <v>0</v>
      </c>
      <c r="CC281" s="80">
        <v>0</v>
      </c>
    </row>
    <row r="282" spans="1:81">
      <c r="A282" s="80" t="s">
        <v>2061</v>
      </c>
      <c r="B282" s="80">
        <v>467</v>
      </c>
      <c r="C282" s="80">
        <v>8</v>
      </c>
      <c r="D282" s="80">
        <v>28</v>
      </c>
      <c r="E282" s="80">
        <v>2011</v>
      </c>
      <c r="F282" s="80" t="s">
        <v>87</v>
      </c>
      <c r="G282" s="80" t="s">
        <v>2053</v>
      </c>
      <c r="H282" s="80" t="s">
        <v>2054</v>
      </c>
      <c r="I282" s="177"/>
      <c r="J282" s="81">
        <v>101.8172205091209</v>
      </c>
      <c r="K282" s="81">
        <v>4.5119773363110367</v>
      </c>
      <c r="L282" s="81">
        <v>8.5541978010066391</v>
      </c>
      <c r="M282" s="81">
        <v>97.38375359381493</v>
      </c>
      <c r="N282" s="81">
        <v>81.406313411724113</v>
      </c>
      <c r="O282" s="81">
        <v>69.039339728318524</v>
      </c>
      <c r="P282" s="81">
        <v>41.680857383326526</v>
      </c>
      <c r="Q282" s="81">
        <v>4.181855658483661</v>
      </c>
      <c r="R282" s="81">
        <v>0</v>
      </c>
      <c r="S282" s="81">
        <v>1.5384351276255668</v>
      </c>
      <c r="T282" s="82"/>
      <c r="U282" s="81">
        <v>15933403</v>
      </c>
      <c r="V282" s="81">
        <v>1467</v>
      </c>
      <c r="W282" s="81">
        <v>206</v>
      </c>
      <c r="X282" s="81">
        <v>17510</v>
      </c>
      <c r="Y282" s="81">
        <v>21495</v>
      </c>
      <c r="Z282" s="81">
        <v>35825</v>
      </c>
      <c r="AA282" s="81">
        <v>8423</v>
      </c>
      <c r="AB282" s="81">
        <v>59589</v>
      </c>
      <c r="AC282" s="81">
        <v>0</v>
      </c>
      <c r="AD282" s="81">
        <v>1.5384351276255668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78.927999999999997</v>
      </c>
      <c r="BJ282" s="81">
        <v>0</v>
      </c>
      <c r="BK282" s="81">
        <v>22.850999999999999</v>
      </c>
      <c r="BL282" s="81">
        <v>0</v>
      </c>
      <c r="BM282" s="82"/>
      <c r="BN282" s="81">
        <v>0</v>
      </c>
      <c r="BO282" s="81">
        <v>0</v>
      </c>
      <c r="BP282" s="81">
        <v>8</v>
      </c>
      <c r="BQ282" s="81">
        <v>0</v>
      </c>
      <c r="BR282" s="81">
        <v>1</v>
      </c>
      <c r="BS282" s="81">
        <v>0</v>
      </c>
      <c r="BT282"/>
      <c r="BU282" s="80">
        <v>101.779</v>
      </c>
      <c r="BV282" s="80">
        <v>0</v>
      </c>
      <c r="BW282" s="80">
        <v>0</v>
      </c>
      <c r="BX282" s="80">
        <v>0</v>
      </c>
      <c r="BY282" s="80">
        <v>0</v>
      </c>
      <c r="BZ282" s="80">
        <v>0</v>
      </c>
      <c r="CA282" s="80">
        <v>0</v>
      </c>
      <c r="CB282" s="80">
        <v>0</v>
      </c>
      <c r="CC282" s="80">
        <v>0</v>
      </c>
    </row>
    <row r="283" spans="1:81">
      <c r="A283" s="80" t="s">
        <v>2062</v>
      </c>
      <c r="B283" s="80">
        <v>468</v>
      </c>
      <c r="C283" s="80">
        <v>9</v>
      </c>
      <c r="D283" s="80">
        <v>28</v>
      </c>
      <c r="E283" s="80">
        <v>2012</v>
      </c>
      <c r="F283" s="80" t="s">
        <v>88</v>
      </c>
      <c r="G283" s="80" t="s">
        <v>2053</v>
      </c>
      <c r="H283" s="80" t="s">
        <v>2054</v>
      </c>
      <c r="I283" s="177"/>
      <c r="J283" s="81">
        <v>127.78619631831862</v>
      </c>
      <c r="K283" s="81">
        <v>4.0083300474529437</v>
      </c>
      <c r="L283" s="81">
        <v>8.483978813981647</v>
      </c>
      <c r="M283" s="81">
        <v>92.405225752852957</v>
      </c>
      <c r="N283" s="81">
        <v>80.001526547001177</v>
      </c>
      <c r="O283" s="81">
        <v>69.482628540622898</v>
      </c>
      <c r="P283" s="81">
        <v>41.405414752740242</v>
      </c>
      <c r="Q283" s="81">
        <v>4.5774161615325033</v>
      </c>
      <c r="R283" s="81">
        <v>0</v>
      </c>
      <c r="S283" s="81">
        <v>1.7065310606902619</v>
      </c>
      <c r="T283" s="82"/>
      <c r="U283" s="81">
        <v>16913350</v>
      </c>
      <c r="V283" s="81">
        <v>1467</v>
      </c>
      <c r="W283" s="81">
        <v>206</v>
      </c>
      <c r="X283" s="81">
        <v>17510</v>
      </c>
      <c r="Y283" s="81">
        <v>21996</v>
      </c>
      <c r="Z283" s="81">
        <v>36341</v>
      </c>
      <c r="AA283" s="81">
        <v>8320</v>
      </c>
      <c r="AB283" s="81">
        <v>60034</v>
      </c>
      <c r="AC283" s="81">
        <v>0</v>
      </c>
      <c r="AD283" s="81">
        <v>1.7065310606902619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77.203000000000003</v>
      </c>
      <c r="BJ283" s="81">
        <v>0</v>
      </c>
      <c r="BK283" s="81">
        <v>34.676000000000002</v>
      </c>
      <c r="BL283" s="81">
        <v>0</v>
      </c>
      <c r="BM283" s="82"/>
      <c r="BN283" s="81">
        <v>0</v>
      </c>
      <c r="BO283" s="81">
        <v>0</v>
      </c>
      <c r="BP283" s="81">
        <v>8</v>
      </c>
      <c r="BQ283" s="81">
        <v>0</v>
      </c>
      <c r="BR283" s="81">
        <v>2</v>
      </c>
      <c r="BS283" s="81">
        <v>0</v>
      </c>
      <c r="BT283"/>
      <c r="BU283" s="80">
        <v>111.879</v>
      </c>
      <c r="BV283" s="80">
        <v>0</v>
      </c>
      <c r="BW283" s="80">
        <v>0</v>
      </c>
      <c r="BX283" s="80">
        <v>0</v>
      </c>
      <c r="BY283" s="80">
        <v>0</v>
      </c>
      <c r="BZ283" s="80">
        <v>0</v>
      </c>
      <c r="CA283" s="80">
        <v>0</v>
      </c>
      <c r="CB283" s="80">
        <v>0</v>
      </c>
      <c r="CC283" s="80">
        <v>0</v>
      </c>
    </row>
    <row r="284" spans="1:81">
      <c r="A284" s="80" t="s">
        <v>2063</v>
      </c>
      <c r="B284" s="80">
        <v>469</v>
      </c>
      <c r="C284" s="80">
        <v>10</v>
      </c>
      <c r="D284" s="80">
        <v>28</v>
      </c>
      <c r="E284" s="80">
        <v>2013</v>
      </c>
      <c r="F284" s="80" t="s">
        <v>89</v>
      </c>
      <c r="G284" s="80" t="s">
        <v>2053</v>
      </c>
      <c r="H284" s="80" t="s">
        <v>2054</v>
      </c>
      <c r="I284" s="177"/>
      <c r="J284" s="81">
        <v>124.3147711509629</v>
      </c>
      <c r="K284" s="81">
        <v>3.400257863822123</v>
      </c>
      <c r="L284" s="81">
        <v>8.0530444559505607</v>
      </c>
      <c r="M284" s="81">
        <v>92.001850894162416</v>
      </c>
      <c r="N284" s="81">
        <v>93.043808674852215</v>
      </c>
      <c r="O284" s="81">
        <v>67.63854866135128</v>
      </c>
      <c r="P284" s="81">
        <v>41.386588172914244</v>
      </c>
      <c r="Q284" s="81">
        <v>4.662955322010931</v>
      </c>
      <c r="R284" s="81">
        <v>0</v>
      </c>
      <c r="S284" s="81">
        <v>1.5443969076692581</v>
      </c>
      <c r="T284" s="82"/>
      <c r="U284" s="81">
        <v>18333801</v>
      </c>
      <c r="V284" s="81">
        <v>1467</v>
      </c>
      <c r="W284" s="81">
        <v>206</v>
      </c>
      <c r="X284" s="81">
        <v>17510</v>
      </c>
      <c r="Y284" s="81">
        <v>22347</v>
      </c>
      <c r="Z284" s="81">
        <v>36956</v>
      </c>
      <c r="AA284" s="81">
        <v>8285</v>
      </c>
      <c r="AB284" s="81">
        <v>60279</v>
      </c>
      <c r="AC284" s="81">
        <v>0</v>
      </c>
      <c r="AD284" s="81">
        <v>1.5443969076692581</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88.453000000000003</v>
      </c>
      <c r="BJ284" s="81">
        <v>0</v>
      </c>
      <c r="BK284" s="81">
        <v>38.603999999999999</v>
      </c>
      <c r="BL284" s="81">
        <v>0</v>
      </c>
      <c r="BM284" s="82"/>
      <c r="BN284" s="81">
        <v>0</v>
      </c>
      <c r="BO284" s="81">
        <v>0</v>
      </c>
      <c r="BP284" s="81">
        <v>8</v>
      </c>
      <c r="BQ284" s="81">
        <v>0</v>
      </c>
      <c r="BR284" s="81">
        <v>2</v>
      </c>
      <c r="BS284" s="81">
        <v>0</v>
      </c>
      <c r="BT284"/>
      <c r="BU284" s="80">
        <v>127.057</v>
      </c>
      <c r="BV284" s="80">
        <v>0</v>
      </c>
      <c r="BW284" s="80">
        <v>0</v>
      </c>
      <c r="BX284" s="80">
        <v>0</v>
      </c>
      <c r="BY284" s="80">
        <v>0</v>
      </c>
      <c r="BZ284" s="80">
        <v>0</v>
      </c>
      <c r="CA284" s="80">
        <v>0</v>
      </c>
      <c r="CB284" s="80">
        <v>0</v>
      </c>
      <c r="CC284" s="80">
        <v>0</v>
      </c>
    </row>
    <row r="285" spans="1:81">
      <c r="A285" s="80" t="s">
        <v>2064</v>
      </c>
      <c r="B285" s="80">
        <v>470</v>
      </c>
      <c r="C285" s="80">
        <v>11</v>
      </c>
      <c r="D285" s="80">
        <v>28</v>
      </c>
      <c r="E285" s="80">
        <v>2014</v>
      </c>
      <c r="F285" s="80" t="s">
        <v>90</v>
      </c>
      <c r="G285" s="80" t="s">
        <v>2053</v>
      </c>
      <c r="H285" s="80" t="s">
        <v>2054</v>
      </c>
      <c r="I285" s="177"/>
      <c r="J285" s="81">
        <v>111.03767727864826</v>
      </c>
      <c r="K285" s="81">
        <v>3.6553731113014436</v>
      </c>
      <c r="L285" s="81">
        <v>5.9213914765689717</v>
      </c>
      <c r="M285" s="81">
        <v>93.382826094415122</v>
      </c>
      <c r="N285" s="81">
        <v>85.542492983193597</v>
      </c>
      <c r="O285" s="81">
        <v>64.848594365510905</v>
      </c>
      <c r="P285" s="81">
        <v>40.848641580336782</v>
      </c>
      <c r="Q285" s="81">
        <v>4.4706294011282761</v>
      </c>
      <c r="R285" s="81">
        <v>0</v>
      </c>
      <c r="S285" s="81">
        <v>2.397282322672714</v>
      </c>
      <c r="T285" s="82"/>
      <c r="U285" s="81">
        <v>17469843</v>
      </c>
      <c r="V285" s="81">
        <v>1440</v>
      </c>
      <c r="W285" s="81">
        <v>144</v>
      </c>
      <c r="X285" s="81">
        <v>18401</v>
      </c>
      <c r="Y285" s="81">
        <v>22567</v>
      </c>
      <c r="Z285" s="81">
        <v>37317</v>
      </c>
      <c r="AA285" s="81">
        <v>8135</v>
      </c>
      <c r="AB285" s="81">
        <v>60235</v>
      </c>
      <c r="AC285" s="81">
        <v>0</v>
      </c>
      <c r="AD285" s="81">
        <v>2.397282322672714</v>
      </c>
      <c r="AE285" s="82"/>
      <c r="AF285" s="81">
        <v>139933168.49747756</v>
      </c>
      <c r="AG285" s="81">
        <v>3097403.0061343</v>
      </c>
      <c r="AH285" s="81">
        <v>1532730.3355973088</v>
      </c>
      <c r="AI285" s="81">
        <v>121844455.36790326</v>
      </c>
      <c r="AJ285" s="81">
        <v>115126327.6269245</v>
      </c>
      <c r="AK285" s="81">
        <v>0</v>
      </c>
      <c r="AL285" s="81">
        <v>0</v>
      </c>
      <c r="AM285" s="81">
        <v>8269365.3954464318</v>
      </c>
      <c r="AN285" s="81">
        <v>0</v>
      </c>
      <c r="AO285" s="81">
        <v>0</v>
      </c>
      <c r="AP285" s="82"/>
      <c r="AQ285" s="81">
        <v>1765</v>
      </c>
      <c r="AR285" s="81">
        <v>317</v>
      </c>
      <c r="AS285" s="81">
        <v>0</v>
      </c>
      <c r="AT285" s="81">
        <v>0</v>
      </c>
      <c r="AU285" s="81">
        <v>0</v>
      </c>
      <c r="AV285" s="81">
        <v>0</v>
      </c>
      <c r="AW285" s="81" t="s">
        <v>564</v>
      </c>
      <c r="AX285" s="82"/>
      <c r="AY285" s="81">
        <v>7230.2000000000007</v>
      </c>
      <c r="AZ285" s="81">
        <v>15382.1</v>
      </c>
      <c r="BA285" s="81">
        <v>0</v>
      </c>
      <c r="BB285" s="81">
        <v>0</v>
      </c>
      <c r="BC285" s="81">
        <v>0</v>
      </c>
      <c r="BD285" s="81">
        <v>0</v>
      </c>
      <c r="BE285" s="81" t="s">
        <v>564</v>
      </c>
      <c r="BF285" s="82"/>
      <c r="BG285" s="81">
        <v>0</v>
      </c>
      <c r="BH285" s="81">
        <v>0</v>
      </c>
      <c r="BI285" s="81">
        <v>69.613</v>
      </c>
      <c r="BJ285" s="81">
        <v>0</v>
      </c>
      <c r="BK285" s="81">
        <v>39.128</v>
      </c>
      <c r="BL285" s="81">
        <v>0</v>
      </c>
      <c r="BM285" s="82"/>
      <c r="BN285" s="81">
        <v>0</v>
      </c>
      <c r="BO285" s="81">
        <v>0</v>
      </c>
      <c r="BP285" s="81">
        <v>8</v>
      </c>
      <c r="BQ285" s="81">
        <v>0</v>
      </c>
      <c r="BR285" s="81">
        <v>2</v>
      </c>
      <c r="BS285" s="81">
        <v>0</v>
      </c>
      <c r="BT285"/>
      <c r="BU285" s="80">
        <v>108.741</v>
      </c>
      <c r="BV285" s="80">
        <v>0</v>
      </c>
      <c r="BW285" s="80">
        <v>0</v>
      </c>
      <c r="BX285" s="80">
        <v>0</v>
      </c>
      <c r="BY285" s="80">
        <v>0</v>
      </c>
      <c r="BZ285" s="80">
        <v>0</v>
      </c>
      <c r="CA285" s="80">
        <v>0</v>
      </c>
      <c r="CB285" s="80">
        <v>0</v>
      </c>
      <c r="CC285" s="80">
        <v>0</v>
      </c>
    </row>
    <row r="286" spans="1:81">
      <c r="A286" s="80" t="s">
        <v>2065</v>
      </c>
      <c r="B286" s="80">
        <v>471</v>
      </c>
      <c r="C286" s="80">
        <v>12</v>
      </c>
      <c r="D286" s="80">
        <v>28</v>
      </c>
      <c r="E286" s="80">
        <v>2015</v>
      </c>
      <c r="F286" s="80" t="s">
        <v>91</v>
      </c>
      <c r="G286" s="80" t="s">
        <v>2053</v>
      </c>
      <c r="H286" s="80" t="s">
        <v>2054</v>
      </c>
      <c r="I286" s="177"/>
      <c r="J286" s="81">
        <v>82.386390496533181</v>
      </c>
      <c r="K286" s="81">
        <v>3.631772555138959</v>
      </c>
      <c r="L286" s="81">
        <v>5.5222606866477175</v>
      </c>
      <c r="M286" s="81">
        <v>83.589783979669917</v>
      </c>
      <c r="N286" s="81">
        <v>78.242012184353882</v>
      </c>
      <c r="O286" s="81">
        <v>64.857991449097582</v>
      </c>
      <c r="P286" s="81">
        <v>40.805402538863362</v>
      </c>
      <c r="Q286" s="81">
        <v>4.3692584966554975</v>
      </c>
      <c r="R286" s="81">
        <v>0</v>
      </c>
      <c r="S286" s="81">
        <v>2.0893190452307078</v>
      </c>
      <c r="T286" s="82"/>
      <c r="U286" s="81">
        <v>14803055</v>
      </c>
      <c r="V286" s="81">
        <v>1440</v>
      </c>
      <c r="W286" s="81">
        <v>144</v>
      </c>
      <c r="X286" s="81">
        <v>18401</v>
      </c>
      <c r="Y286" s="81">
        <v>22916</v>
      </c>
      <c r="Z286" s="81">
        <v>37682</v>
      </c>
      <c r="AA286" s="81">
        <v>8120</v>
      </c>
      <c r="AB286" s="81">
        <v>60135</v>
      </c>
      <c r="AC286" s="81">
        <v>0</v>
      </c>
      <c r="AD286" s="81">
        <v>2.0893190452307078</v>
      </c>
      <c r="AE286" s="82"/>
      <c r="AF286" s="81">
        <v>101890914.92238763</v>
      </c>
      <c r="AG286" s="81">
        <v>2774772.0611276934</v>
      </c>
      <c r="AH286" s="81">
        <v>1173419.0766257478</v>
      </c>
      <c r="AI286" s="81">
        <v>115890475.5311625</v>
      </c>
      <c r="AJ286" s="81">
        <v>113938235.19784412</v>
      </c>
      <c r="AK286" s="81">
        <v>0</v>
      </c>
      <c r="AL286" s="81">
        <v>0</v>
      </c>
      <c r="AM286" s="81">
        <v>8241249.4931625612</v>
      </c>
      <c r="AN286" s="81">
        <v>0</v>
      </c>
      <c r="AO286" s="81">
        <v>0</v>
      </c>
      <c r="AP286" s="82"/>
      <c r="AQ286" s="81">
        <v>1924</v>
      </c>
      <c r="AR286" s="81">
        <v>474</v>
      </c>
      <c r="AS286" s="81">
        <v>0</v>
      </c>
      <c r="AT286" s="81">
        <v>0</v>
      </c>
      <c r="AU286" s="81">
        <v>0</v>
      </c>
      <c r="AV286" s="81">
        <v>0</v>
      </c>
      <c r="AW286" s="81" t="s">
        <v>564</v>
      </c>
      <c r="AX286" s="82"/>
      <c r="AY286" s="81">
        <v>7987</v>
      </c>
      <c r="AZ286" s="81">
        <v>23958.699999999997</v>
      </c>
      <c r="BA286" s="81">
        <v>0</v>
      </c>
      <c r="BB286" s="81">
        <v>0</v>
      </c>
      <c r="BC286" s="81">
        <v>0</v>
      </c>
      <c r="BD286" s="81">
        <v>0</v>
      </c>
      <c r="BE286" s="81" t="s">
        <v>564</v>
      </c>
      <c r="BF286" s="82"/>
      <c r="BG286" s="81">
        <v>0</v>
      </c>
      <c r="BH286" s="81">
        <v>0</v>
      </c>
      <c r="BI286" s="81">
        <v>62.844000000000001</v>
      </c>
      <c r="BJ286" s="81">
        <v>0</v>
      </c>
      <c r="BK286" s="81">
        <v>36.512999999999998</v>
      </c>
      <c r="BL286" s="81">
        <v>0</v>
      </c>
      <c r="BM286" s="82"/>
      <c r="BN286" s="81">
        <v>0</v>
      </c>
      <c r="BO286" s="81">
        <v>0</v>
      </c>
      <c r="BP286" s="81">
        <v>7</v>
      </c>
      <c r="BQ286" s="81">
        <v>0</v>
      </c>
      <c r="BR286" s="81">
        <v>2</v>
      </c>
      <c r="BS286" s="81">
        <v>0</v>
      </c>
      <c r="BT286"/>
      <c r="BU286" s="80">
        <v>99.356999999999999</v>
      </c>
      <c r="BV286" s="80">
        <v>0</v>
      </c>
      <c r="BW286" s="80">
        <v>0</v>
      </c>
      <c r="BX286" s="80">
        <v>0</v>
      </c>
      <c r="BY286" s="80">
        <v>0</v>
      </c>
      <c r="BZ286" s="80">
        <v>0</v>
      </c>
      <c r="CA286" s="80">
        <v>0</v>
      </c>
      <c r="CB286" s="80">
        <v>0</v>
      </c>
      <c r="CC286" s="80">
        <v>0</v>
      </c>
    </row>
    <row r="287" spans="1:81">
      <c r="A287" s="80" t="s">
        <v>2066</v>
      </c>
      <c r="B287" s="80">
        <v>472</v>
      </c>
      <c r="C287" s="80">
        <v>13</v>
      </c>
      <c r="D287" s="80">
        <v>28</v>
      </c>
      <c r="E287" s="80">
        <v>2016</v>
      </c>
      <c r="F287" s="80" t="s">
        <v>92</v>
      </c>
      <c r="G287" s="80" t="s">
        <v>2053</v>
      </c>
      <c r="H287" s="80" t="s">
        <v>2054</v>
      </c>
      <c r="I287" s="177"/>
      <c r="J287" s="81">
        <v>84.139963515719941</v>
      </c>
      <c r="K287" s="81">
        <v>3.9892861447573731</v>
      </c>
      <c r="L287" s="81">
        <v>5.6783561032126055</v>
      </c>
      <c r="M287" s="81">
        <v>76.974480024880719</v>
      </c>
      <c r="N287" s="81">
        <v>83.303628825110579</v>
      </c>
      <c r="O287" s="81">
        <v>64.696099227543215</v>
      </c>
      <c r="P287" s="81">
        <v>40.33710949657209</v>
      </c>
      <c r="Q287" s="81">
        <v>4.2473157307825877</v>
      </c>
      <c r="R287" s="81">
        <v>0</v>
      </c>
      <c r="S287" s="81">
        <v>3.8616417475864804</v>
      </c>
      <c r="T287" s="82"/>
      <c r="U287" s="81">
        <v>15806468</v>
      </c>
      <c r="V287" s="81">
        <v>1440</v>
      </c>
      <c r="W287" s="81">
        <v>144</v>
      </c>
      <c r="X287" s="81">
        <v>18401</v>
      </c>
      <c r="Y287" s="81">
        <v>23217</v>
      </c>
      <c r="Z287" s="81">
        <v>38050</v>
      </c>
      <c r="AA287" s="81">
        <v>8302</v>
      </c>
      <c r="AB287" s="81">
        <v>60133</v>
      </c>
      <c r="AC287" s="81">
        <v>0</v>
      </c>
      <c r="AD287" s="81">
        <v>3.8616417475864799</v>
      </c>
      <c r="AE287" s="82"/>
      <c r="AF287" s="81">
        <v>108815739.775392</v>
      </c>
      <c r="AG287" s="81">
        <v>3050849.55538374</v>
      </c>
      <c r="AH287" s="81">
        <v>937254.3511974694</v>
      </c>
      <c r="AI287" s="81">
        <v>117260353.74866959</v>
      </c>
      <c r="AJ287" s="81">
        <v>121175841.13093179</v>
      </c>
      <c r="AK287" s="81">
        <v>0</v>
      </c>
      <c r="AL287" s="81">
        <v>0</v>
      </c>
      <c r="AM287" s="81">
        <v>8247377.830841993</v>
      </c>
      <c r="AN287" s="81">
        <v>0</v>
      </c>
      <c r="AO287" s="81">
        <v>0</v>
      </c>
      <c r="AP287" s="82"/>
      <c r="AQ287" s="81">
        <v>2077</v>
      </c>
      <c r="AR287" s="81">
        <v>570</v>
      </c>
      <c r="AS287" s="81">
        <v>0</v>
      </c>
      <c r="AT287" s="81">
        <v>0</v>
      </c>
      <c r="AU287" s="81">
        <v>0</v>
      </c>
      <c r="AV287" s="81">
        <v>0</v>
      </c>
      <c r="AW287" s="81" t="s">
        <v>564</v>
      </c>
      <c r="AX287" s="82"/>
      <c r="AY287" s="81">
        <v>8763.2999999999993</v>
      </c>
      <c r="AZ287" s="81">
        <v>28322.400000000001</v>
      </c>
      <c r="BA287" s="81">
        <v>0</v>
      </c>
      <c r="BB287" s="81">
        <v>0</v>
      </c>
      <c r="BC287" s="81">
        <v>0</v>
      </c>
      <c r="BD287" s="81">
        <v>0</v>
      </c>
      <c r="BE287" s="81" t="s">
        <v>564</v>
      </c>
      <c r="BF287" s="82"/>
      <c r="BG287" s="81">
        <v>0</v>
      </c>
      <c r="BH287" s="81">
        <v>0</v>
      </c>
      <c r="BI287" s="81">
        <v>61.052</v>
      </c>
      <c r="BJ287" s="81">
        <v>0</v>
      </c>
      <c r="BK287" s="81">
        <v>36.21</v>
      </c>
      <c r="BL287" s="81">
        <v>0</v>
      </c>
      <c r="BM287" s="82"/>
      <c r="BN287" s="81">
        <v>0</v>
      </c>
      <c r="BO287" s="81">
        <v>0</v>
      </c>
      <c r="BP287" s="81">
        <v>7</v>
      </c>
      <c r="BQ287" s="81">
        <v>0</v>
      </c>
      <c r="BR287" s="81">
        <v>2</v>
      </c>
      <c r="BS287" s="81">
        <v>0</v>
      </c>
      <c r="BT287"/>
      <c r="BU287" s="80">
        <v>97.262</v>
      </c>
      <c r="BV287" s="80">
        <v>0</v>
      </c>
      <c r="BW287" s="80">
        <v>0</v>
      </c>
      <c r="BX287" s="80">
        <v>0</v>
      </c>
      <c r="BY287" s="80">
        <v>0</v>
      </c>
      <c r="BZ287" s="80">
        <v>0</v>
      </c>
      <c r="CA287" s="80">
        <v>0</v>
      </c>
      <c r="CB287" s="80">
        <v>0</v>
      </c>
      <c r="CC287" s="80">
        <v>0</v>
      </c>
    </row>
    <row r="288" spans="1:81">
      <c r="A288" s="80" t="s">
        <v>2067</v>
      </c>
      <c r="B288" s="80">
        <v>473</v>
      </c>
      <c r="C288" s="80">
        <v>14</v>
      </c>
      <c r="D288" s="80">
        <v>28</v>
      </c>
      <c r="E288" s="80">
        <v>2017</v>
      </c>
      <c r="F288" s="80" t="s">
        <v>71</v>
      </c>
      <c r="G288" s="80" t="s">
        <v>2053</v>
      </c>
      <c r="H288" s="80" t="s">
        <v>2054</v>
      </c>
      <c r="I288" s="177"/>
      <c r="J288" s="81">
        <v>98.545888526871209</v>
      </c>
      <c r="K288" s="81">
        <v>3.949943117966197</v>
      </c>
      <c r="L288" s="81">
        <v>6.5247014248285202</v>
      </c>
      <c r="M288" s="81">
        <v>75.726993300999951</v>
      </c>
      <c r="N288" s="81">
        <v>83.624167940519825</v>
      </c>
      <c r="O288" s="81">
        <v>64.394731735734325</v>
      </c>
      <c r="P288" s="81">
        <v>40.168491297753278</v>
      </c>
      <c r="Q288" s="81">
        <v>4.1201006447405222</v>
      </c>
      <c r="R288" s="81">
        <v>0</v>
      </c>
      <c r="S288" s="81">
        <v>5.266457608199504</v>
      </c>
      <c r="T288" s="82"/>
      <c r="U288" s="81">
        <v>18331277</v>
      </c>
      <c r="V288" s="81">
        <v>1440</v>
      </c>
      <c r="W288" s="81">
        <v>144</v>
      </c>
      <c r="X288" s="81">
        <v>18401</v>
      </c>
      <c r="Y288" s="81">
        <v>23710</v>
      </c>
      <c r="Z288" s="81">
        <v>38501</v>
      </c>
      <c r="AA288" s="81">
        <v>8320</v>
      </c>
      <c r="AB288" s="81">
        <v>60323</v>
      </c>
      <c r="AC288" s="81">
        <v>0</v>
      </c>
      <c r="AD288" s="81">
        <v>5.266457608199504</v>
      </c>
      <c r="AE288" s="82"/>
      <c r="AF288" s="81">
        <v>131974771.37002669</v>
      </c>
      <c r="AG288" s="81">
        <v>3105507.0714354059</v>
      </c>
      <c r="AH288" s="81">
        <v>1414727.2260313679</v>
      </c>
      <c r="AI288" s="81">
        <v>122694960.95176379</v>
      </c>
      <c r="AJ288" s="81">
        <v>116556716.66373409</v>
      </c>
      <c r="AK288" s="81">
        <v>0</v>
      </c>
      <c r="AL288" s="81">
        <v>0</v>
      </c>
      <c r="AM288" s="81">
        <v>8286382.4334684098</v>
      </c>
      <c r="AN288" s="81">
        <v>0</v>
      </c>
      <c r="AO288" s="81">
        <v>0</v>
      </c>
      <c r="AP288" s="82"/>
      <c r="AQ288" s="81">
        <v>2212</v>
      </c>
      <c r="AR288" s="81">
        <v>634</v>
      </c>
      <c r="AS288" s="81">
        <v>0</v>
      </c>
      <c r="AT288" s="81">
        <v>0</v>
      </c>
      <c r="AU288" s="81">
        <v>0</v>
      </c>
      <c r="AV288" s="81">
        <v>0</v>
      </c>
      <c r="AW288" s="81" t="s">
        <v>564</v>
      </c>
      <c r="AX288" s="82"/>
      <c r="AY288" s="81">
        <v>9495.4</v>
      </c>
      <c r="AZ288" s="81">
        <v>33215.80000000001</v>
      </c>
      <c r="BA288" s="81">
        <v>0</v>
      </c>
      <c r="BB288" s="81">
        <v>0</v>
      </c>
      <c r="BC288" s="81">
        <v>0</v>
      </c>
      <c r="BD288" s="81">
        <v>0</v>
      </c>
      <c r="BE288" s="81" t="s">
        <v>564</v>
      </c>
      <c r="BF288" s="82"/>
      <c r="BG288" s="81">
        <v>0</v>
      </c>
      <c r="BH288" s="81">
        <v>0</v>
      </c>
      <c r="BI288" s="81">
        <v>68.974000000000004</v>
      </c>
      <c r="BJ288" s="81">
        <v>0</v>
      </c>
      <c r="BK288" s="81">
        <v>36.257999999999996</v>
      </c>
      <c r="BL288" s="81">
        <v>0</v>
      </c>
      <c r="BM288" s="82"/>
      <c r="BN288" s="81">
        <v>0</v>
      </c>
      <c r="BO288" s="81">
        <v>0</v>
      </c>
      <c r="BP288" s="81">
        <v>8</v>
      </c>
      <c r="BQ288" s="81">
        <v>0</v>
      </c>
      <c r="BR288" s="81">
        <v>3</v>
      </c>
      <c r="BS288" s="81">
        <v>0</v>
      </c>
      <c r="BT288"/>
      <c r="BU288" s="80">
        <v>105.232</v>
      </c>
      <c r="BV288" s="80">
        <v>0</v>
      </c>
      <c r="BW288" s="80">
        <v>0</v>
      </c>
      <c r="BX288" s="80">
        <v>0</v>
      </c>
      <c r="BY288" s="80">
        <v>0</v>
      </c>
      <c r="BZ288" s="80">
        <v>0</v>
      </c>
      <c r="CA288" s="80">
        <v>0</v>
      </c>
      <c r="CB288" s="80">
        <v>0</v>
      </c>
      <c r="CC288" s="80">
        <v>0</v>
      </c>
    </row>
    <row r="289" spans="1:81">
      <c r="A289" s="80" t="s">
        <v>2068</v>
      </c>
      <c r="B289" s="80">
        <v>474</v>
      </c>
      <c r="C289" s="80">
        <v>15</v>
      </c>
      <c r="D289" s="80">
        <v>28</v>
      </c>
      <c r="E289" s="80">
        <v>2018</v>
      </c>
      <c r="F289" s="80" t="s">
        <v>93</v>
      </c>
      <c r="G289" s="80" t="s">
        <v>2053</v>
      </c>
      <c r="H289" s="80" t="s">
        <v>2054</v>
      </c>
      <c r="I289" s="177"/>
      <c r="J289" s="81">
        <v>89.956675721776563</v>
      </c>
      <c r="K289" s="81">
        <v>3.5627823868541459</v>
      </c>
      <c r="L289" s="81">
        <v>6.0455240749836374</v>
      </c>
      <c r="M289" s="81">
        <v>74.704774270819925</v>
      </c>
      <c r="N289" s="81">
        <v>73.899710422924869</v>
      </c>
      <c r="O289" s="81">
        <v>63.647692086819148</v>
      </c>
      <c r="P289" s="81">
        <v>40.136695759073959</v>
      </c>
      <c r="Q289" s="81">
        <v>3.8117103930592457</v>
      </c>
      <c r="R289" s="81">
        <v>0</v>
      </c>
      <c r="S289" s="81">
        <v>5.5759566102102553</v>
      </c>
      <c r="T289" s="82"/>
      <c r="U289" s="81">
        <v>16663943</v>
      </c>
      <c r="V289" s="81">
        <v>1440</v>
      </c>
      <c r="W289" s="81">
        <v>144</v>
      </c>
      <c r="X289" s="81">
        <v>18401</v>
      </c>
      <c r="Y289" s="81">
        <v>23953</v>
      </c>
      <c r="Z289" s="81">
        <v>38783</v>
      </c>
      <c r="AA289" s="81">
        <v>8397</v>
      </c>
      <c r="AB289" s="81">
        <v>60141</v>
      </c>
      <c r="AC289" s="81">
        <v>0</v>
      </c>
      <c r="AD289" s="81">
        <v>5.5759566102102553</v>
      </c>
      <c r="AE289" s="82"/>
      <c r="AF289" s="81">
        <v>122250384.3734028</v>
      </c>
      <c r="AG289" s="81">
        <v>2681046.3729383009</v>
      </c>
      <c r="AH289" s="81">
        <v>1339471.209406933</v>
      </c>
      <c r="AI289" s="81">
        <v>118546985.37461831</v>
      </c>
      <c r="AJ289" s="81">
        <v>111093248.82921579</v>
      </c>
      <c r="AK289" s="81">
        <v>0</v>
      </c>
      <c r="AL289" s="81">
        <v>0</v>
      </c>
      <c r="AM289" s="81">
        <v>8278475.4493092736</v>
      </c>
      <c r="AN289" s="81">
        <v>0</v>
      </c>
      <c r="AO289" s="81">
        <v>0</v>
      </c>
      <c r="AP289" s="82"/>
      <c r="AQ289" s="81">
        <v>2336</v>
      </c>
      <c r="AR289" s="81">
        <v>695</v>
      </c>
      <c r="AS289" s="81">
        <v>0</v>
      </c>
      <c r="AT289" s="81">
        <v>0</v>
      </c>
      <c r="AU289" s="81">
        <v>0</v>
      </c>
      <c r="AV289" s="81">
        <v>1</v>
      </c>
      <c r="AW289" s="81" t="s">
        <v>564</v>
      </c>
      <c r="AX289" s="82"/>
      <c r="AY289" s="81">
        <v>10130</v>
      </c>
      <c r="AZ289" s="81">
        <v>35080.1</v>
      </c>
      <c r="BA289" s="81">
        <v>0</v>
      </c>
      <c r="BB289" s="81">
        <v>0</v>
      </c>
      <c r="BC289" s="81">
        <v>0</v>
      </c>
      <c r="BD289" s="81">
        <v>200</v>
      </c>
      <c r="BE289" s="81" t="s">
        <v>564</v>
      </c>
      <c r="BF289" s="82"/>
      <c r="BG289" s="81">
        <v>0</v>
      </c>
      <c r="BH289" s="81">
        <v>0</v>
      </c>
      <c r="BI289" s="81">
        <v>79.686000000000007</v>
      </c>
      <c r="BJ289" s="81">
        <v>0</v>
      </c>
      <c r="BK289" s="81">
        <v>39.207999999999998</v>
      </c>
      <c r="BL289" s="81">
        <v>0</v>
      </c>
      <c r="BM289" s="82"/>
      <c r="BN289" s="81">
        <v>0</v>
      </c>
      <c r="BO289" s="81">
        <v>0</v>
      </c>
      <c r="BP289" s="81">
        <v>9</v>
      </c>
      <c r="BQ289" s="81">
        <v>0</v>
      </c>
      <c r="BR289" s="81">
        <v>3</v>
      </c>
      <c r="BS289" s="81">
        <v>0</v>
      </c>
      <c r="BT289"/>
      <c r="BU289" s="80">
        <v>118.89400000000001</v>
      </c>
      <c r="BV289" s="80">
        <v>0</v>
      </c>
      <c r="BW289" s="80">
        <v>0</v>
      </c>
      <c r="BX289" s="80">
        <v>0</v>
      </c>
      <c r="BY289" s="80">
        <v>0</v>
      </c>
      <c r="BZ289" s="80">
        <v>0</v>
      </c>
      <c r="CA289" s="80">
        <v>0</v>
      </c>
      <c r="CB289" s="80">
        <v>0</v>
      </c>
      <c r="CC289" s="80">
        <v>0</v>
      </c>
    </row>
    <row r="290" spans="1:81">
      <c r="A290" s="80" t="s">
        <v>2069</v>
      </c>
      <c r="B290" s="80">
        <v>475</v>
      </c>
      <c r="C290" s="80">
        <v>16</v>
      </c>
      <c r="D290" s="80">
        <v>28</v>
      </c>
      <c r="E290" s="80">
        <v>2019</v>
      </c>
      <c r="F290" s="80" t="s">
        <v>73</v>
      </c>
      <c r="G290" s="80" t="s">
        <v>2053</v>
      </c>
      <c r="H290" s="80" t="s">
        <v>2054</v>
      </c>
      <c r="I290" s="177"/>
      <c r="J290" s="81">
        <v>83.221397157101933</v>
      </c>
      <c r="K290" s="81">
        <v>3.2906801616897727</v>
      </c>
      <c r="L290" s="81">
        <v>6.0967427850455982</v>
      </c>
      <c r="M290" s="81">
        <v>72.433098495251912</v>
      </c>
      <c r="N290" s="81">
        <v>76.842882090225885</v>
      </c>
      <c r="O290" s="81">
        <v>62.245582743347761</v>
      </c>
      <c r="P290" s="81">
        <v>39.933689454194855</v>
      </c>
      <c r="Q290" s="81">
        <v>3.7182014278873794</v>
      </c>
      <c r="R290" s="81">
        <v>0</v>
      </c>
      <c r="S290" s="81">
        <v>4.3486260123537317</v>
      </c>
      <c r="T290" s="82"/>
      <c r="U290" s="81">
        <v>16306964</v>
      </c>
      <c r="V290" s="81">
        <v>1440</v>
      </c>
      <c r="W290" s="81">
        <v>144</v>
      </c>
      <c r="X290" s="81">
        <v>18401</v>
      </c>
      <c r="Y290" s="81">
        <v>24324</v>
      </c>
      <c r="Z290" s="81">
        <v>38970</v>
      </c>
      <c r="AA290" s="81">
        <v>8292</v>
      </c>
      <c r="AB290" s="81">
        <v>60254</v>
      </c>
      <c r="AC290" s="81">
        <v>0</v>
      </c>
      <c r="AD290" s="81">
        <v>4.3486260123537317</v>
      </c>
      <c r="AE290" s="82"/>
      <c r="AF290" s="81">
        <v>115701016.4068076</v>
      </c>
      <c r="AG290" s="81">
        <v>2587902.8191354251</v>
      </c>
      <c r="AH290" s="81">
        <v>1430105.228996756</v>
      </c>
      <c r="AI290" s="81">
        <v>119726045.8272604</v>
      </c>
      <c r="AJ290" s="81">
        <v>111036646.41739689</v>
      </c>
      <c r="AK290" s="81">
        <v>0</v>
      </c>
      <c r="AL290" s="81">
        <v>0</v>
      </c>
      <c r="AM290" s="81">
        <v>8206141.2081308514</v>
      </c>
      <c r="AN290" s="81">
        <v>0</v>
      </c>
      <c r="AO290" s="81">
        <v>0</v>
      </c>
      <c r="AP290" s="82"/>
      <c r="AQ290" s="81">
        <v>2471</v>
      </c>
      <c r="AR290" s="81">
        <v>757</v>
      </c>
      <c r="AS290" s="81">
        <v>0</v>
      </c>
      <c r="AT290" s="81">
        <v>0</v>
      </c>
      <c r="AU290" s="81">
        <v>0</v>
      </c>
      <c r="AV290" s="81">
        <v>1</v>
      </c>
      <c r="AW290" s="81" t="s">
        <v>564</v>
      </c>
      <c r="AX290" s="82"/>
      <c r="AY290" s="81">
        <v>10811.3</v>
      </c>
      <c r="AZ290" s="81">
        <v>37448.30000000001</v>
      </c>
      <c r="BA290" s="81">
        <v>0</v>
      </c>
      <c r="BB290" s="81">
        <v>0</v>
      </c>
      <c r="BC290" s="81">
        <v>0</v>
      </c>
      <c r="BD290" s="81">
        <v>200</v>
      </c>
      <c r="BE290" s="81" t="s">
        <v>564</v>
      </c>
      <c r="BF290" s="82"/>
      <c r="BG290" s="81">
        <v>0</v>
      </c>
      <c r="BH290" s="81">
        <v>0</v>
      </c>
      <c r="BI290" s="81">
        <v>77.171000000000006</v>
      </c>
      <c r="BJ290" s="81">
        <v>0</v>
      </c>
      <c r="BK290" s="81">
        <v>38.380000000000003</v>
      </c>
      <c r="BL290" s="81">
        <v>0</v>
      </c>
      <c r="BM290" s="82"/>
      <c r="BN290" s="81">
        <v>0</v>
      </c>
      <c r="BO290" s="81">
        <v>0</v>
      </c>
      <c r="BP290" s="81">
        <v>10</v>
      </c>
      <c r="BQ290" s="81">
        <v>0</v>
      </c>
      <c r="BR290" s="81">
        <v>3</v>
      </c>
      <c r="BS290" s="81">
        <v>0</v>
      </c>
      <c r="BT290"/>
      <c r="BU290" s="80">
        <v>115.551</v>
      </c>
      <c r="BV290" s="80">
        <v>0</v>
      </c>
      <c r="BW290" s="80">
        <v>0</v>
      </c>
      <c r="BX290" s="80">
        <v>0</v>
      </c>
      <c r="BY290" s="80">
        <v>0</v>
      </c>
      <c r="BZ290" s="80">
        <v>0</v>
      </c>
      <c r="CA290" s="80">
        <v>0</v>
      </c>
      <c r="CB290" s="80">
        <v>0</v>
      </c>
      <c r="CC290" s="80">
        <v>0</v>
      </c>
    </row>
    <row r="291" spans="1:81">
      <c r="A291" s="80" t="s">
        <v>2070</v>
      </c>
      <c r="B291" s="80">
        <v>476</v>
      </c>
      <c r="C291" s="80">
        <v>17</v>
      </c>
      <c r="D291" s="80">
        <v>28</v>
      </c>
      <c r="E291" s="80">
        <v>2020</v>
      </c>
      <c r="F291" s="80" t="s">
        <v>218</v>
      </c>
      <c r="G291" s="80" t="s">
        <v>2053</v>
      </c>
      <c r="H291" s="80" t="s">
        <v>2054</v>
      </c>
      <c r="I291" s="177"/>
      <c r="J291" s="81">
        <v>93.170518126708032</v>
      </c>
      <c r="K291" s="81">
        <v>3.7831979497460946</v>
      </c>
      <c r="L291" s="81">
        <v>9.5893890134701802</v>
      </c>
      <c r="M291" s="81">
        <v>71.72813821351545</v>
      </c>
      <c r="N291" s="81">
        <v>73.431543806996558</v>
      </c>
      <c r="O291" s="81">
        <v>55.036935656705438</v>
      </c>
      <c r="P291" s="81">
        <v>37.911908291133948</v>
      </c>
      <c r="Q291" s="81">
        <v>3.5474012600133911</v>
      </c>
      <c r="R291" s="81">
        <v>0</v>
      </c>
      <c r="S291" s="81">
        <v>5.6022330486302216</v>
      </c>
      <c r="T291" s="82"/>
      <c r="U291" s="81">
        <v>16936899</v>
      </c>
      <c r="V291" s="81">
        <v>1416</v>
      </c>
      <c r="W291" s="81">
        <v>274</v>
      </c>
      <c r="X291" s="81">
        <v>19067</v>
      </c>
      <c r="Y291" s="81">
        <v>24669</v>
      </c>
      <c r="Z291" s="81">
        <v>39328</v>
      </c>
      <c r="AA291" s="81">
        <v>8553</v>
      </c>
      <c r="AB291" s="81">
        <v>60163</v>
      </c>
      <c r="AC291" s="81">
        <v>0</v>
      </c>
      <c r="AD291" s="81">
        <v>5.6022330486302216</v>
      </c>
      <c r="AE291" s="82"/>
      <c r="AF291" s="81">
        <v>131762768.02181339</v>
      </c>
      <c r="AG291" s="81">
        <v>2876261.7060933504</v>
      </c>
      <c r="AH291" s="81">
        <v>2361608.0101499707</v>
      </c>
      <c r="AI291" s="81">
        <v>117218331.33260289</v>
      </c>
      <c r="AJ291" s="81">
        <v>100079274.88763212</v>
      </c>
      <c r="AK291" s="81"/>
      <c r="AL291" s="81"/>
      <c r="AM291" s="81">
        <v>7851939.9248713683</v>
      </c>
      <c r="AN291" s="81"/>
      <c r="AO291" s="81"/>
      <c r="AP291" s="82"/>
      <c r="AQ291" s="81">
        <v>2596</v>
      </c>
      <c r="AR291" s="81">
        <v>779</v>
      </c>
      <c r="AS291" s="81">
        <v>0</v>
      </c>
      <c r="AT291" s="81">
        <v>0</v>
      </c>
      <c r="AU291" s="81">
        <v>0</v>
      </c>
      <c r="AV291" s="81">
        <v>1</v>
      </c>
      <c r="AW291" s="81">
        <v>0</v>
      </c>
      <c r="AX291" s="82"/>
      <c r="AY291" s="81">
        <v>11488.100000000009</v>
      </c>
      <c r="AZ291" s="81">
        <v>37993.700000000012</v>
      </c>
      <c r="BA291" s="81">
        <v>0</v>
      </c>
      <c r="BB291" s="81">
        <v>0</v>
      </c>
      <c r="BC291" s="81">
        <v>0</v>
      </c>
      <c r="BD291" s="81">
        <v>200</v>
      </c>
      <c r="BE291" s="81">
        <v>0</v>
      </c>
      <c r="BF291" s="82"/>
      <c r="BG291" s="81">
        <v>0</v>
      </c>
      <c r="BH291" s="81">
        <v>0</v>
      </c>
      <c r="BI291" s="81">
        <v>75.858000000000004</v>
      </c>
      <c r="BJ291" s="81">
        <v>0</v>
      </c>
      <c r="BK291" s="81">
        <v>36.744999999999997</v>
      </c>
      <c r="BL291" s="81">
        <v>0</v>
      </c>
      <c r="BM291" s="82"/>
      <c r="BN291" s="81">
        <v>0</v>
      </c>
      <c r="BO291" s="81">
        <v>0</v>
      </c>
      <c r="BP291" s="81">
        <v>10</v>
      </c>
      <c r="BQ291" s="81">
        <v>0</v>
      </c>
      <c r="BR291" s="81">
        <v>3</v>
      </c>
      <c r="BS291" s="81">
        <v>0</v>
      </c>
      <c r="BT291"/>
      <c r="BU291" s="80">
        <v>112.60299999999999</v>
      </c>
      <c r="BV291" s="80">
        <v>0</v>
      </c>
      <c r="BW291" s="80">
        <v>0</v>
      </c>
      <c r="BX291" s="80">
        <v>0</v>
      </c>
      <c r="BY291" s="80">
        <v>0</v>
      </c>
      <c r="BZ291" s="80">
        <v>0</v>
      </c>
      <c r="CA291" s="80">
        <v>0</v>
      </c>
      <c r="CB291" s="80">
        <v>0</v>
      </c>
      <c r="CC291" s="80">
        <v>0</v>
      </c>
    </row>
    <row r="292" spans="1:81">
      <c r="A292" s="80" t="s">
        <v>2071</v>
      </c>
      <c r="B292" s="80">
        <v>476</v>
      </c>
      <c r="C292" s="80">
        <v>18</v>
      </c>
      <c r="D292" s="80">
        <v>28</v>
      </c>
      <c r="E292" s="80">
        <v>2021</v>
      </c>
      <c r="F292" s="80" t="s">
        <v>75</v>
      </c>
      <c r="G292" s="174" t="s">
        <v>2053</v>
      </c>
      <c r="H292" s="80" t="s">
        <v>2054</v>
      </c>
      <c r="I292" s="177"/>
      <c r="J292" s="81">
        <v>87.686075547470352</v>
      </c>
      <c r="K292" s="81">
        <v>4.3341252425670334</v>
      </c>
      <c r="L292" s="81">
        <v>8.0423100352974775</v>
      </c>
      <c r="M292" s="81">
        <v>79.531501496587964</v>
      </c>
      <c r="N292" s="81">
        <v>69.157345883285245</v>
      </c>
      <c r="O292" s="81">
        <v>53.80225316657048</v>
      </c>
      <c r="P292" s="81">
        <v>38.807702342782896</v>
      </c>
      <c r="Q292" s="81">
        <v>3.5923001120129427</v>
      </c>
      <c r="R292" s="81">
        <v>0</v>
      </c>
      <c r="S292" s="81">
        <v>6.2210618693258279</v>
      </c>
      <c r="T292" s="82"/>
      <c r="U292" s="81">
        <v>16334804</v>
      </c>
      <c r="V292" s="81">
        <v>1416</v>
      </c>
      <c r="W292" s="81">
        <v>274</v>
      </c>
      <c r="X292" s="81">
        <v>19067</v>
      </c>
      <c r="Y292" s="81">
        <v>25042</v>
      </c>
      <c r="Z292" s="81">
        <v>39587</v>
      </c>
      <c r="AA292" s="81">
        <v>8538</v>
      </c>
      <c r="AB292" s="81">
        <v>60202</v>
      </c>
      <c r="AC292" s="81">
        <v>0</v>
      </c>
      <c r="AD292" s="81">
        <v>6.2210618693258279</v>
      </c>
      <c r="AE292" s="82"/>
      <c r="AF292" s="81">
        <v>122404189.72270983</v>
      </c>
      <c r="AG292" s="81">
        <v>3750841.3899420286</v>
      </c>
      <c r="AH292" s="81">
        <v>1899808.7943057579</v>
      </c>
      <c r="AI292" s="81">
        <v>130420600.19066846</v>
      </c>
      <c r="AJ292" s="81">
        <v>102209882.97825222</v>
      </c>
      <c r="AK292" s="81">
        <v>0</v>
      </c>
      <c r="AL292" s="81">
        <v>0</v>
      </c>
      <c r="AM292" s="81">
        <v>7902348.5738053517</v>
      </c>
      <c r="AN292" s="81">
        <v>0</v>
      </c>
      <c r="AO292" s="81">
        <v>0</v>
      </c>
      <c r="AP292" s="82"/>
      <c r="AQ292" s="81">
        <v>2748</v>
      </c>
      <c r="AR292" s="81">
        <v>795</v>
      </c>
      <c r="AS292" s="81">
        <v>0</v>
      </c>
      <c r="AT292" s="81">
        <v>0</v>
      </c>
      <c r="AU292" s="81">
        <v>0</v>
      </c>
      <c r="AV292" s="81">
        <v>1</v>
      </c>
      <c r="AW292" s="81"/>
      <c r="AX292" s="82"/>
      <c r="AY292" s="81">
        <v>12380.9</v>
      </c>
      <c r="AZ292" s="81">
        <v>40150.80000000001</v>
      </c>
      <c r="BA292" s="81">
        <v>0</v>
      </c>
      <c r="BB292" s="81">
        <v>0</v>
      </c>
      <c r="BC292" s="81">
        <v>0</v>
      </c>
      <c r="BD292" s="81">
        <v>200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2072</v>
      </c>
      <c r="B293" s="80">
        <v>476</v>
      </c>
      <c r="C293" s="80">
        <v>19</v>
      </c>
      <c r="D293" s="80">
        <v>28</v>
      </c>
      <c r="E293" s="80">
        <v>2022</v>
      </c>
      <c r="F293" s="80" t="s">
        <v>568</v>
      </c>
      <c r="G293" s="174" t="s">
        <v>2053</v>
      </c>
      <c r="H293" s="80" t="s">
        <v>2054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2907</v>
      </c>
      <c r="AR293" s="81">
        <v>802</v>
      </c>
      <c r="AS293" s="81">
        <v>0</v>
      </c>
      <c r="AT293" s="81">
        <v>0</v>
      </c>
      <c r="AU293" s="81">
        <v>0</v>
      </c>
      <c r="AV293" s="81">
        <v>1</v>
      </c>
      <c r="AW293" s="81"/>
      <c r="AX293" s="82"/>
      <c r="AY293" s="81">
        <v>13397.699999999979</v>
      </c>
      <c r="AZ293" s="81">
        <v>40458.80000000001</v>
      </c>
      <c r="BA293" s="81">
        <v>0</v>
      </c>
      <c r="BB293" s="81">
        <v>0</v>
      </c>
      <c r="BC293" s="81">
        <v>0</v>
      </c>
      <c r="BD293" s="81">
        <v>200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2073</v>
      </c>
      <c r="B294" s="80">
        <v>154</v>
      </c>
      <c r="C294" s="80">
        <v>1</v>
      </c>
      <c r="D294" s="80">
        <v>10</v>
      </c>
      <c r="E294" s="80">
        <v>1990</v>
      </c>
      <c r="F294" s="80" t="s">
        <v>562</v>
      </c>
      <c r="G294" s="80" t="s">
        <v>2074</v>
      </c>
      <c r="H294" s="80" t="s">
        <v>2075</v>
      </c>
      <c r="I294" s="177"/>
      <c r="J294" s="81">
        <v>415.63142510275452</v>
      </c>
      <c r="K294" s="81">
        <v>4.6794619273556144</v>
      </c>
      <c r="L294" s="81">
        <v>25.715544269312868</v>
      </c>
      <c r="M294" s="81">
        <v>28.253095270580538</v>
      </c>
      <c r="N294" s="81">
        <v>48.295196032097017</v>
      </c>
      <c r="O294" s="81">
        <v>46.762589764997479</v>
      </c>
      <c r="P294" s="81">
        <v>79.143830414180727</v>
      </c>
      <c r="Q294" s="81">
        <v>4.011060638762534</v>
      </c>
      <c r="R294" s="81">
        <v>0</v>
      </c>
      <c r="S294" s="81">
        <v>4.8248550043422611</v>
      </c>
      <c r="T294" s="82"/>
      <c r="U294" s="81">
        <v>8736677</v>
      </c>
      <c r="V294" s="81">
        <v>1899</v>
      </c>
      <c r="W294" s="81">
        <v>271</v>
      </c>
      <c r="X294" s="81">
        <v>11433</v>
      </c>
      <c r="Y294" s="81">
        <v>18055</v>
      </c>
      <c r="Z294" s="81">
        <v>19234</v>
      </c>
      <c r="AA294" s="81">
        <v>19217</v>
      </c>
      <c r="AB294" s="81">
        <v>65126</v>
      </c>
      <c r="AC294" s="81">
        <v>0</v>
      </c>
      <c r="AD294" s="81">
        <v>4.8248550043422611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2076</v>
      </c>
      <c r="B295" s="80">
        <v>155</v>
      </c>
      <c r="C295" s="80">
        <v>2</v>
      </c>
      <c r="D295" s="80">
        <v>10</v>
      </c>
      <c r="E295" s="80">
        <v>2005</v>
      </c>
      <c r="F295" s="80" t="s">
        <v>565</v>
      </c>
      <c r="G295" s="80" t="s">
        <v>2074</v>
      </c>
      <c r="H295" s="80" t="s">
        <v>2075</v>
      </c>
      <c r="I295" s="177"/>
      <c r="J295" s="81">
        <v>365.87192492434718</v>
      </c>
      <c r="K295" s="81">
        <v>2.8632523656820879</v>
      </c>
      <c r="L295" s="81">
        <v>33.073757150036279</v>
      </c>
      <c r="M295" s="81">
        <v>55.525829785771698</v>
      </c>
      <c r="N295" s="81">
        <v>86.264562811036797</v>
      </c>
      <c r="O295" s="81">
        <v>77.749242087249925</v>
      </c>
      <c r="P295" s="81">
        <v>93.618628529073092</v>
      </c>
      <c r="Q295" s="81">
        <v>4.1372331183977424</v>
      </c>
      <c r="R295" s="81">
        <v>0</v>
      </c>
      <c r="S295" s="81">
        <v>4.0397877200000005</v>
      </c>
      <c r="T295" s="82"/>
      <c r="U295" s="81">
        <v>9935992</v>
      </c>
      <c r="V295" s="81">
        <v>1435</v>
      </c>
      <c r="W295" s="81">
        <v>322</v>
      </c>
      <c r="X295" s="81">
        <v>10979</v>
      </c>
      <c r="Y295" s="81">
        <v>24307</v>
      </c>
      <c r="Z295" s="81">
        <v>37006</v>
      </c>
      <c r="AA295" s="81">
        <v>18617</v>
      </c>
      <c r="AB295" s="81">
        <v>70224</v>
      </c>
      <c r="AC295" s="81">
        <v>0</v>
      </c>
      <c r="AD295" s="81">
        <v>4.0397877200000005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2077</v>
      </c>
      <c r="B296" s="80">
        <v>156</v>
      </c>
      <c r="C296" s="80">
        <v>3</v>
      </c>
      <c r="D296" s="80">
        <v>10</v>
      </c>
      <c r="E296" s="80">
        <v>2006</v>
      </c>
      <c r="F296" s="80" t="s">
        <v>566</v>
      </c>
      <c r="G296" s="80" t="s">
        <v>2074</v>
      </c>
      <c r="H296" s="80" t="s">
        <v>2075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2078</v>
      </c>
      <c r="B297" s="80">
        <v>157</v>
      </c>
      <c r="C297" s="80">
        <v>4</v>
      </c>
      <c r="D297" s="80">
        <v>10</v>
      </c>
      <c r="E297" s="80">
        <v>2007</v>
      </c>
      <c r="F297" s="80" t="s">
        <v>567</v>
      </c>
      <c r="G297" s="80" t="s">
        <v>2074</v>
      </c>
      <c r="H297" s="80" t="s">
        <v>2075</v>
      </c>
      <c r="I297" s="177"/>
      <c r="J297" s="81">
        <v>367.88027512019409</v>
      </c>
      <c r="K297" s="81">
        <v>2.9052781077086776</v>
      </c>
      <c r="L297" s="81">
        <v>60.984738551156411</v>
      </c>
      <c r="M297" s="81">
        <v>56.99296178840153</v>
      </c>
      <c r="N297" s="81">
        <v>95.619882107566127</v>
      </c>
      <c r="O297" s="81">
        <v>75.629869640652814</v>
      </c>
      <c r="P297" s="81">
        <v>93.816643911644377</v>
      </c>
      <c r="Q297" s="81">
        <v>4.3051739051232216</v>
      </c>
      <c r="R297" s="81">
        <v>0</v>
      </c>
      <c r="S297" s="81">
        <v>2.8780931290999998</v>
      </c>
      <c r="T297" s="82"/>
      <c r="U297" s="81">
        <v>11607342</v>
      </c>
      <c r="V297" s="81">
        <v>1415</v>
      </c>
      <c r="W297" s="81">
        <v>620</v>
      </c>
      <c r="X297" s="81">
        <v>15154</v>
      </c>
      <c r="Y297" s="81">
        <v>24795</v>
      </c>
      <c r="Z297" s="81">
        <v>37421</v>
      </c>
      <c r="AA297" s="81">
        <v>18372</v>
      </c>
      <c r="AB297" s="81">
        <v>69210</v>
      </c>
      <c r="AC297" s="81">
        <v>0</v>
      </c>
      <c r="AD297" s="81">
        <v>2.8780931290999998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2079</v>
      </c>
      <c r="B298" s="80">
        <v>158</v>
      </c>
      <c r="C298" s="80">
        <v>5</v>
      </c>
      <c r="D298" s="80">
        <v>10</v>
      </c>
      <c r="E298" s="80">
        <v>2008</v>
      </c>
      <c r="F298" s="80" t="s">
        <v>84</v>
      </c>
      <c r="G298" s="80" t="s">
        <v>2074</v>
      </c>
      <c r="H298" s="80" t="s">
        <v>2075</v>
      </c>
      <c r="I298" s="177"/>
      <c r="J298" s="81">
        <v>410.48287897053518</v>
      </c>
      <c r="K298" s="81">
        <v>2.1118617346539201</v>
      </c>
      <c r="L298" s="81">
        <v>53.7264071200795</v>
      </c>
      <c r="M298" s="81">
        <v>62.462625720820604</v>
      </c>
      <c r="N298" s="81">
        <v>88.020001468673939</v>
      </c>
      <c r="O298" s="81">
        <v>73.297752434378438</v>
      </c>
      <c r="P298" s="81">
        <v>90.414685518760436</v>
      </c>
      <c r="Q298" s="81">
        <v>4.2013640789337234</v>
      </c>
      <c r="R298" s="81">
        <v>0</v>
      </c>
      <c r="S298" s="81">
        <v>3.5250304778299997</v>
      </c>
      <c r="T298" s="82"/>
      <c r="U298" s="81">
        <v>14141804</v>
      </c>
      <c r="V298" s="81">
        <v>1415</v>
      </c>
      <c r="W298" s="81">
        <v>620</v>
      </c>
      <c r="X298" s="81">
        <v>15154</v>
      </c>
      <c r="Y298" s="81">
        <v>24978</v>
      </c>
      <c r="Z298" s="81">
        <v>37540</v>
      </c>
      <c r="AA298" s="81">
        <v>17726</v>
      </c>
      <c r="AB298" s="81">
        <v>68651</v>
      </c>
      <c r="AC298" s="81">
        <v>0</v>
      </c>
      <c r="AD298" s="81">
        <v>3.5250304778299997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2080</v>
      </c>
      <c r="B299" s="80">
        <v>159</v>
      </c>
      <c r="C299" s="80">
        <v>6</v>
      </c>
      <c r="D299" s="80">
        <v>10</v>
      </c>
      <c r="E299" s="80">
        <v>2009</v>
      </c>
      <c r="F299" s="80" t="s">
        <v>85</v>
      </c>
      <c r="G299" s="80" t="s">
        <v>2074</v>
      </c>
      <c r="H299" s="80" t="s">
        <v>2075</v>
      </c>
      <c r="I299" s="177"/>
      <c r="J299" s="81">
        <v>478.35867902613001</v>
      </c>
      <c r="K299" s="81">
        <v>1.8401285047208553</v>
      </c>
      <c r="L299" s="81">
        <v>40.487790279661446</v>
      </c>
      <c r="M299" s="81">
        <v>55.843956753037652</v>
      </c>
      <c r="N299" s="81">
        <v>73.992239320864229</v>
      </c>
      <c r="O299" s="81">
        <v>74.548326854818512</v>
      </c>
      <c r="P299" s="81">
        <v>85.989083194104879</v>
      </c>
      <c r="Q299" s="81">
        <v>3.9786784604880769</v>
      </c>
      <c r="R299" s="81">
        <v>0</v>
      </c>
      <c r="S299" s="81">
        <v>2.4296840842100007</v>
      </c>
      <c r="T299" s="82"/>
      <c r="U299" s="81">
        <v>12494079</v>
      </c>
      <c r="V299" s="81">
        <v>1346</v>
      </c>
      <c r="W299" s="81">
        <v>519</v>
      </c>
      <c r="X299" s="81">
        <v>15411</v>
      </c>
      <c r="Y299" s="81">
        <v>25237</v>
      </c>
      <c r="Z299" s="81">
        <v>37686</v>
      </c>
      <c r="AA299" s="81">
        <v>17307</v>
      </c>
      <c r="AB299" s="81">
        <v>68247</v>
      </c>
      <c r="AC299" s="81">
        <v>0</v>
      </c>
      <c r="AD299" s="81">
        <v>2.4296840842100007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33.891999999999996</v>
      </c>
      <c r="BJ299" s="81">
        <v>4.633</v>
      </c>
      <c r="BK299" s="81">
        <v>6.5</v>
      </c>
      <c r="BL299" s="81">
        <v>0</v>
      </c>
      <c r="BM299" s="82"/>
      <c r="BN299" s="81">
        <v>0</v>
      </c>
      <c r="BO299" s="81">
        <v>0</v>
      </c>
      <c r="BP299" s="81">
        <v>5</v>
      </c>
      <c r="BQ299" s="81">
        <v>1</v>
      </c>
      <c r="BR299" s="81">
        <v>2</v>
      </c>
      <c r="BS299" s="81">
        <v>0</v>
      </c>
      <c r="BT299"/>
      <c r="BU299" s="80"/>
      <c r="BV299" s="80"/>
      <c r="BW299" s="80"/>
      <c r="BX299" s="80"/>
      <c r="BY299" s="80"/>
      <c r="BZ299" s="80"/>
      <c r="CA299" s="80"/>
      <c r="CB299" s="80"/>
      <c r="CC299" s="80"/>
    </row>
    <row r="300" spans="1:81">
      <c r="A300" s="80" t="s">
        <v>2081</v>
      </c>
      <c r="B300" s="80">
        <v>160</v>
      </c>
      <c r="C300" s="80">
        <v>7</v>
      </c>
      <c r="D300" s="80">
        <v>10</v>
      </c>
      <c r="E300" s="80">
        <v>2010</v>
      </c>
      <c r="F300" s="80" t="s">
        <v>86</v>
      </c>
      <c r="G300" s="80" t="s">
        <v>2074</v>
      </c>
      <c r="H300" s="80" t="s">
        <v>2075</v>
      </c>
      <c r="I300" s="177"/>
      <c r="J300" s="81">
        <v>393.89103373529247</v>
      </c>
      <c r="K300" s="81">
        <v>2.0431827742950626</v>
      </c>
      <c r="L300" s="81">
        <v>39.501820986150697</v>
      </c>
      <c r="M300" s="81">
        <v>61.005869435087256</v>
      </c>
      <c r="N300" s="81">
        <v>79.819739971747211</v>
      </c>
      <c r="O300" s="81">
        <v>74.589440858634646</v>
      </c>
      <c r="P300" s="81">
        <v>86.805516950908128</v>
      </c>
      <c r="Q300" s="81">
        <v>4.1203535706924033</v>
      </c>
      <c r="R300" s="81">
        <v>0</v>
      </c>
      <c r="S300" s="81">
        <v>5.4082615015100002</v>
      </c>
      <c r="T300" s="82"/>
      <c r="U300" s="81">
        <v>10006683</v>
      </c>
      <c r="V300" s="81">
        <v>1346</v>
      </c>
      <c r="W300" s="81">
        <v>519</v>
      </c>
      <c r="X300" s="81">
        <v>15411</v>
      </c>
      <c r="Y300" s="81">
        <v>25465</v>
      </c>
      <c r="Z300" s="81">
        <v>37882</v>
      </c>
      <c r="AA300" s="81">
        <v>17035</v>
      </c>
      <c r="AB300" s="81">
        <v>67723</v>
      </c>
      <c r="AC300" s="81">
        <v>0</v>
      </c>
      <c r="AD300" s="81">
        <v>5.4082615015100002</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47.86</v>
      </c>
      <c r="BJ300" s="81">
        <v>4.9249999999999998</v>
      </c>
      <c r="BK300" s="81">
        <v>4.7300000000000004</v>
      </c>
      <c r="BL300" s="81">
        <v>0</v>
      </c>
      <c r="BM300" s="82"/>
      <c r="BN300" s="81">
        <v>0</v>
      </c>
      <c r="BO300" s="81">
        <v>0</v>
      </c>
      <c r="BP300" s="81">
        <v>6</v>
      </c>
      <c r="BQ300" s="81">
        <v>1</v>
      </c>
      <c r="BR300" s="81">
        <v>1</v>
      </c>
      <c r="BS300" s="81">
        <v>0</v>
      </c>
      <c r="BT300"/>
      <c r="BU300" s="80">
        <v>57.515000000000001</v>
      </c>
      <c r="BV300" s="80">
        <v>0</v>
      </c>
      <c r="BW300" s="80">
        <v>0</v>
      </c>
      <c r="BX300" s="80">
        <v>0</v>
      </c>
      <c r="BY300" s="80">
        <v>0</v>
      </c>
      <c r="BZ300" s="80">
        <v>0</v>
      </c>
      <c r="CA300" s="80">
        <v>0</v>
      </c>
      <c r="CB300" s="80">
        <v>0</v>
      </c>
      <c r="CC300" s="80">
        <v>0</v>
      </c>
    </row>
    <row r="301" spans="1:81">
      <c r="A301" s="80" t="s">
        <v>2082</v>
      </c>
      <c r="B301" s="80">
        <v>161</v>
      </c>
      <c r="C301" s="80">
        <v>8</v>
      </c>
      <c r="D301" s="80">
        <v>10</v>
      </c>
      <c r="E301" s="80">
        <v>2011</v>
      </c>
      <c r="F301" s="80" t="s">
        <v>87</v>
      </c>
      <c r="G301" s="80" t="s">
        <v>2074</v>
      </c>
      <c r="H301" s="80" t="s">
        <v>2075</v>
      </c>
      <c r="I301" s="177"/>
      <c r="J301" s="81">
        <v>479.41059296781754</v>
      </c>
      <c r="K301" s="81">
        <v>2.9431661667206273</v>
      </c>
      <c r="L301" s="81">
        <v>21.538120783050068</v>
      </c>
      <c r="M301" s="81">
        <v>80.073345054392476</v>
      </c>
      <c r="N301" s="81">
        <v>102.75640506469392</v>
      </c>
      <c r="O301" s="81">
        <v>73.835959870224585</v>
      </c>
      <c r="P301" s="81">
        <v>83.688312960562541</v>
      </c>
      <c r="Q301" s="81">
        <v>4.7156319282385946</v>
      </c>
      <c r="R301" s="81">
        <v>0</v>
      </c>
      <c r="S301" s="81">
        <v>7.1166935561600013</v>
      </c>
      <c r="T301" s="82"/>
      <c r="U301" s="81">
        <v>12787957</v>
      </c>
      <c r="V301" s="81">
        <v>1346</v>
      </c>
      <c r="W301" s="81">
        <v>519</v>
      </c>
      <c r="X301" s="81">
        <v>15411</v>
      </c>
      <c r="Y301" s="81">
        <v>25624</v>
      </c>
      <c r="Z301" s="81">
        <v>38314</v>
      </c>
      <c r="AA301" s="81">
        <v>16912</v>
      </c>
      <c r="AB301" s="81">
        <v>67195</v>
      </c>
      <c r="AC301" s="81">
        <v>0</v>
      </c>
      <c r="AD301" s="81">
        <v>7.1166935561600013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48.023000000000003</v>
      </c>
      <c r="BJ301" s="81">
        <v>1.0680000000000001</v>
      </c>
      <c r="BK301" s="81">
        <v>4.6959999999999997</v>
      </c>
      <c r="BL301" s="81">
        <v>0</v>
      </c>
      <c r="BM301" s="82"/>
      <c r="BN301" s="81">
        <v>0</v>
      </c>
      <c r="BO301" s="81">
        <v>0</v>
      </c>
      <c r="BP301" s="81">
        <v>7</v>
      </c>
      <c r="BQ301" s="81">
        <v>1</v>
      </c>
      <c r="BR301" s="81">
        <v>1</v>
      </c>
      <c r="BS301" s="81">
        <v>0</v>
      </c>
      <c r="BT301"/>
      <c r="BU301" s="80">
        <v>53.786999999999999</v>
      </c>
      <c r="BV301" s="80">
        <v>0</v>
      </c>
      <c r="BW301" s="80">
        <v>0</v>
      </c>
      <c r="BX301" s="80">
        <v>0</v>
      </c>
      <c r="BY301" s="80">
        <v>0</v>
      </c>
      <c r="BZ301" s="80">
        <v>0</v>
      </c>
      <c r="CA301" s="80">
        <v>0</v>
      </c>
      <c r="CB301" s="80">
        <v>0</v>
      </c>
      <c r="CC301" s="80">
        <v>0</v>
      </c>
    </row>
    <row r="302" spans="1:81">
      <c r="A302" s="80" t="s">
        <v>2083</v>
      </c>
      <c r="B302" s="80">
        <v>162</v>
      </c>
      <c r="C302" s="80">
        <v>9</v>
      </c>
      <c r="D302" s="80">
        <v>10</v>
      </c>
      <c r="E302" s="80">
        <v>2012</v>
      </c>
      <c r="F302" s="80" t="s">
        <v>88</v>
      </c>
      <c r="G302" s="80" t="s">
        <v>2074</v>
      </c>
      <c r="H302" s="80" t="s">
        <v>2075</v>
      </c>
      <c r="I302" s="177"/>
      <c r="J302" s="81">
        <v>405.83147319547567</v>
      </c>
      <c r="K302" s="81">
        <v>2.8504863027577687</v>
      </c>
      <c r="L302" s="81">
        <v>22.18070397769371</v>
      </c>
      <c r="M302" s="81">
        <v>83.706081639000672</v>
      </c>
      <c r="N302" s="81">
        <v>112.59945429066656</v>
      </c>
      <c r="O302" s="81">
        <v>74.134433258141286</v>
      </c>
      <c r="P302" s="81">
        <v>82.736180320229138</v>
      </c>
      <c r="Q302" s="81">
        <v>5.0980311055799419</v>
      </c>
      <c r="R302" s="81">
        <v>0</v>
      </c>
      <c r="S302" s="81">
        <v>6.1566465246600002</v>
      </c>
      <c r="T302" s="82"/>
      <c r="U302" s="81">
        <v>11035974</v>
      </c>
      <c r="V302" s="81">
        <v>1346</v>
      </c>
      <c r="W302" s="81">
        <v>519</v>
      </c>
      <c r="X302" s="81">
        <v>15411</v>
      </c>
      <c r="Y302" s="81">
        <v>25903</v>
      </c>
      <c r="Z302" s="81">
        <v>38774</v>
      </c>
      <c r="AA302" s="81">
        <v>16625</v>
      </c>
      <c r="AB302" s="81">
        <v>66862</v>
      </c>
      <c r="AC302" s="81">
        <v>0</v>
      </c>
      <c r="AD302" s="81">
        <v>6.1566465246600002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45.316000000000003</v>
      </c>
      <c r="BJ302" s="81">
        <v>1.135</v>
      </c>
      <c r="BK302" s="81">
        <v>5.3630000000000004</v>
      </c>
      <c r="BL302" s="81">
        <v>0</v>
      </c>
      <c r="BM302" s="82"/>
      <c r="BN302" s="81">
        <v>0</v>
      </c>
      <c r="BO302" s="81">
        <v>0</v>
      </c>
      <c r="BP302" s="81">
        <v>7</v>
      </c>
      <c r="BQ302" s="81">
        <v>1</v>
      </c>
      <c r="BR302" s="81">
        <v>1</v>
      </c>
      <c r="BS302" s="81">
        <v>0</v>
      </c>
      <c r="BT302"/>
      <c r="BU302" s="80">
        <v>51.814</v>
      </c>
      <c r="BV302" s="80">
        <v>0</v>
      </c>
      <c r="BW302" s="80">
        <v>0</v>
      </c>
      <c r="BX302" s="80">
        <v>0</v>
      </c>
      <c r="BY302" s="80">
        <v>0</v>
      </c>
      <c r="BZ302" s="80">
        <v>0</v>
      </c>
      <c r="CA302" s="80">
        <v>0</v>
      </c>
      <c r="CB302" s="80">
        <v>0</v>
      </c>
      <c r="CC302" s="80">
        <v>0</v>
      </c>
    </row>
    <row r="303" spans="1:81">
      <c r="A303" s="80" t="s">
        <v>2084</v>
      </c>
      <c r="B303" s="80">
        <v>163</v>
      </c>
      <c r="C303" s="80">
        <v>10</v>
      </c>
      <c r="D303" s="80">
        <v>10</v>
      </c>
      <c r="E303" s="80">
        <v>2013</v>
      </c>
      <c r="F303" s="80" t="s">
        <v>89</v>
      </c>
      <c r="G303" s="80" t="s">
        <v>2074</v>
      </c>
      <c r="H303" s="80" t="s">
        <v>2075</v>
      </c>
      <c r="I303" s="177"/>
      <c r="J303" s="81">
        <v>410.80611031134265</v>
      </c>
      <c r="K303" s="81">
        <v>2.723584973869861</v>
      </c>
      <c r="L303" s="81">
        <v>19.820168036695136</v>
      </c>
      <c r="M303" s="81">
        <v>86.088093589722263</v>
      </c>
      <c r="N303" s="81">
        <v>106.47791038955644</v>
      </c>
      <c r="O303" s="81">
        <v>72.089705451707545</v>
      </c>
      <c r="P303" s="81">
        <v>82.003890337544988</v>
      </c>
      <c r="Q303" s="81">
        <v>5.137303636259194</v>
      </c>
      <c r="R303" s="81">
        <v>0</v>
      </c>
      <c r="S303" s="81">
        <v>5.8107114914600002</v>
      </c>
      <c r="T303" s="82"/>
      <c r="U303" s="81">
        <v>10564530</v>
      </c>
      <c r="V303" s="81">
        <v>1346</v>
      </c>
      <c r="W303" s="81">
        <v>519</v>
      </c>
      <c r="X303" s="81">
        <v>15411</v>
      </c>
      <c r="Y303" s="81">
        <v>25993</v>
      </c>
      <c r="Z303" s="81">
        <v>39388</v>
      </c>
      <c r="AA303" s="81">
        <v>16416</v>
      </c>
      <c r="AB303" s="81">
        <v>66411</v>
      </c>
      <c r="AC303" s="81">
        <v>0</v>
      </c>
      <c r="AD303" s="81">
        <v>5.8107114914600002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45.994</v>
      </c>
      <c r="BJ303" s="81">
        <v>1.02</v>
      </c>
      <c r="BK303" s="81">
        <v>5.6529999999999996</v>
      </c>
      <c r="BL303" s="81">
        <v>0</v>
      </c>
      <c r="BM303" s="82"/>
      <c r="BN303" s="81">
        <v>0</v>
      </c>
      <c r="BO303" s="81">
        <v>0</v>
      </c>
      <c r="BP303" s="81">
        <v>7</v>
      </c>
      <c r="BQ303" s="81">
        <v>1</v>
      </c>
      <c r="BR303" s="81">
        <v>1</v>
      </c>
      <c r="BS303" s="81">
        <v>0</v>
      </c>
      <c r="BT303"/>
      <c r="BU303" s="80">
        <v>52.667000000000002</v>
      </c>
      <c r="BV303" s="80">
        <v>0</v>
      </c>
      <c r="BW303" s="80">
        <v>0</v>
      </c>
      <c r="BX303" s="80">
        <v>0</v>
      </c>
      <c r="BY303" s="80">
        <v>0</v>
      </c>
      <c r="BZ303" s="80">
        <v>0</v>
      </c>
      <c r="CA303" s="80">
        <v>0</v>
      </c>
      <c r="CB303" s="80">
        <v>0</v>
      </c>
      <c r="CC303" s="80">
        <v>0</v>
      </c>
    </row>
    <row r="304" spans="1:81">
      <c r="A304" s="80" t="s">
        <v>2085</v>
      </c>
      <c r="B304" s="80">
        <v>164</v>
      </c>
      <c r="C304" s="80">
        <v>11</v>
      </c>
      <c r="D304" s="80">
        <v>10</v>
      </c>
      <c r="E304" s="80">
        <v>2014</v>
      </c>
      <c r="F304" s="80" t="s">
        <v>90</v>
      </c>
      <c r="G304" s="80" t="s">
        <v>2074</v>
      </c>
      <c r="H304" s="80" t="s">
        <v>2075</v>
      </c>
      <c r="I304" s="177"/>
      <c r="J304" s="81">
        <v>450.35352177994889</v>
      </c>
      <c r="K304" s="81">
        <v>2.5471925715163706</v>
      </c>
      <c r="L304" s="81">
        <v>16.78769519306681</v>
      </c>
      <c r="M304" s="81">
        <v>86.521376868030671</v>
      </c>
      <c r="N304" s="81">
        <v>109.61850075446311</v>
      </c>
      <c r="O304" s="81">
        <v>68.937581758443002</v>
      </c>
      <c r="P304" s="81">
        <v>81.44621591064076</v>
      </c>
      <c r="Q304" s="81">
        <v>4.8971705676972839</v>
      </c>
      <c r="R304" s="81">
        <v>0</v>
      </c>
      <c r="S304" s="81">
        <v>5.1983114019374002</v>
      </c>
      <c r="T304" s="82"/>
      <c r="U304" s="81">
        <v>11853647</v>
      </c>
      <c r="V304" s="81">
        <v>1115</v>
      </c>
      <c r="W304" s="81">
        <v>343</v>
      </c>
      <c r="X304" s="81">
        <v>14996</v>
      </c>
      <c r="Y304" s="81">
        <v>26192</v>
      </c>
      <c r="Z304" s="81">
        <v>39670</v>
      </c>
      <c r="AA304" s="81">
        <v>16220</v>
      </c>
      <c r="AB304" s="81">
        <v>65982</v>
      </c>
      <c r="AC304" s="81">
        <v>0</v>
      </c>
      <c r="AD304" s="81">
        <v>5.1983114019374002</v>
      </c>
      <c r="AE304" s="82"/>
      <c r="AF304" s="81">
        <v>99887484.513106093</v>
      </c>
      <c r="AG304" s="81">
        <v>2158147.3182166354</v>
      </c>
      <c r="AH304" s="81">
        <v>3700011.1179407085</v>
      </c>
      <c r="AI304" s="81">
        <v>108501589.55542988</v>
      </c>
      <c r="AJ304" s="81">
        <v>157060811.3301453</v>
      </c>
      <c r="AK304" s="81">
        <v>0</v>
      </c>
      <c r="AL304" s="81">
        <v>0</v>
      </c>
      <c r="AM304" s="81">
        <v>9058342.6167900115</v>
      </c>
      <c r="AN304" s="81">
        <v>0</v>
      </c>
      <c r="AO304" s="81">
        <v>0</v>
      </c>
      <c r="AP304" s="82"/>
      <c r="AQ304" s="81">
        <v>1641</v>
      </c>
      <c r="AR304" s="81">
        <v>299</v>
      </c>
      <c r="AS304" s="81">
        <v>0</v>
      </c>
      <c r="AT304" s="81">
        <v>0</v>
      </c>
      <c r="AU304" s="81">
        <v>0</v>
      </c>
      <c r="AV304" s="81">
        <v>0</v>
      </c>
      <c r="AW304" s="81" t="s">
        <v>564</v>
      </c>
      <c r="AX304" s="82"/>
      <c r="AY304" s="81">
        <v>6693.3</v>
      </c>
      <c r="AZ304" s="81">
        <v>13740.3</v>
      </c>
      <c r="BA304" s="81">
        <v>0</v>
      </c>
      <c r="BB304" s="81">
        <v>0</v>
      </c>
      <c r="BC304" s="81">
        <v>0</v>
      </c>
      <c r="BD304" s="81">
        <v>0</v>
      </c>
      <c r="BE304" s="81" t="s">
        <v>564</v>
      </c>
      <c r="BF304" s="82"/>
      <c r="BG304" s="81">
        <v>0</v>
      </c>
      <c r="BH304" s="81">
        <v>0</v>
      </c>
      <c r="BI304" s="81">
        <v>45.610999999999997</v>
      </c>
      <c r="BJ304" s="81">
        <v>0.997</v>
      </c>
      <c r="BK304" s="81">
        <v>5.5</v>
      </c>
      <c r="BL304" s="81">
        <v>0</v>
      </c>
      <c r="BM304" s="82"/>
      <c r="BN304" s="81">
        <v>0</v>
      </c>
      <c r="BO304" s="81">
        <v>0</v>
      </c>
      <c r="BP304" s="81">
        <v>7</v>
      </c>
      <c r="BQ304" s="81">
        <v>1</v>
      </c>
      <c r="BR304" s="81">
        <v>1</v>
      </c>
      <c r="BS304" s="81">
        <v>0</v>
      </c>
      <c r="BT304"/>
      <c r="BU304" s="80">
        <v>52.107999999999997</v>
      </c>
      <c r="BV304" s="80">
        <v>0</v>
      </c>
      <c r="BW304" s="80">
        <v>0</v>
      </c>
      <c r="BX304" s="80">
        <v>0</v>
      </c>
      <c r="BY304" s="80">
        <v>0</v>
      </c>
      <c r="BZ304" s="80">
        <v>0</v>
      </c>
      <c r="CA304" s="80">
        <v>0</v>
      </c>
      <c r="CB304" s="80">
        <v>0</v>
      </c>
      <c r="CC304" s="80">
        <v>0</v>
      </c>
    </row>
    <row r="305" spans="1:81">
      <c r="A305" s="80" t="s">
        <v>2086</v>
      </c>
      <c r="B305" s="80">
        <v>165</v>
      </c>
      <c r="C305" s="80">
        <v>12</v>
      </c>
      <c r="D305" s="80">
        <v>10</v>
      </c>
      <c r="E305" s="80">
        <v>2015</v>
      </c>
      <c r="F305" s="80" t="s">
        <v>91</v>
      </c>
      <c r="G305" s="80" t="s">
        <v>2074</v>
      </c>
      <c r="H305" s="80" t="s">
        <v>2075</v>
      </c>
      <c r="I305" s="177"/>
      <c r="J305" s="81">
        <v>466.88431804256373</v>
      </c>
      <c r="K305" s="81">
        <v>2.3045459483712287</v>
      </c>
      <c r="L305" s="81">
        <v>19.306566483346863</v>
      </c>
      <c r="M305" s="81">
        <v>71.963569989435257</v>
      </c>
      <c r="N305" s="81">
        <v>93.657807891353173</v>
      </c>
      <c r="O305" s="81">
        <v>68.195384512623946</v>
      </c>
      <c r="P305" s="81">
        <v>80.952491317555399</v>
      </c>
      <c r="Q305" s="81">
        <v>4.7458422962425164</v>
      </c>
      <c r="R305" s="81">
        <v>0</v>
      </c>
      <c r="S305" s="81">
        <v>3.4796465194350286</v>
      </c>
      <c r="T305" s="82"/>
      <c r="U305" s="81">
        <v>12025915</v>
      </c>
      <c r="V305" s="81">
        <v>1115</v>
      </c>
      <c r="W305" s="81">
        <v>343</v>
      </c>
      <c r="X305" s="81">
        <v>14996</v>
      </c>
      <c r="Y305" s="81">
        <v>26241</v>
      </c>
      <c r="Z305" s="81">
        <v>39621</v>
      </c>
      <c r="AA305" s="81">
        <v>16109</v>
      </c>
      <c r="AB305" s="81">
        <v>65318</v>
      </c>
      <c r="AC305" s="81">
        <v>0</v>
      </c>
      <c r="AD305" s="81">
        <v>3.4796465194350286</v>
      </c>
      <c r="AE305" s="82"/>
      <c r="AF305" s="81">
        <v>112362443.78786193</v>
      </c>
      <c r="AG305" s="81">
        <v>1765863.5689132665</v>
      </c>
      <c r="AH305" s="81">
        <v>3493703.000061647</v>
      </c>
      <c r="AI305" s="81">
        <v>94439533.604378238</v>
      </c>
      <c r="AJ305" s="81">
        <v>143604113.55365521</v>
      </c>
      <c r="AK305" s="81">
        <v>0</v>
      </c>
      <c r="AL305" s="81">
        <v>0</v>
      </c>
      <c r="AM305" s="81">
        <v>8951557.9012952894</v>
      </c>
      <c r="AN305" s="81">
        <v>0</v>
      </c>
      <c r="AO305" s="81">
        <v>0</v>
      </c>
      <c r="AP305" s="82"/>
      <c r="AQ305" s="81">
        <v>1740</v>
      </c>
      <c r="AR305" s="81">
        <v>446</v>
      </c>
      <c r="AS305" s="81">
        <v>0</v>
      </c>
      <c r="AT305" s="81">
        <v>1</v>
      </c>
      <c r="AU305" s="81">
        <v>0</v>
      </c>
      <c r="AV305" s="81">
        <v>1</v>
      </c>
      <c r="AW305" s="81" t="s">
        <v>564</v>
      </c>
      <c r="AX305" s="82"/>
      <c r="AY305" s="81">
        <v>7163.7000000000007</v>
      </c>
      <c r="AZ305" s="81">
        <v>20194</v>
      </c>
      <c r="BA305" s="81">
        <v>0</v>
      </c>
      <c r="BB305" s="81">
        <v>22</v>
      </c>
      <c r="BC305" s="81">
        <v>0</v>
      </c>
      <c r="BD305" s="81">
        <v>975</v>
      </c>
      <c r="BE305" s="81" t="s">
        <v>564</v>
      </c>
      <c r="BF305" s="82"/>
      <c r="BG305" s="81">
        <v>0</v>
      </c>
      <c r="BH305" s="81">
        <v>0</v>
      </c>
      <c r="BI305" s="81">
        <v>45.753999999999998</v>
      </c>
      <c r="BJ305" s="81">
        <v>1.071</v>
      </c>
      <c r="BK305" s="81">
        <v>5.6310000000000002</v>
      </c>
      <c r="BL305" s="81">
        <v>0</v>
      </c>
      <c r="BM305" s="82"/>
      <c r="BN305" s="81">
        <v>0</v>
      </c>
      <c r="BO305" s="81">
        <v>0</v>
      </c>
      <c r="BP305" s="81">
        <v>7</v>
      </c>
      <c r="BQ305" s="81">
        <v>1</v>
      </c>
      <c r="BR305" s="81">
        <v>1</v>
      </c>
      <c r="BS305" s="81">
        <v>0</v>
      </c>
      <c r="BT305"/>
      <c r="BU305" s="80">
        <v>52.456000000000003</v>
      </c>
      <c r="BV305" s="80">
        <v>0</v>
      </c>
      <c r="BW305" s="80">
        <v>0</v>
      </c>
      <c r="BX305" s="80">
        <v>0</v>
      </c>
      <c r="BY305" s="80">
        <v>0</v>
      </c>
      <c r="BZ305" s="80">
        <v>0</v>
      </c>
      <c r="CA305" s="80">
        <v>0</v>
      </c>
      <c r="CB305" s="80">
        <v>0</v>
      </c>
      <c r="CC305" s="80">
        <v>0</v>
      </c>
    </row>
    <row r="306" spans="1:81">
      <c r="A306" s="80" t="s">
        <v>2087</v>
      </c>
      <c r="B306" s="80">
        <v>166</v>
      </c>
      <c r="C306" s="80">
        <v>13</v>
      </c>
      <c r="D306" s="80">
        <v>10</v>
      </c>
      <c r="E306" s="80">
        <v>2016</v>
      </c>
      <c r="F306" s="80" t="s">
        <v>92</v>
      </c>
      <c r="G306" s="80" t="s">
        <v>2074</v>
      </c>
      <c r="H306" s="80" t="s">
        <v>2075</v>
      </c>
      <c r="I306" s="177"/>
      <c r="J306" s="81">
        <v>485.91641263107419</v>
      </c>
      <c r="K306" s="81">
        <v>2.3391048242692913</v>
      </c>
      <c r="L306" s="81">
        <v>26.902715421584027</v>
      </c>
      <c r="M306" s="81">
        <v>73.919726876287669</v>
      </c>
      <c r="N306" s="81">
        <v>95.441138765486173</v>
      </c>
      <c r="O306" s="81">
        <v>67.506681409491406</v>
      </c>
      <c r="P306" s="81">
        <v>77.865877715257056</v>
      </c>
      <c r="Q306" s="81">
        <v>4.5565427487156072</v>
      </c>
      <c r="R306" s="81">
        <v>0</v>
      </c>
      <c r="S306" s="81">
        <v>7.7978385240388839</v>
      </c>
      <c r="T306" s="82"/>
      <c r="U306" s="81">
        <v>11581686</v>
      </c>
      <c r="V306" s="81">
        <v>1115</v>
      </c>
      <c r="W306" s="81">
        <v>343</v>
      </c>
      <c r="X306" s="81">
        <v>14996</v>
      </c>
      <c r="Y306" s="81">
        <v>26345</v>
      </c>
      <c r="Z306" s="81">
        <v>39703</v>
      </c>
      <c r="AA306" s="81">
        <v>16026</v>
      </c>
      <c r="AB306" s="81">
        <v>64511</v>
      </c>
      <c r="AC306" s="81">
        <v>0</v>
      </c>
      <c r="AD306" s="81">
        <v>7.7978385240388839</v>
      </c>
      <c r="AE306" s="82"/>
      <c r="AF306" s="81">
        <v>109021346.37214079</v>
      </c>
      <c r="AG306" s="81">
        <v>1710943.584612994</v>
      </c>
      <c r="AH306" s="81">
        <v>4128295.4376504319</v>
      </c>
      <c r="AI306" s="81">
        <v>112002672.2232482</v>
      </c>
      <c r="AJ306" s="81">
        <v>137819236.8622835</v>
      </c>
      <c r="AK306" s="81">
        <v>0</v>
      </c>
      <c r="AL306" s="81">
        <v>0</v>
      </c>
      <c r="AM306" s="81">
        <v>8847830.4964902438</v>
      </c>
      <c r="AN306" s="81">
        <v>0</v>
      </c>
      <c r="AO306" s="81">
        <v>0</v>
      </c>
      <c r="AP306" s="82"/>
      <c r="AQ306" s="81">
        <v>1848</v>
      </c>
      <c r="AR306" s="81">
        <v>554</v>
      </c>
      <c r="AS306" s="81">
        <v>0</v>
      </c>
      <c r="AT306" s="81">
        <v>1</v>
      </c>
      <c r="AU306" s="81">
        <v>0</v>
      </c>
      <c r="AV306" s="81">
        <v>1</v>
      </c>
      <c r="AW306" s="81" t="s">
        <v>564</v>
      </c>
      <c r="AX306" s="82"/>
      <c r="AY306" s="81">
        <v>7716</v>
      </c>
      <c r="AZ306" s="81">
        <v>40409.1</v>
      </c>
      <c r="BA306" s="81">
        <v>0</v>
      </c>
      <c r="BB306" s="81">
        <v>22</v>
      </c>
      <c r="BC306" s="81">
        <v>0</v>
      </c>
      <c r="BD306" s="81">
        <v>975</v>
      </c>
      <c r="BE306" s="81" t="s">
        <v>564</v>
      </c>
      <c r="BF306" s="82"/>
      <c r="BG306" s="81">
        <v>0</v>
      </c>
      <c r="BH306" s="81">
        <v>0</v>
      </c>
      <c r="BI306" s="81">
        <v>45.453000000000003</v>
      </c>
      <c r="BJ306" s="81">
        <v>1.1279999999999999</v>
      </c>
      <c r="BK306" s="81">
        <v>5.64</v>
      </c>
      <c r="BL306" s="81">
        <v>0</v>
      </c>
      <c r="BM306" s="82"/>
      <c r="BN306" s="81">
        <v>0</v>
      </c>
      <c r="BO306" s="81">
        <v>0</v>
      </c>
      <c r="BP306" s="81">
        <v>7</v>
      </c>
      <c r="BQ306" s="81">
        <v>1</v>
      </c>
      <c r="BR306" s="81">
        <v>1</v>
      </c>
      <c r="BS306" s="81">
        <v>0</v>
      </c>
      <c r="BT306"/>
      <c r="BU306" s="80">
        <v>52.220999999999997</v>
      </c>
      <c r="BV306" s="80">
        <v>0</v>
      </c>
      <c r="BW306" s="80">
        <v>0</v>
      </c>
      <c r="BX306" s="80">
        <v>0</v>
      </c>
      <c r="BY306" s="80">
        <v>0</v>
      </c>
      <c r="BZ306" s="80">
        <v>0</v>
      </c>
      <c r="CA306" s="80">
        <v>0</v>
      </c>
      <c r="CB306" s="80">
        <v>0</v>
      </c>
      <c r="CC306" s="80">
        <v>0</v>
      </c>
    </row>
    <row r="307" spans="1:81">
      <c r="A307" s="80" t="s">
        <v>2088</v>
      </c>
      <c r="B307" s="80">
        <v>167</v>
      </c>
      <c r="C307" s="80">
        <v>14</v>
      </c>
      <c r="D307" s="80">
        <v>10</v>
      </c>
      <c r="E307" s="80">
        <v>2017</v>
      </c>
      <c r="F307" s="80" t="s">
        <v>71</v>
      </c>
      <c r="G307" s="80" t="s">
        <v>2074</v>
      </c>
      <c r="H307" s="80" t="s">
        <v>2075</v>
      </c>
      <c r="I307" s="177"/>
      <c r="J307" s="81">
        <v>475.98983288908016</v>
      </c>
      <c r="K307" s="81">
        <v>2.2191760252851465</v>
      </c>
      <c r="L307" s="81">
        <v>24.926003897132478</v>
      </c>
      <c r="M307" s="81">
        <v>53.976188004833517</v>
      </c>
      <c r="N307" s="81">
        <v>84.476785132209883</v>
      </c>
      <c r="O307" s="81">
        <v>66.645979986852453</v>
      </c>
      <c r="P307" s="81">
        <v>76.233230479750517</v>
      </c>
      <c r="Q307" s="81">
        <v>4.3468588321738144</v>
      </c>
      <c r="R307" s="81">
        <v>0</v>
      </c>
      <c r="S307" s="81">
        <v>8.0044638391114322</v>
      </c>
      <c r="T307" s="82"/>
      <c r="U307" s="81">
        <v>11901147</v>
      </c>
      <c r="V307" s="81">
        <v>1115</v>
      </c>
      <c r="W307" s="81">
        <v>343</v>
      </c>
      <c r="X307" s="81">
        <v>14996</v>
      </c>
      <c r="Y307" s="81">
        <v>26419</v>
      </c>
      <c r="Z307" s="81">
        <v>39847</v>
      </c>
      <c r="AA307" s="81">
        <v>15790</v>
      </c>
      <c r="AB307" s="81">
        <v>63643</v>
      </c>
      <c r="AC307" s="81">
        <v>0</v>
      </c>
      <c r="AD307" s="81">
        <v>8.0044638391114322</v>
      </c>
      <c r="AE307" s="82"/>
      <c r="AF307" s="81">
        <v>108370571.7214558</v>
      </c>
      <c r="AG307" s="81">
        <v>1710529.2285997521</v>
      </c>
      <c r="AH307" s="81">
        <v>5110883.6284072855</v>
      </c>
      <c r="AI307" s="81">
        <v>91776069.496021032</v>
      </c>
      <c r="AJ307" s="81">
        <v>147842602.59153649</v>
      </c>
      <c r="AK307" s="81">
        <v>0</v>
      </c>
      <c r="AL307" s="81">
        <v>0</v>
      </c>
      <c r="AM307" s="81">
        <v>8742440.4822908323</v>
      </c>
      <c r="AN307" s="81">
        <v>0</v>
      </c>
      <c r="AO307" s="81">
        <v>0</v>
      </c>
      <c r="AP307" s="82"/>
      <c r="AQ307" s="81">
        <v>1928</v>
      </c>
      <c r="AR307" s="81">
        <v>605</v>
      </c>
      <c r="AS307" s="81">
        <v>0</v>
      </c>
      <c r="AT307" s="81">
        <v>1</v>
      </c>
      <c r="AU307" s="81">
        <v>0</v>
      </c>
      <c r="AV307" s="81">
        <v>1</v>
      </c>
      <c r="AW307" s="81" t="s">
        <v>564</v>
      </c>
      <c r="AX307" s="82"/>
      <c r="AY307" s="81">
        <v>8128</v>
      </c>
      <c r="AZ307" s="81">
        <v>48152.80000000001</v>
      </c>
      <c r="BA307" s="81">
        <v>0</v>
      </c>
      <c r="BB307" s="81">
        <v>22</v>
      </c>
      <c r="BC307" s="81">
        <v>0</v>
      </c>
      <c r="BD307" s="81">
        <v>975</v>
      </c>
      <c r="BE307" s="81" t="s">
        <v>564</v>
      </c>
      <c r="BF307" s="82"/>
      <c r="BG307" s="81">
        <v>0</v>
      </c>
      <c r="BH307" s="81">
        <v>0</v>
      </c>
      <c r="BI307" s="81">
        <v>45.662999999999997</v>
      </c>
      <c r="BJ307" s="81">
        <v>1.1339999999999999</v>
      </c>
      <c r="BK307" s="81">
        <v>5.548</v>
      </c>
      <c r="BL307" s="81">
        <v>0</v>
      </c>
      <c r="BM307" s="82"/>
      <c r="BN307" s="81">
        <v>0</v>
      </c>
      <c r="BO307" s="81">
        <v>0</v>
      </c>
      <c r="BP307" s="81">
        <v>7</v>
      </c>
      <c r="BQ307" s="81">
        <v>1</v>
      </c>
      <c r="BR307" s="81">
        <v>1</v>
      </c>
      <c r="BS307" s="81">
        <v>0</v>
      </c>
      <c r="BT307"/>
      <c r="BU307" s="80">
        <v>52.344999999999999</v>
      </c>
      <c r="BV307" s="80">
        <v>0</v>
      </c>
      <c r="BW307" s="80">
        <v>0</v>
      </c>
      <c r="BX307" s="80">
        <v>0</v>
      </c>
      <c r="BY307" s="80">
        <v>0</v>
      </c>
      <c r="BZ307" s="80">
        <v>0</v>
      </c>
      <c r="CA307" s="80">
        <v>0</v>
      </c>
      <c r="CB307" s="80">
        <v>0</v>
      </c>
      <c r="CC307" s="80">
        <v>0</v>
      </c>
    </row>
    <row r="308" spans="1:81">
      <c r="A308" s="80" t="s">
        <v>2089</v>
      </c>
      <c r="B308" s="80">
        <v>168</v>
      </c>
      <c r="C308" s="80">
        <v>15</v>
      </c>
      <c r="D308" s="80">
        <v>10</v>
      </c>
      <c r="E308" s="80">
        <v>2018</v>
      </c>
      <c r="F308" s="80" t="s">
        <v>93</v>
      </c>
      <c r="G308" s="80" t="s">
        <v>2074</v>
      </c>
      <c r="H308" s="80" t="s">
        <v>2075</v>
      </c>
      <c r="I308" s="177"/>
      <c r="J308" s="81">
        <v>473.84302279035609</v>
      </c>
      <c r="K308" s="81">
        <v>1.9935290378540964</v>
      </c>
      <c r="L308" s="81">
        <v>22.612354930418729</v>
      </c>
      <c r="M308" s="81">
        <v>47.169225098965931</v>
      </c>
      <c r="N308" s="81">
        <v>63.924372769721657</v>
      </c>
      <c r="O308" s="81">
        <v>65.807410591995477</v>
      </c>
      <c r="P308" s="81">
        <v>74.786083344822103</v>
      </c>
      <c r="Q308" s="81">
        <v>3.9727578666423837</v>
      </c>
      <c r="R308" s="81">
        <v>0</v>
      </c>
      <c r="S308" s="81">
        <v>9.1568073598874005</v>
      </c>
      <c r="T308" s="82"/>
      <c r="U308" s="81">
        <v>12714367</v>
      </c>
      <c r="V308" s="81">
        <v>1115</v>
      </c>
      <c r="W308" s="81">
        <v>343</v>
      </c>
      <c r="X308" s="81">
        <v>14996</v>
      </c>
      <c r="Y308" s="81">
        <v>26423</v>
      </c>
      <c r="Z308" s="81">
        <v>40099</v>
      </c>
      <c r="AA308" s="81">
        <v>15646</v>
      </c>
      <c r="AB308" s="81">
        <v>62682</v>
      </c>
      <c r="AC308" s="81">
        <v>0</v>
      </c>
      <c r="AD308" s="81">
        <v>9.1568073598874005</v>
      </c>
      <c r="AE308" s="82"/>
      <c r="AF308" s="81">
        <v>112545264.7497962</v>
      </c>
      <c r="AG308" s="81">
        <v>1522500.7916259309</v>
      </c>
      <c r="AH308" s="81">
        <v>4742929.7202595714</v>
      </c>
      <c r="AI308" s="81">
        <v>89629745.981760204</v>
      </c>
      <c r="AJ308" s="81">
        <v>136606413.70654631</v>
      </c>
      <c r="AK308" s="81">
        <v>0</v>
      </c>
      <c r="AL308" s="81">
        <v>0</v>
      </c>
      <c r="AM308" s="81">
        <v>8628246.9216275737</v>
      </c>
      <c r="AN308" s="81">
        <v>0</v>
      </c>
      <c r="AO308" s="81">
        <v>0</v>
      </c>
      <c r="AP308" s="82"/>
      <c r="AQ308" s="81">
        <v>2022</v>
      </c>
      <c r="AR308" s="81">
        <v>658</v>
      </c>
      <c r="AS308" s="81">
        <v>0</v>
      </c>
      <c r="AT308" s="81">
        <v>1</v>
      </c>
      <c r="AU308" s="81">
        <v>0</v>
      </c>
      <c r="AV308" s="81">
        <v>2</v>
      </c>
      <c r="AW308" s="81" t="s">
        <v>564</v>
      </c>
      <c r="AX308" s="82"/>
      <c r="AY308" s="81">
        <v>8613.9</v>
      </c>
      <c r="AZ308" s="81">
        <v>51778</v>
      </c>
      <c r="BA308" s="81">
        <v>0</v>
      </c>
      <c r="BB308" s="81">
        <v>22</v>
      </c>
      <c r="BC308" s="81">
        <v>0</v>
      </c>
      <c r="BD308" s="81">
        <v>985</v>
      </c>
      <c r="BE308" s="81" t="s">
        <v>564</v>
      </c>
      <c r="BF308" s="82"/>
      <c r="BG308" s="81">
        <v>0</v>
      </c>
      <c r="BH308" s="81">
        <v>0</v>
      </c>
      <c r="BI308" s="81">
        <v>44.012999999999998</v>
      </c>
      <c r="BJ308" s="81">
        <v>1.0920000000000001</v>
      </c>
      <c r="BK308" s="81">
        <v>5.069</v>
      </c>
      <c r="BL308" s="81">
        <v>0</v>
      </c>
      <c r="BM308" s="82"/>
      <c r="BN308" s="81">
        <v>0</v>
      </c>
      <c r="BO308" s="81">
        <v>0</v>
      </c>
      <c r="BP308" s="81">
        <v>6</v>
      </c>
      <c r="BQ308" s="81">
        <v>1</v>
      </c>
      <c r="BR308" s="81">
        <v>1</v>
      </c>
      <c r="BS308" s="81">
        <v>0</v>
      </c>
      <c r="BT308"/>
      <c r="BU308" s="80">
        <v>50.173999999999999</v>
      </c>
      <c r="BV308" s="80">
        <v>0</v>
      </c>
      <c r="BW308" s="80">
        <v>0</v>
      </c>
      <c r="BX308" s="80">
        <v>0</v>
      </c>
      <c r="BY308" s="80">
        <v>0</v>
      </c>
      <c r="BZ308" s="80">
        <v>0</v>
      </c>
      <c r="CA308" s="80">
        <v>0</v>
      </c>
      <c r="CB308" s="80">
        <v>0</v>
      </c>
      <c r="CC308" s="80">
        <v>0</v>
      </c>
    </row>
    <row r="309" spans="1:81">
      <c r="A309" s="80" t="s">
        <v>2090</v>
      </c>
      <c r="B309" s="80">
        <v>169</v>
      </c>
      <c r="C309" s="80">
        <v>16</v>
      </c>
      <c r="D309" s="80">
        <v>10</v>
      </c>
      <c r="E309" s="80">
        <v>2019</v>
      </c>
      <c r="F309" s="80" t="s">
        <v>73</v>
      </c>
      <c r="G309" s="80" t="s">
        <v>2074</v>
      </c>
      <c r="H309" s="80" t="s">
        <v>2075</v>
      </c>
      <c r="I309" s="177"/>
      <c r="J309" s="81">
        <v>521.19950776971302</v>
      </c>
      <c r="K309" s="81">
        <v>1.8265534267829959</v>
      </c>
      <c r="L309" s="81">
        <v>22.823209527663522</v>
      </c>
      <c r="M309" s="81">
        <v>45.526838694765374</v>
      </c>
      <c r="N309" s="81">
        <v>63.603844873898957</v>
      </c>
      <c r="O309" s="81">
        <v>63.88917280346849</v>
      </c>
      <c r="P309" s="81">
        <v>74.512065030789046</v>
      </c>
      <c r="Q309" s="81">
        <v>3.8144054313738938</v>
      </c>
      <c r="R309" s="81">
        <v>0</v>
      </c>
      <c r="S309" s="81">
        <v>9.0610586932635773</v>
      </c>
      <c r="T309" s="82"/>
      <c r="U309" s="81">
        <v>12658496</v>
      </c>
      <c r="V309" s="81">
        <v>1115</v>
      </c>
      <c r="W309" s="81">
        <v>343</v>
      </c>
      <c r="X309" s="81">
        <v>14996</v>
      </c>
      <c r="Y309" s="81">
        <v>26471</v>
      </c>
      <c r="Z309" s="81">
        <v>39999</v>
      </c>
      <c r="AA309" s="81">
        <v>15472</v>
      </c>
      <c r="AB309" s="81">
        <v>61813</v>
      </c>
      <c r="AC309" s="81">
        <v>0</v>
      </c>
      <c r="AD309" s="81">
        <v>9.0610586932635773</v>
      </c>
      <c r="AE309" s="82"/>
      <c r="AF309" s="81">
        <v>116295981.091318</v>
      </c>
      <c r="AG309" s="81">
        <v>1477217.5975032281</v>
      </c>
      <c r="AH309" s="81">
        <v>5221784.3464926239</v>
      </c>
      <c r="AI309" s="81">
        <v>87944948.846467912</v>
      </c>
      <c r="AJ309" s="81">
        <v>125195308.01530012</v>
      </c>
      <c r="AK309" s="81">
        <v>0</v>
      </c>
      <c r="AL309" s="81">
        <v>0</v>
      </c>
      <c r="AM309" s="81">
        <v>8418465.2719851341</v>
      </c>
      <c r="AN309" s="81">
        <v>0</v>
      </c>
      <c r="AO309" s="81">
        <v>0</v>
      </c>
      <c r="AP309" s="82"/>
      <c r="AQ309" s="81">
        <v>2119</v>
      </c>
      <c r="AR309" s="81">
        <v>739</v>
      </c>
      <c r="AS309" s="81">
        <v>0</v>
      </c>
      <c r="AT309" s="81">
        <v>1</v>
      </c>
      <c r="AU309" s="81">
        <v>0</v>
      </c>
      <c r="AV309" s="81">
        <v>2</v>
      </c>
      <c r="AW309" s="81" t="s">
        <v>564</v>
      </c>
      <c r="AX309" s="82"/>
      <c r="AY309" s="81">
        <v>9117.200000000008</v>
      </c>
      <c r="AZ309" s="81">
        <v>55569.2</v>
      </c>
      <c r="BA309" s="81">
        <v>0</v>
      </c>
      <c r="BB309" s="81">
        <v>22</v>
      </c>
      <c r="BC309" s="81">
        <v>0</v>
      </c>
      <c r="BD309" s="81">
        <v>985</v>
      </c>
      <c r="BE309" s="81" t="s">
        <v>564</v>
      </c>
      <c r="BF309" s="82"/>
      <c r="BG309" s="81">
        <v>0</v>
      </c>
      <c r="BH309" s="81">
        <v>0</v>
      </c>
      <c r="BI309" s="81">
        <v>39.68</v>
      </c>
      <c r="BJ309" s="81">
        <v>0.224</v>
      </c>
      <c r="BK309" s="81">
        <v>4.6269999999999998</v>
      </c>
      <c r="BL309" s="81">
        <v>0</v>
      </c>
      <c r="BM309" s="82"/>
      <c r="BN309" s="81">
        <v>0</v>
      </c>
      <c r="BO309" s="81">
        <v>0</v>
      </c>
      <c r="BP309" s="81">
        <v>6</v>
      </c>
      <c r="BQ309" s="81">
        <v>1</v>
      </c>
      <c r="BR309" s="81">
        <v>1</v>
      </c>
      <c r="BS309" s="81">
        <v>0</v>
      </c>
      <c r="BT309"/>
      <c r="BU309" s="80">
        <v>44.530999999999999</v>
      </c>
      <c r="BV309" s="80">
        <v>0</v>
      </c>
      <c r="BW309" s="80">
        <v>0</v>
      </c>
      <c r="BX309" s="80">
        <v>0</v>
      </c>
      <c r="BY309" s="80">
        <v>0</v>
      </c>
      <c r="BZ309" s="80">
        <v>0</v>
      </c>
      <c r="CA309" s="80">
        <v>0</v>
      </c>
      <c r="CB309" s="80">
        <v>0</v>
      </c>
      <c r="CC309" s="80">
        <v>0</v>
      </c>
    </row>
    <row r="310" spans="1:81">
      <c r="A310" s="80" t="s">
        <v>2091</v>
      </c>
      <c r="B310" s="80">
        <v>170</v>
      </c>
      <c r="C310" s="80">
        <v>17</v>
      </c>
      <c r="D310" s="80">
        <v>10</v>
      </c>
      <c r="E310" s="80">
        <v>2020</v>
      </c>
      <c r="F310" s="80" t="s">
        <v>218</v>
      </c>
      <c r="G310" s="80" t="s">
        <v>2074</v>
      </c>
      <c r="H310" s="80" t="s">
        <v>2075</v>
      </c>
      <c r="I310" s="177"/>
      <c r="J310" s="81">
        <v>360.45276042694758</v>
      </c>
      <c r="K310" s="81">
        <v>2.1712327055560974</v>
      </c>
      <c r="L310" s="81">
        <v>30.568169011734692</v>
      </c>
      <c r="M310" s="81">
        <v>44.649990753633112</v>
      </c>
      <c r="N310" s="81">
        <v>56.817621621637471</v>
      </c>
      <c r="O310" s="81">
        <v>55.848607307460348</v>
      </c>
      <c r="P310" s="81">
        <v>69.068555476727369</v>
      </c>
      <c r="Q310" s="81">
        <v>3.6022959722629873</v>
      </c>
      <c r="R310" s="81">
        <v>0</v>
      </c>
      <c r="S310" s="81">
        <v>8.3450287572251121</v>
      </c>
      <c r="T310" s="82"/>
      <c r="U310" s="81">
        <v>11027825</v>
      </c>
      <c r="V310" s="81">
        <v>1094</v>
      </c>
      <c r="W310" s="81">
        <v>484</v>
      </c>
      <c r="X310" s="81">
        <v>15553</v>
      </c>
      <c r="Y310" s="81">
        <v>26542</v>
      </c>
      <c r="Z310" s="81">
        <v>39908</v>
      </c>
      <c r="AA310" s="81">
        <v>15582</v>
      </c>
      <c r="AB310" s="81">
        <v>61094</v>
      </c>
      <c r="AC310" s="81">
        <v>0</v>
      </c>
      <c r="AD310" s="81">
        <v>8.3450287572251121</v>
      </c>
      <c r="AE310" s="82"/>
      <c r="AF310" s="81">
        <v>99345388.777814895</v>
      </c>
      <c r="AG310" s="81">
        <v>1603285.4053644785</v>
      </c>
      <c r="AH310" s="81">
        <v>7518243.1968335276</v>
      </c>
      <c r="AI310" s="81">
        <v>84039584.649770394</v>
      </c>
      <c r="AJ310" s="81">
        <v>104451476.3404296</v>
      </c>
      <c r="AK310" s="81"/>
      <c r="AL310" s="81"/>
      <c r="AM310" s="81">
        <v>7973445.7684971057</v>
      </c>
      <c r="AN310" s="81"/>
      <c r="AO310" s="81"/>
      <c r="AP310" s="82"/>
      <c r="AQ310" s="81">
        <v>2213</v>
      </c>
      <c r="AR310" s="81">
        <v>773</v>
      </c>
      <c r="AS310" s="81">
        <v>0</v>
      </c>
      <c r="AT310" s="81">
        <v>1</v>
      </c>
      <c r="AU310" s="81">
        <v>0</v>
      </c>
      <c r="AV310" s="81">
        <v>2</v>
      </c>
      <c r="AW310" s="81">
        <v>0</v>
      </c>
      <c r="AX310" s="82"/>
      <c r="AY310" s="81">
        <v>9690.2999999999993</v>
      </c>
      <c r="AZ310" s="81">
        <v>57073.699999999953</v>
      </c>
      <c r="BA310" s="81">
        <v>0</v>
      </c>
      <c r="BB310" s="81">
        <v>22</v>
      </c>
      <c r="BC310" s="81">
        <v>0</v>
      </c>
      <c r="BD310" s="81">
        <v>1000</v>
      </c>
      <c r="BE310" s="81">
        <v>0</v>
      </c>
      <c r="BF310" s="82"/>
      <c r="BG310" s="81">
        <v>0</v>
      </c>
      <c r="BH310" s="81">
        <v>0</v>
      </c>
      <c r="BI310" s="81">
        <v>32.726999999999997</v>
      </c>
      <c r="BJ310" s="81">
        <v>0.19500000000000001</v>
      </c>
      <c r="BK310" s="81">
        <v>4.3819999999999997</v>
      </c>
      <c r="BL310" s="81">
        <v>0</v>
      </c>
      <c r="BM310" s="82"/>
      <c r="BN310" s="81">
        <v>0</v>
      </c>
      <c r="BO310" s="81">
        <v>0</v>
      </c>
      <c r="BP310" s="81">
        <v>6</v>
      </c>
      <c r="BQ310" s="81">
        <v>1</v>
      </c>
      <c r="BR310" s="81">
        <v>1</v>
      </c>
      <c r="BS310" s="81">
        <v>0</v>
      </c>
      <c r="BT310"/>
      <c r="BU310" s="80">
        <v>37.304000000000002</v>
      </c>
      <c r="BV310" s="80">
        <v>0</v>
      </c>
      <c r="BW310" s="80">
        <v>0</v>
      </c>
      <c r="BX310" s="80">
        <v>0</v>
      </c>
      <c r="BY310" s="80">
        <v>0</v>
      </c>
      <c r="BZ310" s="80">
        <v>0</v>
      </c>
      <c r="CA310" s="80">
        <v>0</v>
      </c>
      <c r="CB310" s="80">
        <v>0</v>
      </c>
      <c r="CC310" s="80">
        <v>0</v>
      </c>
    </row>
    <row r="311" spans="1:81">
      <c r="A311" s="80" t="s">
        <v>2092</v>
      </c>
      <c r="B311" s="80">
        <v>170</v>
      </c>
      <c r="C311" s="80">
        <v>18</v>
      </c>
      <c r="D311" s="80">
        <v>10</v>
      </c>
      <c r="E311" s="80">
        <v>2021</v>
      </c>
      <c r="F311" s="80" t="s">
        <v>75</v>
      </c>
      <c r="G311" s="174" t="s">
        <v>2074</v>
      </c>
      <c r="H311" s="80" t="s">
        <v>2075</v>
      </c>
      <c r="I311" s="177"/>
      <c r="J311" s="81">
        <v>360.81040226084781</v>
      </c>
      <c r="K311" s="81">
        <v>2.2289148094757563</v>
      </c>
      <c r="L311" s="81">
        <v>24.559816319778484</v>
      </c>
      <c r="M311" s="81">
        <v>43.268890267398831</v>
      </c>
      <c r="N311" s="81">
        <v>53.837686057672293</v>
      </c>
      <c r="O311" s="81">
        <v>53.955830214788897</v>
      </c>
      <c r="P311" s="81">
        <v>70.879282072306921</v>
      </c>
      <c r="Q311" s="81">
        <v>3.6136025793726425</v>
      </c>
      <c r="R311" s="81">
        <v>0</v>
      </c>
      <c r="S311" s="81">
        <v>9.4857259281812656</v>
      </c>
      <c r="T311" s="82"/>
      <c r="U311" s="81">
        <v>11962314</v>
      </c>
      <c r="V311" s="81">
        <v>1094</v>
      </c>
      <c r="W311" s="81">
        <v>484</v>
      </c>
      <c r="X311" s="81">
        <v>15553</v>
      </c>
      <c r="Y311" s="81">
        <v>26651</v>
      </c>
      <c r="Z311" s="81">
        <v>39700</v>
      </c>
      <c r="AA311" s="81">
        <v>15594</v>
      </c>
      <c r="AB311" s="81">
        <v>60559</v>
      </c>
      <c r="AC311" s="81">
        <v>0</v>
      </c>
      <c r="AD311" s="81">
        <v>9.4857259281812656</v>
      </c>
      <c r="AE311" s="82"/>
      <c r="AF311" s="81">
        <v>94797622.316305116</v>
      </c>
      <c r="AG311" s="81">
        <v>1713570.9875412842</v>
      </c>
      <c r="AH311" s="81">
        <v>5840176.7951399423</v>
      </c>
      <c r="AI311" s="81">
        <v>94548528.554826319</v>
      </c>
      <c r="AJ311" s="81">
        <v>120609638.92155163</v>
      </c>
      <c r="AK311" s="81">
        <v>0</v>
      </c>
      <c r="AL311" s="81">
        <v>0</v>
      </c>
      <c r="AM311" s="81">
        <v>7949209.7817527372</v>
      </c>
      <c r="AN311" s="81">
        <v>0</v>
      </c>
      <c r="AO311" s="81">
        <v>0</v>
      </c>
      <c r="AP311" s="82"/>
      <c r="AQ311" s="81">
        <v>2311</v>
      </c>
      <c r="AR311" s="81">
        <v>793</v>
      </c>
      <c r="AS311" s="81">
        <v>0</v>
      </c>
      <c r="AT311" s="81">
        <v>1</v>
      </c>
      <c r="AU311" s="81">
        <v>0</v>
      </c>
      <c r="AV311" s="81">
        <v>2</v>
      </c>
      <c r="AW311" s="81"/>
      <c r="AX311" s="82"/>
      <c r="AY311" s="81">
        <v>10347.999999999991</v>
      </c>
      <c r="AZ311" s="81">
        <v>57934.999999999964</v>
      </c>
      <c r="BA311" s="81">
        <v>0</v>
      </c>
      <c r="BB311" s="81">
        <v>22</v>
      </c>
      <c r="BC311" s="81">
        <v>0</v>
      </c>
      <c r="BD311" s="81">
        <v>1000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2093</v>
      </c>
      <c r="B312" s="80">
        <v>170</v>
      </c>
      <c r="C312" s="80">
        <v>19</v>
      </c>
      <c r="D312" s="80">
        <v>10</v>
      </c>
      <c r="E312" s="80">
        <v>2022</v>
      </c>
      <c r="F312" s="80" t="s">
        <v>568</v>
      </c>
      <c r="G312" s="174" t="s">
        <v>2074</v>
      </c>
      <c r="H312" s="80" t="s">
        <v>2075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2431</v>
      </c>
      <c r="AR312" s="81">
        <v>802</v>
      </c>
      <c r="AS312" s="81">
        <v>0</v>
      </c>
      <c r="AT312" s="81">
        <v>1</v>
      </c>
      <c r="AU312" s="81">
        <v>0</v>
      </c>
      <c r="AV312" s="81">
        <v>2</v>
      </c>
      <c r="AW312" s="81"/>
      <c r="AX312" s="82"/>
      <c r="AY312" s="81">
        <v>11133.099999999982</v>
      </c>
      <c r="AZ312" s="81">
        <v>58671.499999999956</v>
      </c>
      <c r="BA312" s="81">
        <v>0</v>
      </c>
      <c r="BB312" s="81">
        <v>22</v>
      </c>
      <c r="BC312" s="81">
        <v>0</v>
      </c>
      <c r="BD312" s="81">
        <v>1000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2094</v>
      </c>
      <c r="B313" s="80">
        <v>477</v>
      </c>
      <c r="C313" s="80">
        <v>1</v>
      </c>
      <c r="D313" s="80">
        <v>29</v>
      </c>
      <c r="E313" s="80">
        <v>1990</v>
      </c>
      <c r="F313" s="80" t="s">
        <v>562</v>
      </c>
      <c r="G313" s="80" t="s">
        <v>2095</v>
      </c>
      <c r="H313" s="80" t="s">
        <v>2096</v>
      </c>
      <c r="I313" s="177"/>
      <c r="J313" s="81">
        <v>30.97012529406588</v>
      </c>
      <c r="K313" s="81">
        <v>4.115975755081732</v>
      </c>
      <c r="L313" s="81">
        <v>0.54033666266712954</v>
      </c>
      <c r="M313" s="81">
        <v>26.030699706844739</v>
      </c>
      <c r="N313" s="81">
        <v>29.86218920534472</v>
      </c>
      <c r="O313" s="81">
        <v>31.618357070489353</v>
      </c>
      <c r="P313" s="81">
        <v>28.676613996666511</v>
      </c>
      <c r="Q313" s="81">
        <v>2.9018384831854491</v>
      </c>
      <c r="R313" s="81">
        <v>0</v>
      </c>
      <c r="S313" s="81">
        <v>2.9850384621153383</v>
      </c>
      <c r="T313" s="82"/>
      <c r="U313" s="81">
        <v>818526</v>
      </c>
      <c r="V313" s="81">
        <v>1000</v>
      </c>
      <c r="W313" s="81">
        <v>5</v>
      </c>
      <c r="X313" s="81">
        <v>9341</v>
      </c>
      <c r="Y313" s="81">
        <v>13093</v>
      </c>
      <c r="Z313" s="81">
        <v>13005</v>
      </c>
      <c r="AA313" s="81">
        <v>6963</v>
      </c>
      <c r="AB313" s="81">
        <v>47116</v>
      </c>
      <c r="AC313" s="81">
        <v>0</v>
      </c>
      <c r="AD313" s="81">
        <v>2.9850384621153383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2097</v>
      </c>
      <c r="B314" s="80">
        <v>478</v>
      </c>
      <c r="C314" s="80">
        <v>2</v>
      </c>
      <c r="D314" s="80">
        <v>29</v>
      </c>
      <c r="E314" s="80">
        <v>2005</v>
      </c>
      <c r="F314" s="80" t="s">
        <v>565</v>
      </c>
      <c r="G314" s="80" t="s">
        <v>2095</v>
      </c>
      <c r="H314" s="80" t="s">
        <v>2096</v>
      </c>
      <c r="I314" s="177"/>
      <c r="J314" s="81">
        <v>79.465490309470425</v>
      </c>
      <c r="K314" s="81">
        <v>1.7618829272200556</v>
      </c>
      <c r="L314" s="81">
        <v>3.3683124963356432</v>
      </c>
      <c r="M314" s="81">
        <v>48.378501009124925</v>
      </c>
      <c r="N314" s="81">
        <v>56.251341687435691</v>
      </c>
      <c r="O314" s="81">
        <v>56.712027553940899</v>
      </c>
      <c r="P314" s="81">
        <v>30.388213579050799</v>
      </c>
      <c r="Q314" s="81">
        <v>3.4316105241415085</v>
      </c>
      <c r="R314" s="81">
        <v>0</v>
      </c>
      <c r="S314" s="81">
        <v>7.6557351644905118</v>
      </c>
      <c r="T314" s="82"/>
      <c r="U314" s="81">
        <v>3065279</v>
      </c>
      <c r="V314" s="81">
        <v>848</v>
      </c>
      <c r="W314" s="81">
        <v>47</v>
      </c>
      <c r="X314" s="81">
        <v>10732</v>
      </c>
      <c r="Y314" s="81">
        <v>20451</v>
      </c>
      <c r="Z314" s="81">
        <v>26993</v>
      </c>
      <c r="AA314" s="81">
        <v>6043</v>
      </c>
      <c r="AB314" s="81">
        <v>58247</v>
      </c>
      <c r="AC314" s="81">
        <v>0</v>
      </c>
      <c r="AD314" s="81">
        <v>7.6557351644905118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2098</v>
      </c>
      <c r="B315" s="80">
        <v>479</v>
      </c>
      <c r="C315" s="80">
        <v>3</v>
      </c>
      <c r="D315" s="80">
        <v>29</v>
      </c>
      <c r="E315" s="80">
        <v>2006</v>
      </c>
      <c r="F315" s="80" t="s">
        <v>566</v>
      </c>
      <c r="G315" s="80" t="s">
        <v>2095</v>
      </c>
      <c r="H315" s="80" t="s">
        <v>2096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2099</v>
      </c>
      <c r="B316" s="80">
        <v>480</v>
      </c>
      <c r="C316" s="80">
        <v>4</v>
      </c>
      <c r="D316" s="80">
        <v>29</v>
      </c>
      <c r="E316" s="80">
        <v>2007</v>
      </c>
      <c r="F316" s="80" t="s">
        <v>567</v>
      </c>
      <c r="G316" s="80" t="s">
        <v>2095</v>
      </c>
      <c r="H316" s="80" t="s">
        <v>2096</v>
      </c>
      <c r="I316" s="177"/>
      <c r="J316" s="81">
        <v>71.495610620586547</v>
      </c>
      <c r="K316" s="81">
        <v>1.5373001866140272</v>
      </c>
      <c r="L316" s="81">
        <v>3.3421158789593388</v>
      </c>
      <c r="M316" s="81">
        <v>48.87779800994516</v>
      </c>
      <c r="N316" s="81">
        <v>57.173455388046364</v>
      </c>
      <c r="O316" s="81">
        <v>56.274233459136234</v>
      </c>
      <c r="P316" s="81">
        <v>30.230488349495683</v>
      </c>
      <c r="Q316" s="81">
        <v>3.6662714173393667</v>
      </c>
      <c r="R316" s="81">
        <v>0</v>
      </c>
      <c r="S316" s="81">
        <v>6.6049879587705691</v>
      </c>
      <c r="T316" s="82"/>
      <c r="U316" s="81">
        <v>3054504</v>
      </c>
      <c r="V316" s="81">
        <v>688</v>
      </c>
      <c r="W316" s="81">
        <v>47</v>
      </c>
      <c r="X316" s="81">
        <v>12916</v>
      </c>
      <c r="Y316" s="81">
        <v>21055</v>
      </c>
      <c r="Z316" s="81">
        <v>27844</v>
      </c>
      <c r="AA316" s="81">
        <v>5920</v>
      </c>
      <c r="AB316" s="81">
        <v>58939</v>
      </c>
      <c r="AC316" s="81">
        <v>0</v>
      </c>
      <c r="AD316" s="81">
        <v>6.6049879587705691</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2100</v>
      </c>
      <c r="B317" s="80">
        <v>481</v>
      </c>
      <c r="C317" s="80">
        <v>5</v>
      </c>
      <c r="D317" s="80">
        <v>29</v>
      </c>
      <c r="E317" s="80">
        <v>2008</v>
      </c>
      <c r="F317" s="80" t="s">
        <v>84</v>
      </c>
      <c r="G317" s="80" t="s">
        <v>2095</v>
      </c>
      <c r="H317" s="80" t="s">
        <v>2096</v>
      </c>
      <c r="I317" s="177"/>
      <c r="J317" s="81">
        <v>65.812475418843803</v>
      </c>
      <c r="K317" s="81">
        <v>1.2006618931789783</v>
      </c>
      <c r="L317" s="81">
        <v>2.9019321274897729</v>
      </c>
      <c r="M317" s="81">
        <v>51.150209017374046</v>
      </c>
      <c r="N317" s="81">
        <v>54.212233223691996</v>
      </c>
      <c r="O317" s="81">
        <v>55.006507234451497</v>
      </c>
      <c r="P317" s="81">
        <v>29.436034645648565</v>
      </c>
      <c r="Q317" s="81">
        <v>3.6087141577323689</v>
      </c>
      <c r="R317" s="81">
        <v>0</v>
      </c>
      <c r="S317" s="81">
        <v>5.8322198657738547</v>
      </c>
      <c r="T317" s="82"/>
      <c r="U317" s="81">
        <v>2904325</v>
      </c>
      <c r="V317" s="81">
        <v>688</v>
      </c>
      <c r="W317" s="81">
        <v>47</v>
      </c>
      <c r="X317" s="81">
        <v>12916</v>
      </c>
      <c r="Y317" s="81">
        <v>21329</v>
      </c>
      <c r="Z317" s="81">
        <v>28172</v>
      </c>
      <c r="AA317" s="81">
        <v>5771</v>
      </c>
      <c r="AB317" s="81">
        <v>58967</v>
      </c>
      <c r="AC317" s="81">
        <v>0</v>
      </c>
      <c r="AD317" s="81">
        <v>5.8322198657738547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2101</v>
      </c>
      <c r="B318" s="80">
        <v>482</v>
      </c>
      <c r="C318" s="80">
        <v>6</v>
      </c>
      <c r="D318" s="80">
        <v>29</v>
      </c>
      <c r="E318" s="80">
        <v>2009</v>
      </c>
      <c r="F318" s="80" t="s">
        <v>85</v>
      </c>
      <c r="G318" s="80" t="s">
        <v>2095</v>
      </c>
      <c r="H318" s="80" t="s">
        <v>2096</v>
      </c>
      <c r="I318" s="177"/>
      <c r="J318" s="81">
        <v>76.730467237426922</v>
      </c>
      <c r="K318" s="81">
        <v>1.0960362235824905</v>
      </c>
      <c r="L318" s="81">
        <v>5.005763656844989</v>
      </c>
      <c r="M318" s="81">
        <v>51.826564804087411</v>
      </c>
      <c r="N318" s="81">
        <v>53.422851470252866</v>
      </c>
      <c r="O318" s="81">
        <v>56.758879754956943</v>
      </c>
      <c r="P318" s="81">
        <v>28.48416328374665</v>
      </c>
      <c r="Q318" s="81">
        <v>3.4412854901189895</v>
      </c>
      <c r="R318" s="81">
        <v>0</v>
      </c>
      <c r="S318" s="81">
        <v>5.6724331449973606</v>
      </c>
      <c r="T318" s="82"/>
      <c r="U318" s="81">
        <v>3465254</v>
      </c>
      <c r="V318" s="81">
        <v>790</v>
      </c>
      <c r="W318" s="81">
        <v>118</v>
      </c>
      <c r="X318" s="81">
        <v>13800</v>
      </c>
      <c r="Y318" s="81">
        <v>21608</v>
      </c>
      <c r="Z318" s="81">
        <v>28693</v>
      </c>
      <c r="AA318" s="81">
        <v>5733</v>
      </c>
      <c r="AB318" s="81">
        <v>59029</v>
      </c>
      <c r="AC318" s="81">
        <v>0</v>
      </c>
      <c r="AD318" s="81">
        <v>5.6724331449973606</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13.704000000000001</v>
      </c>
      <c r="BJ318" s="81">
        <v>0</v>
      </c>
      <c r="BK318" s="81">
        <v>0</v>
      </c>
      <c r="BL318" s="81">
        <v>0</v>
      </c>
      <c r="BM318" s="82"/>
      <c r="BN318" s="81">
        <v>0</v>
      </c>
      <c r="BO318" s="81">
        <v>0</v>
      </c>
      <c r="BP318" s="81">
        <v>2</v>
      </c>
      <c r="BQ318" s="81">
        <v>0</v>
      </c>
      <c r="BR318" s="81">
        <v>0</v>
      </c>
      <c r="BS318" s="81">
        <v>0</v>
      </c>
      <c r="BT318"/>
      <c r="BU318" s="80"/>
      <c r="BV318" s="80"/>
      <c r="BW318" s="80"/>
      <c r="BX318" s="80"/>
      <c r="BY318" s="80"/>
      <c r="BZ318" s="80"/>
      <c r="CA318" s="80"/>
      <c r="CB318" s="80"/>
      <c r="CC318" s="80"/>
    </row>
    <row r="319" spans="1:81">
      <c r="A319" s="80" t="s">
        <v>2102</v>
      </c>
      <c r="B319" s="80">
        <v>483</v>
      </c>
      <c r="C319" s="80">
        <v>7</v>
      </c>
      <c r="D319" s="80">
        <v>29</v>
      </c>
      <c r="E319" s="80">
        <v>2010</v>
      </c>
      <c r="F319" s="80" t="s">
        <v>86</v>
      </c>
      <c r="G319" s="80" t="s">
        <v>2095</v>
      </c>
      <c r="H319" s="80" t="s">
        <v>2096</v>
      </c>
      <c r="I319" s="177"/>
      <c r="J319" s="81">
        <v>84.347240251653531</v>
      </c>
      <c r="K319" s="81">
        <v>1.2281138411968908</v>
      </c>
      <c r="L319" s="81">
        <v>4.7299633727745158</v>
      </c>
      <c r="M319" s="81">
        <v>54.512766889845359</v>
      </c>
      <c r="N319" s="81">
        <v>54.651010795376742</v>
      </c>
      <c r="O319" s="81">
        <v>57.171717564313283</v>
      </c>
      <c r="P319" s="81">
        <v>28.683783675765298</v>
      </c>
      <c r="Q319" s="81">
        <v>3.5976661893623021</v>
      </c>
      <c r="R319" s="81">
        <v>0</v>
      </c>
      <c r="S319" s="81">
        <v>6.1634163192745248</v>
      </c>
      <c r="T319" s="82"/>
      <c r="U319" s="81">
        <v>3516454</v>
      </c>
      <c r="V319" s="81">
        <v>790</v>
      </c>
      <c r="W319" s="81">
        <v>118</v>
      </c>
      <c r="X319" s="81">
        <v>13800</v>
      </c>
      <c r="Y319" s="81">
        <v>21802</v>
      </c>
      <c r="Z319" s="81">
        <v>29036</v>
      </c>
      <c r="AA319" s="81">
        <v>5629</v>
      </c>
      <c r="AB319" s="81">
        <v>59132</v>
      </c>
      <c r="AC319" s="81">
        <v>0</v>
      </c>
      <c r="AD319" s="81">
        <v>6.1634163192745248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14.315</v>
      </c>
      <c r="BJ319" s="81">
        <v>0</v>
      </c>
      <c r="BK319" s="81">
        <v>0</v>
      </c>
      <c r="BL319" s="81">
        <v>0</v>
      </c>
      <c r="BM319" s="82"/>
      <c r="BN319" s="81">
        <v>0</v>
      </c>
      <c r="BO319" s="81">
        <v>0</v>
      </c>
      <c r="BP319" s="81">
        <v>2</v>
      </c>
      <c r="BQ319" s="81">
        <v>0</v>
      </c>
      <c r="BR319" s="81">
        <v>0</v>
      </c>
      <c r="BS319" s="81">
        <v>0</v>
      </c>
      <c r="BT319"/>
      <c r="BU319" s="80">
        <v>14.315</v>
      </c>
      <c r="BV319" s="80">
        <v>0</v>
      </c>
      <c r="BW319" s="80">
        <v>0</v>
      </c>
      <c r="BX319" s="80">
        <v>0</v>
      </c>
      <c r="BY319" s="80">
        <v>0</v>
      </c>
      <c r="BZ319" s="80">
        <v>0</v>
      </c>
      <c r="CA319" s="80">
        <v>0</v>
      </c>
      <c r="CB319" s="80">
        <v>0</v>
      </c>
      <c r="CC319" s="80">
        <v>0</v>
      </c>
    </row>
    <row r="320" spans="1:81">
      <c r="A320" s="80" t="s">
        <v>2103</v>
      </c>
      <c r="B320" s="80">
        <v>484</v>
      </c>
      <c r="C320" s="80">
        <v>8</v>
      </c>
      <c r="D320" s="80">
        <v>29</v>
      </c>
      <c r="E320" s="80">
        <v>2011</v>
      </c>
      <c r="F320" s="80" t="s">
        <v>87</v>
      </c>
      <c r="G320" s="80" t="s">
        <v>2095</v>
      </c>
      <c r="H320" s="80" t="s">
        <v>2096</v>
      </c>
      <c r="I320" s="177"/>
      <c r="J320" s="81">
        <v>120.27615950770866</v>
      </c>
      <c r="K320" s="81">
        <v>1.990800454823797</v>
      </c>
      <c r="L320" s="81">
        <v>5.3191408686381338</v>
      </c>
      <c r="M320" s="81">
        <v>65.966528114746964</v>
      </c>
      <c r="N320" s="81">
        <v>67.563743225173127</v>
      </c>
      <c r="O320" s="81">
        <v>56.95239656639211</v>
      </c>
      <c r="P320" s="81">
        <v>27.741052652371902</v>
      </c>
      <c r="Q320" s="81">
        <v>4.156451108174525</v>
      </c>
      <c r="R320" s="81">
        <v>0</v>
      </c>
      <c r="S320" s="81">
        <v>7.2702565374913162</v>
      </c>
      <c r="T320" s="82"/>
      <c r="U320" s="81">
        <v>4734895</v>
      </c>
      <c r="V320" s="81">
        <v>790</v>
      </c>
      <c r="W320" s="81">
        <v>118</v>
      </c>
      <c r="X320" s="81">
        <v>13800</v>
      </c>
      <c r="Y320" s="81">
        <v>22090</v>
      </c>
      <c r="Z320" s="81">
        <v>29553</v>
      </c>
      <c r="AA320" s="81">
        <v>5606</v>
      </c>
      <c r="AB320" s="81">
        <v>59227</v>
      </c>
      <c r="AC320" s="81">
        <v>0</v>
      </c>
      <c r="AD320" s="81">
        <v>7.2702565374913162</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14.355</v>
      </c>
      <c r="BJ320" s="81">
        <v>0</v>
      </c>
      <c r="BK320" s="81">
        <v>0</v>
      </c>
      <c r="BL320" s="81">
        <v>0</v>
      </c>
      <c r="BM320" s="82"/>
      <c r="BN320" s="81">
        <v>0</v>
      </c>
      <c r="BO320" s="81">
        <v>0</v>
      </c>
      <c r="BP320" s="81">
        <v>2</v>
      </c>
      <c r="BQ320" s="81">
        <v>0</v>
      </c>
      <c r="BR320" s="81">
        <v>0</v>
      </c>
      <c r="BS320" s="81">
        <v>0</v>
      </c>
      <c r="BT320"/>
      <c r="BU320" s="80">
        <v>14.355</v>
      </c>
      <c r="BV320" s="80">
        <v>0</v>
      </c>
      <c r="BW320" s="80">
        <v>0</v>
      </c>
      <c r="BX320" s="80">
        <v>0</v>
      </c>
      <c r="BY320" s="80">
        <v>0</v>
      </c>
      <c r="BZ320" s="80">
        <v>0</v>
      </c>
      <c r="CA320" s="80">
        <v>0</v>
      </c>
      <c r="CB320" s="80">
        <v>0</v>
      </c>
      <c r="CC320" s="80">
        <v>0</v>
      </c>
    </row>
    <row r="321" spans="1:81">
      <c r="A321" s="80" t="s">
        <v>2104</v>
      </c>
      <c r="B321" s="80">
        <v>485</v>
      </c>
      <c r="C321" s="80">
        <v>9</v>
      </c>
      <c r="D321" s="80">
        <v>29</v>
      </c>
      <c r="E321" s="80">
        <v>2012</v>
      </c>
      <c r="F321" s="80" t="s">
        <v>88</v>
      </c>
      <c r="G321" s="80" t="s">
        <v>2095</v>
      </c>
      <c r="H321" s="80" t="s">
        <v>2096</v>
      </c>
      <c r="I321" s="177"/>
      <c r="J321" s="81">
        <v>109.84619209769058</v>
      </c>
      <c r="K321" s="81">
        <v>1.8597073988383741</v>
      </c>
      <c r="L321" s="81">
        <v>5.4444289294544168</v>
      </c>
      <c r="M321" s="81">
        <v>73.182625255660767</v>
      </c>
      <c r="N321" s="81">
        <v>79.344753767580528</v>
      </c>
      <c r="O321" s="81">
        <v>57.406673507393926</v>
      </c>
      <c r="P321" s="81">
        <v>27.381321150189518</v>
      </c>
      <c r="Q321" s="81">
        <v>4.5216795587061007</v>
      </c>
      <c r="R321" s="81">
        <v>0</v>
      </c>
      <c r="S321" s="81">
        <v>7.0753372545429922</v>
      </c>
      <c r="T321" s="82"/>
      <c r="U321" s="81">
        <v>4159977</v>
      </c>
      <c r="V321" s="81">
        <v>790</v>
      </c>
      <c r="W321" s="81">
        <v>118</v>
      </c>
      <c r="X321" s="81">
        <v>13800</v>
      </c>
      <c r="Y321" s="81">
        <v>22444</v>
      </c>
      <c r="Z321" s="81">
        <v>30025</v>
      </c>
      <c r="AA321" s="81">
        <v>5502</v>
      </c>
      <c r="AB321" s="81">
        <v>59303</v>
      </c>
      <c r="AC321" s="81">
        <v>0</v>
      </c>
      <c r="AD321" s="81">
        <v>7.0753372545429922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17.094000000000001</v>
      </c>
      <c r="BJ321" s="81">
        <v>0</v>
      </c>
      <c r="BK321" s="81">
        <v>0</v>
      </c>
      <c r="BL321" s="81">
        <v>0</v>
      </c>
      <c r="BM321" s="82"/>
      <c r="BN321" s="81">
        <v>0</v>
      </c>
      <c r="BO321" s="81">
        <v>0</v>
      </c>
      <c r="BP321" s="81">
        <v>2</v>
      </c>
      <c r="BQ321" s="81">
        <v>0</v>
      </c>
      <c r="BR321" s="81">
        <v>0</v>
      </c>
      <c r="BS321" s="81">
        <v>0</v>
      </c>
      <c r="BT321"/>
      <c r="BU321" s="80">
        <v>17.094000000000001</v>
      </c>
      <c r="BV321" s="80">
        <v>0</v>
      </c>
      <c r="BW321" s="80">
        <v>0</v>
      </c>
      <c r="BX321" s="80">
        <v>0</v>
      </c>
      <c r="BY321" s="80">
        <v>0</v>
      </c>
      <c r="BZ321" s="80">
        <v>0</v>
      </c>
      <c r="CA321" s="80">
        <v>0</v>
      </c>
      <c r="CB321" s="80">
        <v>0</v>
      </c>
      <c r="CC321" s="80">
        <v>0</v>
      </c>
    </row>
    <row r="322" spans="1:81">
      <c r="A322" s="80" t="s">
        <v>2105</v>
      </c>
      <c r="B322" s="80">
        <v>486</v>
      </c>
      <c r="C322" s="80">
        <v>10</v>
      </c>
      <c r="D322" s="80">
        <v>29</v>
      </c>
      <c r="E322" s="80">
        <v>2013</v>
      </c>
      <c r="F322" s="80" t="s">
        <v>89</v>
      </c>
      <c r="G322" s="80" t="s">
        <v>2095</v>
      </c>
      <c r="H322" s="80" t="s">
        <v>2096</v>
      </c>
      <c r="I322" s="177"/>
      <c r="J322" s="81">
        <v>109.13090971673289</v>
      </c>
      <c r="K322" s="81">
        <v>1.5488118366629398</v>
      </c>
      <c r="L322" s="81">
        <v>5.2320525805495404</v>
      </c>
      <c r="M322" s="81">
        <v>72.505425242843231</v>
      </c>
      <c r="N322" s="81">
        <v>76.743327547127748</v>
      </c>
      <c r="O322" s="81">
        <v>55.707178958911918</v>
      </c>
      <c r="P322" s="81">
        <v>26.905028835161875</v>
      </c>
      <c r="Q322" s="81">
        <v>4.6084191899911939</v>
      </c>
      <c r="R322" s="81">
        <v>0</v>
      </c>
      <c r="S322" s="81">
        <v>5.8279199205427394</v>
      </c>
      <c r="T322" s="82"/>
      <c r="U322" s="81">
        <v>4151251</v>
      </c>
      <c r="V322" s="81">
        <v>790</v>
      </c>
      <c r="W322" s="81">
        <v>118</v>
      </c>
      <c r="X322" s="81">
        <v>13800</v>
      </c>
      <c r="Y322" s="81">
        <v>22780</v>
      </c>
      <c r="Z322" s="81">
        <v>30437</v>
      </c>
      <c r="AA322" s="81">
        <v>5386</v>
      </c>
      <c r="AB322" s="81">
        <v>59574</v>
      </c>
      <c r="AC322" s="81">
        <v>0</v>
      </c>
      <c r="AD322" s="81">
        <v>5.8279199205427394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20.247</v>
      </c>
      <c r="BJ322" s="81">
        <v>0</v>
      </c>
      <c r="BK322" s="81">
        <v>0</v>
      </c>
      <c r="BL322" s="81">
        <v>0</v>
      </c>
      <c r="BM322" s="82"/>
      <c r="BN322" s="81">
        <v>0</v>
      </c>
      <c r="BO322" s="81">
        <v>0</v>
      </c>
      <c r="BP322" s="81">
        <v>2</v>
      </c>
      <c r="BQ322" s="81">
        <v>0</v>
      </c>
      <c r="BR322" s="81">
        <v>0</v>
      </c>
      <c r="BS322" s="81">
        <v>0</v>
      </c>
      <c r="BT322"/>
      <c r="BU322" s="80">
        <v>20.247</v>
      </c>
      <c r="BV322" s="80">
        <v>0</v>
      </c>
      <c r="BW322" s="80">
        <v>0</v>
      </c>
      <c r="BX322" s="80">
        <v>0</v>
      </c>
      <c r="BY322" s="80">
        <v>0</v>
      </c>
      <c r="BZ322" s="80">
        <v>0</v>
      </c>
      <c r="CA322" s="80">
        <v>0</v>
      </c>
      <c r="CB322" s="80">
        <v>0</v>
      </c>
      <c r="CC322" s="80">
        <v>0</v>
      </c>
    </row>
    <row r="323" spans="1:81">
      <c r="A323" s="80" t="s">
        <v>2106</v>
      </c>
      <c r="B323" s="80">
        <v>487</v>
      </c>
      <c r="C323" s="80">
        <v>11</v>
      </c>
      <c r="D323" s="80">
        <v>29</v>
      </c>
      <c r="E323" s="80">
        <v>2014</v>
      </c>
      <c r="F323" s="80" t="s">
        <v>90</v>
      </c>
      <c r="G323" s="80" t="s">
        <v>2095</v>
      </c>
      <c r="H323" s="80" t="s">
        <v>2096</v>
      </c>
      <c r="I323" s="177"/>
      <c r="J323" s="81">
        <v>100.81385842873064</v>
      </c>
      <c r="K323" s="81">
        <v>1.7127558676773325</v>
      </c>
      <c r="L323" s="81">
        <v>3.4429638528555899</v>
      </c>
      <c r="M323" s="81">
        <v>73.396211819216703</v>
      </c>
      <c r="N323" s="81">
        <v>67.859718601749165</v>
      </c>
      <c r="O323" s="81">
        <v>53.596493486107867</v>
      </c>
      <c r="P323" s="81">
        <v>26.889302478513024</v>
      </c>
      <c r="Q323" s="81">
        <v>4.416597389772396</v>
      </c>
      <c r="R323" s="81">
        <v>0</v>
      </c>
      <c r="S323" s="81">
        <v>5.582389254331126</v>
      </c>
      <c r="T323" s="82"/>
      <c r="U323" s="81">
        <v>3912137</v>
      </c>
      <c r="V323" s="81">
        <v>670</v>
      </c>
      <c r="W323" s="81">
        <v>79</v>
      </c>
      <c r="X323" s="81">
        <v>14281</v>
      </c>
      <c r="Y323" s="81">
        <v>23037</v>
      </c>
      <c r="Z323" s="81">
        <v>30842</v>
      </c>
      <c r="AA323" s="81">
        <v>5355</v>
      </c>
      <c r="AB323" s="81">
        <v>59507</v>
      </c>
      <c r="AC323" s="81">
        <v>0</v>
      </c>
      <c r="AD323" s="81">
        <v>5.582389254331126</v>
      </c>
      <c r="AE323" s="82"/>
      <c r="AF323" s="81">
        <v>50351050.012030743</v>
      </c>
      <c r="AG323" s="81">
        <v>1422969.5251669309</v>
      </c>
      <c r="AH323" s="81">
        <v>749245.51546911476</v>
      </c>
      <c r="AI323" s="81">
        <v>90544431.318456277</v>
      </c>
      <c r="AJ323" s="81">
        <v>92301706.162323341</v>
      </c>
      <c r="AK323" s="81">
        <v>0</v>
      </c>
      <c r="AL323" s="81">
        <v>0</v>
      </c>
      <c r="AM323" s="81">
        <v>8169421.8741069268</v>
      </c>
      <c r="AN323" s="81">
        <v>0</v>
      </c>
      <c r="AO323" s="81">
        <v>0</v>
      </c>
      <c r="AP323" s="82"/>
      <c r="AQ323" s="81">
        <v>1686</v>
      </c>
      <c r="AR323" s="81">
        <v>218</v>
      </c>
      <c r="AS323" s="81">
        <v>0</v>
      </c>
      <c r="AT323" s="81">
        <v>0</v>
      </c>
      <c r="AU323" s="81">
        <v>0</v>
      </c>
      <c r="AV323" s="81">
        <v>0</v>
      </c>
      <c r="AW323" s="81" t="s">
        <v>564</v>
      </c>
      <c r="AX323" s="82"/>
      <c r="AY323" s="81">
        <v>7156.598</v>
      </c>
      <c r="AZ323" s="81">
        <v>8381.6999999999989</v>
      </c>
      <c r="BA323" s="81">
        <v>0</v>
      </c>
      <c r="BB323" s="81">
        <v>0</v>
      </c>
      <c r="BC323" s="81">
        <v>0</v>
      </c>
      <c r="BD323" s="81">
        <v>0</v>
      </c>
      <c r="BE323" s="81" t="s">
        <v>564</v>
      </c>
      <c r="BF323" s="82"/>
      <c r="BG323" s="81">
        <v>0</v>
      </c>
      <c r="BH323" s="81">
        <v>0</v>
      </c>
      <c r="BI323" s="81">
        <v>20.614000000000001</v>
      </c>
      <c r="BJ323" s="81">
        <v>0</v>
      </c>
      <c r="BK323" s="81">
        <v>0</v>
      </c>
      <c r="BL323" s="81">
        <v>0</v>
      </c>
      <c r="BM323" s="82"/>
      <c r="BN323" s="81">
        <v>0</v>
      </c>
      <c r="BO323" s="81">
        <v>0</v>
      </c>
      <c r="BP323" s="81">
        <v>2</v>
      </c>
      <c r="BQ323" s="81">
        <v>0</v>
      </c>
      <c r="BR323" s="81">
        <v>0</v>
      </c>
      <c r="BS323" s="81">
        <v>0</v>
      </c>
      <c r="BT323"/>
      <c r="BU323" s="80">
        <v>20.614000000000001</v>
      </c>
      <c r="BV323" s="80">
        <v>0</v>
      </c>
      <c r="BW323" s="80">
        <v>0</v>
      </c>
      <c r="BX323" s="80">
        <v>0</v>
      </c>
      <c r="BY323" s="80">
        <v>0</v>
      </c>
      <c r="BZ323" s="80">
        <v>0</v>
      </c>
      <c r="CA323" s="80">
        <v>0</v>
      </c>
      <c r="CB323" s="80">
        <v>0</v>
      </c>
      <c r="CC323" s="80">
        <v>0</v>
      </c>
    </row>
    <row r="324" spans="1:81">
      <c r="A324" s="80" t="s">
        <v>2107</v>
      </c>
      <c r="B324" s="80">
        <v>488</v>
      </c>
      <c r="C324" s="80">
        <v>12</v>
      </c>
      <c r="D324" s="80">
        <v>29</v>
      </c>
      <c r="E324" s="80">
        <v>2015</v>
      </c>
      <c r="F324" s="80" t="s">
        <v>91</v>
      </c>
      <c r="G324" s="80" t="s">
        <v>2095</v>
      </c>
      <c r="H324" s="80" t="s">
        <v>2096</v>
      </c>
      <c r="I324" s="177"/>
      <c r="J324" s="81">
        <v>111.31828203747153</v>
      </c>
      <c r="K324" s="81">
        <v>1.5378548043208096</v>
      </c>
      <c r="L324" s="81">
        <v>3.4437475832211955</v>
      </c>
      <c r="M324" s="81">
        <v>70.241385149823088</v>
      </c>
      <c r="N324" s="81">
        <v>60.809539137932646</v>
      </c>
      <c r="O324" s="81">
        <v>53.542869221339835</v>
      </c>
      <c r="P324" s="81">
        <v>26.629042863723761</v>
      </c>
      <c r="Q324" s="81">
        <v>4.3082988578645445</v>
      </c>
      <c r="R324" s="81">
        <v>0</v>
      </c>
      <c r="S324" s="81">
        <v>4.8607761267991707</v>
      </c>
      <c r="T324" s="82"/>
      <c r="U324" s="81">
        <v>4931047</v>
      </c>
      <c r="V324" s="81">
        <v>670</v>
      </c>
      <c r="W324" s="81">
        <v>79</v>
      </c>
      <c r="X324" s="81">
        <v>14281</v>
      </c>
      <c r="Y324" s="81">
        <v>23290</v>
      </c>
      <c r="Z324" s="81">
        <v>31108</v>
      </c>
      <c r="AA324" s="81">
        <v>5299</v>
      </c>
      <c r="AB324" s="81">
        <v>59296</v>
      </c>
      <c r="AC324" s="81">
        <v>0</v>
      </c>
      <c r="AD324" s="81">
        <v>4.8607761267991707</v>
      </c>
      <c r="AE324" s="82"/>
      <c r="AF324" s="81">
        <v>56580333.171101496</v>
      </c>
      <c r="AG324" s="81">
        <v>1233345.4683953864</v>
      </c>
      <c r="AH324" s="81">
        <v>646825.65128427302</v>
      </c>
      <c r="AI324" s="81">
        <v>88278247.051816523</v>
      </c>
      <c r="AJ324" s="81">
        <v>90754323.741435885</v>
      </c>
      <c r="AK324" s="81">
        <v>0</v>
      </c>
      <c r="AL324" s="81">
        <v>0</v>
      </c>
      <c r="AM324" s="81">
        <v>8126268.0626351899</v>
      </c>
      <c r="AN324" s="81">
        <v>0</v>
      </c>
      <c r="AO324" s="81">
        <v>0</v>
      </c>
      <c r="AP324" s="82"/>
      <c r="AQ324" s="81">
        <v>1829</v>
      </c>
      <c r="AR324" s="81">
        <v>251</v>
      </c>
      <c r="AS324" s="81">
        <v>0</v>
      </c>
      <c r="AT324" s="81">
        <v>0</v>
      </c>
      <c r="AU324" s="81">
        <v>0</v>
      </c>
      <c r="AV324" s="81">
        <v>0</v>
      </c>
      <c r="AW324" s="81" t="s">
        <v>564</v>
      </c>
      <c r="AX324" s="82"/>
      <c r="AY324" s="81">
        <v>7895.4580000000005</v>
      </c>
      <c r="AZ324" s="81">
        <v>9793.5</v>
      </c>
      <c r="BA324" s="81">
        <v>0</v>
      </c>
      <c r="BB324" s="81">
        <v>0</v>
      </c>
      <c r="BC324" s="81">
        <v>0</v>
      </c>
      <c r="BD324" s="81">
        <v>0</v>
      </c>
      <c r="BE324" s="81" t="s">
        <v>564</v>
      </c>
      <c r="BF324" s="82"/>
      <c r="BG324" s="81">
        <v>0</v>
      </c>
      <c r="BH324" s="81">
        <v>0</v>
      </c>
      <c r="BI324" s="81">
        <v>21.193000000000001</v>
      </c>
      <c r="BJ324" s="81">
        <v>0</v>
      </c>
      <c r="BK324" s="81">
        <v>0</v>
      </c>
      <c r="BL324" s="81">
        <v>0</v>
      </c>
      <c r="BM324" s="82"/>
      <c r="BN324" s="81">
        <v>0</v>
      </c>
      <c r="BO324" s="81">
        <v>0</v>
      </c>
      <c r="BP324" s="81">
        <v>2</v>
      </c>
      <c r="BQ324" s="81">
        <v>0</v>
      </c>
      <c r="BR324" s="81">
        <v>0</v>
      </c>
      <c r="BS324" s="81">
        <v>0</v>
      </c>
      <c r="BT324"/>
      <c r="BU324" s="80">
        <v>21.193000000000001</v>
      </c>
      <c r="BV324" s="80">
        <v>0</v>
      </c>
      <c r="BW324" s="80">
        <v>0</v>
      </c>
      <c r="BX324" s="80">
        <v>0</v>
      </c>
      <c r="BY324" s="80">
        <v>0</v>
      </c>
      <c r="BZ324" s="80">
        <v>0</v>
      </c>
      <c r="CA324" s="80">
        <v>0</v>
      </c>
      <c r="CB324" s="80">
        <v>0</v>
      </c>
      <c r="CC324" s="80">
        <v>0</v>
      </c>
    </row>
    <row r="325" spans="1:81">
      <c r="A325" s="80" t="s">
        <v>2108</v>
      </c>
      <c r="B325" s="80">
        <v>489</v>
      </c>
      <c r="C325" s="80">
        <v>13</v>
      </c>
      <c r="D325" s="80">
        <v>29</v>
      </c>
      <c r="E325" s="80">
        <v>2016</v>
      </c>
      <c r="F325" s="80" t="s">
        <v>92</v>
      </c>
      <c r="G325" s="80" t="s">
        <v>2095</v>
      </c>
      <c r="H325" s="80" t="s">
        <v>2096</v>
      </c>
      <c r="I325" s="177"/>
      <c r="J325" s="81">
        <v>98.120729936014584</v>
      </c>
      <c r="K325" s="81">
        <v>1.4958999346696447</v>
      </c>
      <c r="L325" s="81">
        <v>3.2510518911113402</v>
      </c>
      <c r="M325" s="81">
        <v>57.122079425194521</v>
      </c>
      <c r="N325" s="81">
        <v>61.586444309059956</v>
      </c>
      <c r="O325" s="81">
        <v>53.469073125060483</v>
      </c>
      <c r="P325" s="81">
        <v>25.824107079532716</v>
      </c>
      <c r="Q325" s="81">
        <v>4.1944829739498113</v>
      </c>
      <c r="R325" s="81">
        <v>0</v>
      </c>
      <c r="S325" s="81">
        <v>5.4249213379416528</v>
      </c>
      <c r="T325" s="82"/>
      <c r="U325" s="81">
        <v>4597299</v>
      </c>
      <c r="V325" s="81">
        <v>670</v>
      </c>
      <c r="W325" s="81">
        <v>79</v>
      </c>
      <c r="X325" s="81">
        <v>14281</v>
      </c>
      <c r="Y325" s="81">
        <v>23721</v>
      </c>
      <c r="Z325" s="81">
        <v>31447</v>
      </c>
      <c r="AA325" s="81">
        <v>5315</v>
      </c>
      <c r="AB325" s="81">
        <v>59385</v>
      </c>
      <c r="AC325" s="81">
        <v>0</v>
      </c>
      <c r="AD325" s="81">
        <v>5.4249213379416528</v>
      </c>
      <c r="AE325" s="82"/>
      <c r="AF325" s="81">
        <v>51393380.16502519</v>
      </c>
      <c r="AG325" s="81">
        <v>1242773.4448971141</v>
      </c>
      <c r="AH325" s="81">
        <v>479741.73538389913</v>
      </c>
      <c r="AI325" s="81">
        <v>91785794.154190063</v>
      </c>
      <c r="AJ325" s="81">
        <v>99855321.269072145</v>
      </c>
      <c r="AK325" s="81">
        <v>0</v>
      </c>
      <c r="AL325" s="81">
        <v>0</v>
      </c>
      <c r="AM325" s="81">
        <v>8144787.9281684225</v>
      </c>
      <c r="AN325" s="81">
        <v>0</v>
      </c>
      <c r="AO325" s="81">
        <v>0</v>
      </c>
      <c r="AP325" s="82"/>
      <c r="AQ325" s="81">
        <v>1981</v>
      </c>
      <c r="AR325" s="81">
        <v>265</v>
      </c>
      <c r="AS325" s="81">
        <v>0</v>
      </c>
      <c r="AT325" s="81">
        <v>0</v>
      </c>
      <c r="AU325" s="81">
        <v>0</v>
      </c>
      <c r="AV325" s="81">
        <v>0</v>
      </c>
      <c r="AW325" s="81" t="s">
        <v>564</v>
      </c>
      <c r="AX325" s="82"/>
      <c r="AY325" s="81">
        <v>8699.0780000000013</v>
      </c>
      <c r="AZ325" s="81">
        <v>10460.6</v>
      </c>
      <c r="BA325" s="81">
        <v>0</v>
      </c>
      <c r="BB325" s="81">
        <v>0</v>
      </c>
      <c r="BC325" s="81">
        <v>0</v>
      </c>
      <c r="BD325" s="81">
        <v>0</v>
      </c>
      <c r="BE325" s="81" t="s">
        <v>564</v>
      </c>
      <c r="BF325" s="82"/>
      <c r="BG325" s="81">
        <v>0</v>
      </c>
      <c r="BH325" s="81">
        <v>0</v>
      </c>
      <c r="BI325" s="81">
        <v>18.138999999999999</v>
      </c>
      <c r="BJ325" s="81">
        <v>0</v>
      </c>
      <c r="BK325" s="81">
        <v>0</v>
      </c>
      <c r="BL325" s="81">
        <v>0</v>
      </c>
      <c r="BM325" s="82"/>
      <c r="BN325" s="81">
        <v>0</v>
      </c>
      <c r="BO325" s="81">
        <v>0</v>
      </c>
      <c r="BP325" s="81">
        <v>2</v>
      </c>
      <c r="BQ325" s="81">
        <v>0</v>
      </c>
      <c r="BR325" s="81">
        <v>0</v>
      </c>
      <c r="BS325" s="81">
        <v>0</v>
      </c>
      <c r="BT325"/>
      <c r="BU325" s="80">
        <v>18.138999999999999</v>
      </c>
      <c r="BV325" s="80">
        <v>0</v>
      </c>
      <c r="BW325" s="80">
        <v>0</v>
      </c>
      <c r="BX325" s="80">
        <v>0</v>
      </c>
      <c r="BY325" s="80">
        <v>0</v>
      </c>
      <c r="BZ325" s="80">
        <v>0</v>
      </c>
      <c r="CA325" s="80">
        <v>0</v>
      </c>
      <c r="CB325" s="80">
        <v>0</v>
      </c>
      <c r="CC325" s="80">
        <v>0</v>
      </c>
    </row>
    <row r="326" spans="1:81">
      <c r="A326" s="80" t="s">
        <v>2109</v>
      </c>
      <c r="B326" s="80">
        <v>490</v>
      </c>
      <c r="C326" s="80">
        <v>14</v>
      </c>
      <c r="D326" s="80">
        <v>29</v>
      </c>
      <c r="E326" s="80">
        <v>2017</v>
      </c>
      <c r="F326" s="80" t="s">
        <v>71</v>
      </c>
      <c r="G326" s="80" t="s">
        <v>2095</v>
      </c>
      <c r="H326" s="80" t="s">
        <v>2096</v>
      </c>
      <c r="I326" s="177"/>
      <c r="J326" s="81">
        <v>81.977356381455479</v>
      </c>
      <c r="K326" s="81">
        <v>1.5369241057874958</v>
      </c>
      <c r="L326" s="81">
        <v>3.2247975091725056</v>
      </c>
      <c r="M326" s="81">
        <v>53.184363182822793</v>
      </c>
      <c r="N326" s="81">
        <v>58.103404706012157</v>
      </c>
      <c r="O326" s="81">
        <v>52.986288703879474</v>
      </c>
      <c r="P326" s="81">
        <v>25.877778047591057</v>
      </c>
      <c r="Q326" s="81">
        <v>4.0722901835347072</v>
      </c>
      <c r="R326" s="81">
        <v>0</v>
      </c>
      <c r="S326" s="81">
        <v>5.1509463965570683</v>
      </c>
      <c r="T326" s="82"/>
      <c r="U326" s="81">
        <v>4130946</v>
      </c>
      <c r="V326" s="81">
        <v>670</v>
      </c>
      <c r="W326" s="81">
        <v>79</v>
      </c>
      <c r="X326" s="81">
        <v>14281</v>
      </c>
      <c r="Y326" s="81">
        <v>24180</v>
      </c>
      <c r="Z326" s="81">
        <v>31680</v>
      </c>
      <c r="AA326" s="81">
        <v>5360</v>
      </c>
      <c r="AB326" s="81">
        <v>59623</v>
      </c>
      <c r="AC326" s="81">
        <v>0</v>
      </c>
      <c r="AD326" s="81">
        <v>5.1509463965570683</v>
      </c>
      <c r="AE326" s="82"/>
      <c r="AF326" s="81">
        <v>43977947.081305027</v>
      </c>
      <c r="AG326" s="81">
        <v>1258112.3793572029</v>
      </c>
      <c r="AH326" s="81">
        <v>643771.25410779275</v>
      </c>
      <c r="AI326" s="81">
        <v>87209876.776141033</v>
      </c>
      <c r="AJ326" s="81">
        <v>101340305.4698012</v>
      </c>
      <c r="AK326" s="81">
        <v>0</v>
      </c>
      <c r="AL326" s="81">
        <v>0</v>
      </c>
      <c r="AM326" s="81">
        <v>8190225.6159456056</v>
      </c>
      <c r="AN326" s="81">
        <v>0</v>
      </c>
      <c r="AO326" s="81">
        <v>0</v>
      </c>
      <c r="AP326" s="82"/>
      <c r="AQ326" s="81">
        <v>2115</v>
      </c>
      <c r="AR326" s="81">
        <v>283</v>
      </c>
      <c r="AS326" s="81">
        <v>0</v>
      </c>
      <c r="AT326" s="81">
        <v>0</v>
      </c>
      <c r="AU326" s="81">
        <v>0</v>
      </c>
      <c r="AV326" s="81">
        <v>0</v>
      </c>
      <c r="AW326" s="81" t="s">
        <v>564</v>
      </c>
      <c r="AX326" s="82"/>
      <c r="AY326" s="81">
        <v>9317.6080000000002</v>
      </c>
      <c r="AZ326" s="81">
        <v>10725</v>
      </c>
      <c r="BA326" s="81">
        <v>0</v>
      </c>
      <c r="BB326" s="81">
        <v>0</v>
      </c>
      <c r="BC326" s="81">
        <v>0</v>
      </c>
      <c r="BD326" s="81">
        <v>0</v>
      </c>
      <c r="BE326" s="81" t="s">
        <v>564</v>
      </c>
      <c r="BF326" s="82"/>
      <c r="BG326" s="81">
        <v>0</v>
      </c>
      <c r="BH326" s="81">
        <v>0</v>
      </c>
      <c r="BI326" s="81">
        <v>17.695</v>
      </c>
      <c r="BJ326" s="81">
        <v>0</v>
      </c>
      <c r="BK326" s="81">
        <v>0</v>
      </c>
      <c r="BL326" s="81">
        <v>0</v>
      </c>
      <c r="BM326" s="82"/>
      <c r="BN326" s="81">
        <v>0</v>
      </c>
      <c r="BO326" s="81">
        <v>0</v>
      </c>
      <c r="BP326" s="81">
        <v>2</v>
      </c>
      <c r="BQ326" s="81">
        <v>0</v>
      </c>
      <c r="BR326" s="81">
        <v>0</v>
      </c>
      <c r="BS326" s="81">
        <v>0</v>
      </c>
      <c r="BT326"/>
      <c r="BU326" s="80">
        <v>17.695</v>
      </c>
      <c r="BV326" s="80">
        <v>0</v>
      </c>
      <c r="BW326" s="80">
        <v>0</v>
      </c>
      <c r="BX326" s="80">
        <v>0</v>
      </c>
      <c r="BY326" s="80">
        <v>0</v>
      </c>
      <c r="BZ326" s="80">
        <v>0</v>
      </c>
      <c r="CA326" s="80">
        <v>0</v>
      </c>
      <c r="CB326" s="80">
        <v>0</v>
      </c>
      <c r="CC326" s="80">
        <v>0</v>
      </c>
    </row>
    <row r="327" spans="1:81">
      <c r="A327" s="80" t="s">
        <v>2110</v>
      </c>
      <c r="B327" s="80">
        <v>491</v>
      </c>
      <c r="C327" s="80">
        <v>15</v>
      </c>
      <c r="D327" s="80">
        <v>29</v>
      </c>
      <c r="E327" s="80">
        <v>2018</v>
      </c>
      <c r="F327" s="80" t="s">
        <v>93</v>
      </c>
      <c r="G327" s="80" t="s">
        <v>2095</v>
      </c>
      <c r="H327" s="80" t="s">
        <v>2096</v>
      </c>
      <c r="I327" s="177"/>
      <c r="J327" s="81">
        <v>76.78415724677798</v>
      </c>
      <c r="K327" s="81">
        <v>1.2970094319188565</v>
      </c>
      <c r="L327" s="81">
        <v>2.9123555774602625</v>
      </c>
      <c r="M327" s="81">
        <v>48.524855753431325</v>
      </c>
      <c r="N327" s="81">
        <v>40.801004026941591</v>
      </c>
      <c r="O327" s="81">
        <v>52.771966757181147</v>
      </c>
      <c r="P327" s="81">
        <v>26.074273593634441</v>
      </c>
      <c r="Q327" s="81">
        <v>3.785978289842105</v>
      </c>
      <c r="R327" s="81">
        <v>0</v>
      </c>
      <c r="S327" s="81">
        <v>4.9898551805385694</v>
      </c>
      <c r="T327" s="82"/>
      <c r="U327" s="81">
        <v>4269943</v>
      </c>
      <c r="V327" s="81">
        <v>670</v>
      </c>
      <c r="W327" s="81">
        <v>79</v>
      </c>
      <c r="X327" s="81">
        <v>14281</v>
      </c>
      <c r="Y327" s="81">
        <v>24563</v>
      </c>
      <c r="Z327" s="81">
        <v>32156</v>
      </c>
      <c r="AA327" s="81">
        <v>5455</v>
      </c>
      <c r="AB327" s="81">
        <v>59735</v>
      </c>
      <c r="AC327" s="81">
        <v>0</v>
      </c>
      <c r="AD327" s="81">
        <v>4.9898551805385694</v>
      </c>
      <c r="AE327" s="82"/>
      <c r="AF327" s="81">
        <v>41714511.873159677</v>
      </c>
      <c r="AG327" s="81">
        <v>1138113.8933782941</v>
      </c>
      <c r="AH327" s="81">
        <v>611415.57929120574</v>
      </c>
      <c r="AI327" s="81">
        <v>83762488.069453731</v>
      </c>
      <c r="AJ327" s="81">
        <v>86909001.842309862</v>
      </c>
      <c r="AK327" s="81">
        <v>0</v>
      </c>
      <c r="AL327" s="81">
        <v>0</v>
      </c>
      <c r="AM327" s="81">
        <v>8222589.0983603438</v>
      </c>
      <c r="AN327" s="81">
        <v>0</v>
      </c>
      <c r="AO327" s="81">
        <v>0</v>
      </c>
      <c r="AP327" s="82"/>
      <c r="AQ327" s="81">
        <v>2281</v>
      </c>
      <c r="AR327" s="81">
        <v>307</v>
      </c>
      <c r="AS327" s="81">
        <v>0</v>
      </c>
      <c r="AT327" s="81">
        <v>0</v>
      </c>
      <c r="AU327" s="81">
        <v>0</v>
      </c>
      <c r="AV327" s="81">
        <v>0</v>
      </c>
      <c r="AW327" s="81" t="s">
        <v>564</v>
      </c>
      <c r="AX327" s="82"/>
      <c r="AY327" s="81">
        <v>10190.128000000001</v>
      </c>
      <c r="AZ327" s="81">
        <v>11513.9</v>
      </c>
      <c r="BA327" s="81">
        <v>0</v>
      </c>
      <c r="BB327" s="81">
        <v>0</v>
      </c>
      <c r="BC327" s="81">
        <v>0</v>
      </c>
      <c r="BD327" s="81">
        <v>0</v>
      </c>
      <c r="BE327" s="81" t="s">
        <v>564</v>
      </c>
      <c r="BF327" s="82"/>
      <c r="BG327" s="81">
        <v>0</v>
      </c>
      <c r="BH327" s="81">
        <v>0</v>
      </c>
      <c r="BI327" s="81">
        <v>15.398999999999999</v>
      </c>
      <c r="BJ327" s="81">
        <v>0</v>
      </c>
      <c r="BK327" s="81">
        <v>0</v>
      </c>
      <c r="BL327" s="81">
        <v>0</v>
      </c>
      <c r="BM327" s="82"/>
      <c r="BN327" s="81">
        <v>0</v>
      </c>
      <c r="BO327" s="81">
        <v>0</v>
      </c>
      <c r="BP327" s="81">
        <v>2</v>
      </c>
      <c r="BQ327" s="81">
        <v>0</v>
      </c>
      <c r="BR327" s="81">
        <v>0</v>
      </c>
      <c r="BS327" s="81">
        <v>0</v>
      </c>
      <c r="BT327"/>
      <c r="BU327" s="80">
        <v>15.398999999999999</v>
      </c>
      <c r="BV327" s="80">
        <v>0</v>
      </c>
      <c r="BW327" s="80">
        <v>0</v>
      </c>
      <c r="BX327" s="80">
        <v>0</v>
      </c>
      <c r="BY327" s="80">
        <v>0</v>
      </c>
      <c r="BZ327" s="80">
        <v>0</v>
      </c>
      <c r="CA327" s="80">
        <v>0</v>
      </c>
      <c r="CB327" s="80">
        <v>0</v>
      </c>
      <c r="CC327" s="80">
        <v>0</v>
      </c>
    </row>
    <row r="328" spans="1:81">
      <c r="A328" s="80" t="s">
        <v>2111</v>
      </c>
      <c r="B328" s="80">
        <v>492</v>
      </c>
      <c r="C328" s="80">
        <v>16</v>
      </c>
      <c r="D328" s="80">
        <v>29</v>
      </c>
      <c r="E328" s="80">
        <v>2019</v>
      </c>
      <c r="F328" s="80" t="s">
        <v>73</v>
      </c>
      <c r="G328" s="80" t="s">
        <v>2095</v>
      </c>
      <c r="H328" s="80" t="s">
        <v>2096</v>
      </c>
      <c r="I328" s="177"/>
      <c r="J328" s="81">
        <v>77.068954812272892</v>
      </c>
      <c r="K328" s="81">
        <v>1.2323930288466181</v>
      </c>
      <c r="L328" s="81">
        <v>2.9616400257301354</v>
      </c>
      <c r="M328" s="81">
        <v>50.958572907997208</v>
      </c>
      <c r="N328" s="81">
        <v>40.491284184953038</v>
      </c>
      <c r="O328" s="81">
        <v>52.003892300690701</v>
      </c>
      <c r="P328" s="81">
        <v>26.738041950034951</v>
      </c>
      <c r="Q328" s="81">
        <v>3.6836445055317362</v>
      </c>
      <c r="R328" s="81">
        <v>0</v>
      </c>
      <c r="S328" s="81">
        <v>4.4498458284809095</v>
      </c>
      <c r="T328" s="82"/>
      <c r="U328" s="81">
        <v>4276807</v>
      </c>
      <c r="V328" s="81">
        <v>670</v>
      </c>
      <c r="W328" s="81">
        <v>79</v>
      </c>
      <c r="X328" s="81">
        <v>14281</v>
      </c>
      <c r="Y328" s="81">
        <v>24837</v>
      </c>
      <c r="Z328" s="81">
        <v>32558</v>
      </c>
      <c r="AA328" s="81">
        <v>5552</v>
      </c>
      <c r="AB328" s="81">
        <v>59694</v>
      </c>
      <c r="AC328" s="81">
        <v>0</v>
      </c>
      <c r="AD328" s="81">
        <v>4.4498458284809086</v>
      </c>
      <c r="AE328" s="82"/>
      <c r="AF328" s="81">
        <v>42766233.91234085</v>
      </c>
      <c r="AG328" s="81">
        <v>1102969.1670297361</v>
      </c>
      <c r="AH328" s="81">
        <v>649746.70218232879</v>
      </c>
      <c r="AI328" s="81">
        <v>85640288.915823206</v>
      </c>
      <c r="AJ328" s="81">
        <v>80518745.705220386</v>
      </c>
      <c r="AK328" s="81">
        <v>0</v>
      </c>
      <c r="AL328" s="81">
        <v>0</v>
      </c>
      <c r="AM328" s="81">
        <v>8129873.4238085952</v>
      </c>
      <c r="AN328" s="81">
        <v>0</v>
      </c>
      <c r="AO328" s="81">
        <v>0</v>
      </c>
      <c r="AP328" s="82"/>
      <c r="AQ328" s="81">
        <v>2412</v>
      </c>
      <c r="AR328" s="81">
        <v>315</v>
      </c>
      <c r="AS328" s="81">
        <v>0</v>
      </c>
      <c r="AT328" s="81">
        <v>0</v>
      </c>
      <c r="AU328" s="81">
        <v>0</v>
      </c>
      <c r="AV328" s="81">
        <v>0</v>
      </c>
      <c r="AW328" s="81" t="s">
        <v>564</v>
      </c>
      <c r="AX328" s="82"/>
      <c r="AY328" s="81">
        <v>10907.217999999981</v>
      </c>
      <c r="AZ328" s="81">
        <v>11610.7</v>
      </c>
      <c r="BA328" s="81">
        <v>0</v>
      </c>
      <c r="BB328" s="81">
        <v>0</v>
      </c>
      <c r="BC328" s="81">
        <v>0</v>
      </c>
      <c r="BD328" s="81">
        <v>0</v>
      </c>
      <c r="BE328" s="81" t="s">
        <v>564</v>
      </c>
      <c r="BF328" s="82"/>
      <c r="BG328" s="81">
        <v>0</v>
      </c>
      <c r="BH328" s="81">
        <v>0</v>
      </c>
      <c r="BI328" s="81">
        <v>11.958</v>
      </c>
      <c r="BJ328" s="81">
        <v>0</v>
      </c>
      <c r="BK328" s="81">
        <v>0</v>
      </c>
      <c r="BL328" s="81">
        <v>0</v>
      </c>
      <c r="BM328" s="82"/>
      <c r="BN328" s="81">
        <v>0</v>
      </c>
      <c r="BO328" s="81">
        <v>0</v>
      </c>
      <c r="BP328" s="81">
        <v>2</v>
      </c>
      <c r="BQ328" s="81">
        <v>0</v>
      </c>
      <c r="BR328" s="81">
        <v>0</v>
      </c>
      <c r="BS328" s="81">
        <v>0</v>
      </c>
      <c r="BT328"/>
      <c r="BU328" s="80">
        <v>11.958</v>
      </c>
      <c r="BV328" s="80">
        <v>0</v>
      </c>
      <c r="BW328" s="80">
        <v>0</v>
      </c>
      <c r="BX328" s="80">
        <v>0</v>
      </c>
      <c r="BY328" s="80">
        <v>0</v>
      </c>
      <c r="BZ328" s="80">
        <v>0</v>
      </c>
      <c r="CA328" s="80">
        <v>0</v>
      </c>
      <c r="CB328" s="80">
        <v>0</v>
      </c>
      <c r="CC328" s="80">
        <v>0</v>
      </c>
    </row>
    <row r="329" spans="1:81">
      <c r="A329" s="80" t="s">
        <v>2112</v>
      </c>
      <c r="B329" s="80">
        <v>493</v>
      </c>
      <c r="C329" s="80">
        <v>17</v>
      </c>
      <c r="D329" s="80">
        <v>29</v>
      </c>
      <c r="E329" s="80">
        <v>2020</v>
      </c>
      <c r="F329" s="80" t="s">
        <v>218</v>
      </c>
      <c r="G329" s="174" t="s">
        <v>2095</v>
      </c>
      <c r="H329" s="80" t="s">
        <v>2096</v>
      </c>
      <c r="I329" s="177"/>
      <c r="J329" s="81">
        <v>77.19954173099427</v>
      </c>
      <c r="K329" s="81">
        <v>1.0831722377245325</v>
      </c>
      <c r="L329" s="81">
        <v>4.0825004498973945</v>
      </c>
      <c r="M329" s="81">
        <v>52.025393486191838</v>
      </c>
      <c r="N329" s="81">
        <v>47.221316461002772</v>
      </c>
      <c r="O329" s="81">
        <v>46.121142403326921</v>
      </c>
      <c r="P329" s="81">
        <v>25.172656048795705</v>
      </c>
      <c r="Q329" s="81">
        <v>3.5133205471452209</v>
      </c>
      <c r="R329" s="81">
        <v>0</v>
      </c>
      <c r="S329" s="81">
        <v>4.3291886385797724</v>
      </c>
      <c r="T329" s="82"/>
      <c r="U329" s="81">
        <v>4358033</v>
      </c>
      <c r="V329" s="81">
        <v>582</v>
      </c>
      <c r="W329" s="81">
        <v>144</v>
      </c>
      <c r="X329" s="81">
        <v>15353</v>
      </c>
      <c r="Y329" s="81">
        <v>24971</v>
      </c>
      <c r="Z329" s="81">
        <v>32957</v>
      </c>
      <c r="AA329" s="81">
        <v>5679</v>
      </c>
      <c r="AB329" s="81">
        <v>59585</v>
      </c>
      <c r="AC329" s="81">
        <v>0</v>
      </c>
      <c r="AD329" s="81">
        <v>4.3291886385797724</v>
      </c>
      <c r="AE329" s="82"/>
      <c r="AF329" s="81">
        <v>44313082.280526787</v>
      </c>
      <c r="AG329" s="81">
        <v>874659.08667243784</v>
      </c>
      <c r="AH329" s="81">
        <v>928983.01465785096</v>
      </c>
      <c r="AI329" s="81">
        <v>86639286.487009555</v>
      </c>
      <c r="AJ329" s="81">
        <v>91348676.877974704</v>
      </c>
      <c r="AK329" s="81"/>
      <c r="AL329" s="81"/>
      <c r="AM329" s="81">
        <v>7776504.5031574303</v>
      </c>
      <c r="AN329" s="81"/>
      <c r="AO329" s="81"/>
      <c r="AP329" s="82"/>
      <c r="AQ329" s="81">
        <v>2520</v>
      </c>
      <c r="AR329" s="81">
        <v>318</v>
      </c>
      <c r="AS329" s="81">
        <v>0</v>
      </c>
      <c r="AT329" s="81">
        <v>0</v>
      </c>
      <c r="AU329" s="81">
        <v>0</v>
      </c>
      <c r="AV329" s="81">
        <v>0</v>
      </c>
      <c r="AW329" s="81">
        <v>0</v>
      </c>
      <c r="AX329" s="82"/>
      <c r="AY329" s="81">
        <v>11512.587999999971</v>
      </c>
      <c r="AZ329" s="81">
        <v>11694.3</v>
      </c>
      <c r="BA329" s="81">
        <v>0</v>
      </c>
      <c r="BB329" s="81">
        <v>0</v>
      </c>
      <c r="BC329" s="81">
        <v>0</v>
      </c>
      <c r="BD329" s="81">
        <v>0</v>
      </c>
      <c r="BE329" s="81">
        <v>0</v>
      </c>
      <c r="BF329" s="82"/>
      <c r="BG329" s="81">
        <v>0</v>
      </c>
      <c r="BH329" s="81">
        <v>0</v>
      </c>
      <c r="BI329" s="81">
        <v>12.398999999999999</v>
      </c>
      <c r="BJ329" s="81">
        <v>0</v>
      </c>
      <c r="BK329" s="81">
        <v>0</v>
      </c>
      <c r="BL329" s="81">
        <v>0</v>
      </c>
      <c r="BM329" s="82"/>
      <c r="BN329" s="81">
        <v>0</v>
      </c>
      <c r="BO329" s="81">
        <v>0</v>
      </c>
      <c r="BP329" s="81">
        <v>2</v>
      </c>
      <c r="BQ329" s="81">
        <v>0</v>
      </c>
      <c r="BR329" s="81">
        <v>0</v>
      </c>
      <c r="BS329" s="81">
        <v>0</v>
      </c>
      <c r="BT329"/>
      <c r="BU329" s="80">
        <v>12.398999999999999</v>
      </c>
      <c r="BV329" s="80">
        <v>0</v>
      </c>
      <c r="BW329" s="80">
        <v>0</v>
      </c>
      <c r="BX329" s="80">
        <v>0</v>
      </c>
      <c r="BY329" s="80">
        <v>0</v>
      </c>
      <c r="BZ329" s="80">
        <v>0</v>
      </c>
      <c r="CA329" s="80">
        <v>0</v>
      </c>
      <c r="CB329" s="80">
        <v>0</v>
      </c>
      <c r="CC329" s="80">
        <v>0</v>
      </c>
    </row>
    <row r="330" spans="1:81">
      <c r="A330" s="80" t="s">
        <v>2113</v>
      </c>
      <c r="B330" s="80">
        <v>493</v>
      </c>
      <c r="C330" s="80">
        <v>18</v>
      </c>
      <c r="D330" s="80">
        <v>29</v>
      </c>
      <c r="E330" s="80">
        <v>2021</v>
      </c>
      <c r="F330" s="80" t="s">
        <v>75</v>
      </c>
      <c r="G330" s="174" t="s">
        <v>2095</v>
      </c>
      <c r="H330" s="80" t="s">
        <v>2096</v>
      </c>
      <c r="I330" s="177"/>
      <c r="J330" s="81">
        <v>76.978984041912767</v>
      </c>
      <c r="K330" s="81">
        <v>1.1707449296065284</v>
      </c>
      <c r="L330" s="81">
        <v>3.7096089808961672</v>
      </c>
      <c r="M330" s="81">
        <v>47.622323423179807</v>
      </c>
      <c r="N330" s="81">
        <v>42.865032289086642</v>
      </c>
      <c r="O330" s="81">
        <v>45.439779027739348</v>
      </c>
      <c r="P330" s="81">
        <v>25.926345064796632</v>
      </c>
      <c r="Q330" s="81">
        <v>3.5464729553399761</v>
      </c>
      <c r="R330" s="81">
        <v>0</v>
      </c>
      <c r="S330" s="81">
        <v>4.6306377287471241</v>
      </c>
      <c r="T330" s="82"/>
      <c r="U330" s="81">
        <v>4737630</v>
      </c>
      <c r="V330" s="81">
        <v>582</v>
      </c>
      <c r="W330" s="81">
        <v>144</v>
      </c>
      <c r="X330" s="81">
        <v>15353</v>
      </c>
      <c r="Y330" s="81">
        <v>25081</v>
      </c>
      <c r="Z330" s="81">
        <v>33434</v>
      </c>
      <c r="AA330" s="81">
        <v>5704</v>
      </c>
      <c r="AB330" s="81">
        <v>59434</v>
      </c>
      <c r="AC330" s="81">
        <v>0</v>
      </c>
      <c r="AD330" s="81">
        <v>4.6306377287471241</v>
      </c>
      <c r="AE330" s="82"/>
      <c r="AF330" s="81">
        <v>45947998.408691928</v>
      </c>
      <c r="AG330" s="81">
        <v>975273.91800391884</v>
      </c>
      <c r="AH330" s="81">
        <v>831443.88235624635</v>
      </c>
      <c r="AI330" s="81">
        <v>91593224.459945321</v>
      </c>
      <c r="AJ330" s="81">
        <v>95659469.982131943</v>
      </c>
      <c r="AK330" s="81">
        <v>0</v>
      </c>
      <c r="AL330" s="81">
        <v>0</v>
      </c>
      <c r="AM330" s="81">
        <v>7801537.9079689588</v>
      </c>
      <c r="AN330" s="81">
        <v>0</v>
      </c>
      <c r="AO330" s="81">
        <v>0</v>
      </c>
      <c r="AP330" s="82"/>
      <c r="AQ330" s="81">
        <v>2629</v>
      </c>
      <c r="AR330" s="81">
        <v>320</v>
      </c>
      <c r="AS330" s="81">
        <v>0</v>
      </c>
      <c r="AT330" s="81">
        <v>0</v>
      </c>
      <c r="AU330" s="81">
        <v>0</v>
      </c>
      <c r="AV330" s="81">
        <v>0</v>
      </c>
      <c r="AW330" s="81"/>
      <c r="AX330" s="82"/>
      <c r="AY330" s="81">
        <v>12187.237999999959</v>
      </c>
      <c r="AZ330" s="81">
        <v>11716.3</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2114</v>
      </c>
      <c r="B331" s="80">
        <v>493</v>
      </c>
      <c r="C331" s="80">
        <v>19</v>
      </c>
      <c r="D331" s="80">
        <v>29</v>
      </c>
      <c r="E331" s="80">
        <v>2022</v>
      </c>
      <c r="F331" s="80" t="s">
        <v>568</v>
      </c>
      <c r="G331" s="80" t="s">
        <v>2095</v>
      </c>
      <c r="H331" s="80" t="s">
        <v>2096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2772</v>
      </c>
      <c r="AR331" s="81">
        <v>323</v>
      </c>
      <c r="AS331" s="81">
        <v>0</v>
      </c>
      <c r="AT331" s="81">
        <v>0</v>
      </c>
      <c r="AU331" s="81">
        <v>0</v>
      </c>
      <c r="AV331" s="81">
        <v>0</v>
      </c>
      <c r="AW331" s="81"/>
      <c r="AX331" s="82"/>
      <c r="AY331" s="81">
        <v>13086.167999999958</v>
      </c>
      <c r="AZ331" s="81">
        <v>12276.6</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2115</v>
      </c>
      <c r="B332" s="80">
        <v>205</v>
      </c>
      <c r="C332" s="80">
        <v>1</v>
      </c>
      <c r="D332" s="80">
        <v>13</v>
      </c>
      <c r="E332" s="80">
        <v>1990</v>
      </c>
      <c r="F332" s="80" t="s">
        <v>562</v>
      </c>
      <c r="G332" s="80" t="s">
        <v>2116</v>
      </c>
      <c r="H332" s="80" t="s">
        <v>2117</v>
      </c>
      <c r="I332" s="177"/>
      <c r="J332" s="81">
        <v>60.687277699390066</v>
      </c>
      <c r="K332" s="81">
        <v>3.3849989254821455</v>
      </c>
      <c r="L332" s="81">
        <v>0</v>
      </c>
      <c r="M332" s="81">
        <v>22.981389220959255</v>
      </c>
      <c r="N332" s="81">
        <v>43.060105540702089</v>
      </c>
      <c r="O332" s="81">
        <v>36.475987014882875</v>
      </c>
      <c r="P332" s="81">
        <v>36.060955357577477</v>
      </c>
      <c r="Q332" s="81">
        <v>3.6993575110903731</v>
      </c>
      <c r="R332" s="81">
        <v>0</v>
      </c>
      <c r="S332" s="81">
        <v>6.3769200973757449</v>
      </c>
      <c r="T332" s="82"/>
      <c r="U332" s="81">
        <v>8863590</v>
      </c>
      <c r="V332" s="81">
        <v>1651</v>
      </c>
      <c r="W332" s="81">
        <v>0</v>
      </c>
      <c r="X332" s="81">
        <v>10350</v>
      </c>
      <c r="Y332" s="81">
        <v>17438</v>
      </c>
      <c r="Z332" s="81">
        <v>15003</v>
      </c>
      <c r="AA332" s="81">
        <v>8756</v>
      </c>
      <c r="AB332" s="81">
        <v>60065</v>
      </c>
      <c r="AC332" s="81">
        <v>0</v>
      </c>
      <c r="AD332" s="81">
        <v>6.3769200973757449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2118</v>
      </c>
      <c r="B333" s="80">
        <v>206</v>
      </c>
      <c r="C333" s="80">
        <v>2</v>
      </c>
      <c r="D333" s="80">
        <v>13</v>
      </c>
      <c r="E333" s="80">
        <v>2005</v>
      </c>
      <c r="F333" s="80" t="s">
        <v>565</v>
      </c>
      <c r="G333" s="80" t="s">
        <v>2116</v>
      </c>
      <c r="H333" s="80" t="s">
        <v>2117</v>
      </c>
      <c r="I333" s="177"/>
      <c r="J333" s="81">
        <v>59.38300654986606</v>
      </c>
      <c r="K333" s="81">
        <v>2.7162265767922293</v>
      </c>
      <c r="L333" s="81">
        <v>0</v>
      </c>
      <c r="M333" s="81">
        <v>60.050964813708291</v>
      </c>
      <c r="N333" s="81">
        <v>65.714300361504058</v>
      </c>
      <c r="O333" s="81">
        <v>58.747887024906291</v>
      </c>
      <c r="P333" s="81">
        <v>35.758826205631344</v>
      </c>
      <c r="Q333" s="81">
        <v>3.8543831497057344</v>
      </c>
      <c r="R333" s="81">
        <v>0</v>
      </c>
      <c r="S333" s="81">
        <v>4.7827095800321153</v>
      </c>
      <c r="T333" s="82"/>
      <c r="U333" s="81">
        <v>6250669</v>
      </c>
      <c r="V333" s="81">
        <v>1494</v>
      </c>
      <c r="W333" s="81">
        <v>0</v>
      </c>
      <c r="X333" s="81">
        <v>14286</v>
      </c>
      <c r="Y333" s="81">
        <v>23901</v>
      </c>
      <c r="Z333" s="81">
        <v>27962</v>
      </c>
      <c r="AA333" s="81">
        <v>7111</v>
      </c>
      <c r="AB333" s="81">
        <v>65423</v>
      </c>
      <c r="AC333" s="81">
        <v>0</v>
      </c>
      <c r="AD333" s="81">
        <v>4.7827095800321153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2119</v>
      </c>
      <c r="B334" s="80">
        <v>207</v>
      </c>
      <c r="C334" s="80">
        <v>3</v>
      </c>
      <c r="D334" s="80">
        <v>13</v>
      </c>
      <c r="E334" s="80">
        <v>2006</v>
      </c>
      <c r="F334" s="80" t="s">
        <v>566</v>
      </c>
      <c r="G334" s="80" t="s">
        <v>2116</v>
      </c>
      <c r="H334" s="80" t="s">
        <v>2117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2120</v>
      </c>
      <c r="B335" s="80">
        <v>208</v>
      </c>
      <c r="C335" s="80">
        <v>4</v>
      </c>
      <c r="D335" s="80">
        <v>13</v>
      </c>
      <c r="E335" s="80">
        <v>2007</v>
      </c>
      <c r="F335" s="80" t="s">
        <v>567</v>
      </c>
      <c r="G335" s="80" t="s">
        <v>2116</v>
      </c>
      <c r="H335" s="80" t="s">
        <v>2117</v>
      </c>
      <c r="I335" s="177"/>
      <c r="J335" s="81">
        <v>63.953352142339668</v>
      </c>
      <c r="K335" s="81">
        <v>2.2969752303409909</v>
      </c>
      <c r="L335" s="81">
        <v>0</v>
      </c>
      <c r="M335" s="81">
        <v>72.693509415689888</v>
      </c>
      <c r="N335" s="81">
        <v>69.729432262100246</v>
      </c>
      <c r="O335" s="81">
        <v>57.11297095682125</v>
      </c>
      <c r="P335" s="81">
        <v>35.214433726034166</v>
      </c>
      <c r="Q335" s="81">
        <v>4.0663085995940618</v>
      </c>
      <c r="R335" s="81">
        <v>0</v>
      </c>
      <c r="S335" s="81">
        <v>10.9074518759311</v>
      </c>
      <c r="T335" s="82"/>
      <c r="U335" s="81">
        <v>7589415</v>
      </c>
      <c r="V335" s="81">
        <v>1230</v>
      </c>
      <c r="W335" s="81">
        <v>0</v>
      </c>
      <c r="X335" s="81">
        <v>19982</v>
      </c>
      <c r="Y335" s="81">
        <v>24416</v>
      </c>
      <c r="Z335" s="81">
        <v>28259</v>
      </c>
      <c r="AA335" s="81">
        <v>6896</v>
      </c>
      <c r="AB335" s="81">
        <v>65370</v>
      </c>
      <c r="AC335" s="81">
        <v>0</v>
      </c>
      <c r="AD335" s="81">
        <v>10.9074518759311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2121</v>
      </c>
      <c r="B336" s="80">
        <v>209</v>
      </c>
      <c r="C336" s="80">
        <v>5</v>
      </c>
      <c r="D336" s="80">
        <v>13</v>
      </c>
      <c r="E336" s="80">
        <v>2008</v>
      </c>
      <c r="F336" s="80" t="s">
        <v>84</v>
      </c>
      <c r="G336" s="80" t="s">
        <v>2116</v>
      </c>
      <c r="H336" s="80" t="s">
        <v>2117</v>
      </c>
      <c r="I336" s="177"/>
      <c r="J336" s="81">
        <v>65.809849960672707</v>
      </c>
      <c r="K336" s="81">
        <v>1.7233034375745375</v>
      </c>
      <c r="L336" s="81">
        <v>0</v>
      </c>
      <c r="M336" s="81">
        <v>76.301489262303704</v>
      </c>
      <c r="N336" s="81">
        <v>67.592159674922982</v>
      </c>
      <c r="O336" s="81">
        <v>55.035795095040619</v>
      </c>
      <c r="P336" s="81">
        <v>34.791750531618241</v>
      </c>
      <c r="Q336" s="81">
        <v>3.9949402680898394</v>
      </c>
      <c r="R336" s="81">
        <v>0</v>
      </c>
      <c r="S336" s="81">
        <v>6.2966936547880694</v>
      </c>
      <c r="T336" s="82"/>
      <c r="U336" s="81">
        <v>8292998</v>
      </c>
      <c r="V336" s="81">
        <v>1230</v>
      </c>
      <c r="W336" s="81">
        <v>0</v>
      </c>
      <c r="X336" s="81">
        <v>19982</v>
      </c>
      <c r="Y336" s="81">
        <v>24647</v>
      </c>
      <c r="Z336" s="81">
        <v>28187</v>
      </c>
      <c r="AA336" s="81">
        <v>6821</v>
      </c>
      <c r="AB336" s="81">
        <v>65278</v>
      </c>
      <c r="AC336" s="81">
        <v>0</v>
      </c>
      <c r="AD336" s="81">
        <v>6.2966936547880694</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2122</v>
      </c>
      <c r="B337" s="80">
        <v>210</v>
      </c>
      <c r="C337" s="80">
        <v>6</v>
      </c>
      <c r="D337" s="80">
        <v>13</v>
      </c>
      <c r="E337" s="80">
        <v>2009</v>
      </c>
      <c r="F337" s="80" t="s">
        <v>85</v>
      </c>
      <c r="G337" s="80" t="s">
        <v>2116</v>
      </c>
      <c r="H337" s="80" t="s">
        <v>2117</v>
      </c>
      <c r="I337" s="177"/>
      <c r="J337" s="81">
        <v>50.697577316188877</v>
      </c>
      <c r="K337" s="81">
        <v>1.6069450729557557</v>
      </c>
      <c r="L337" s="81">
        <v>2.1569532102297644</v>
      </c>
      <c r="M337" s="81">
        <v>64.389578380617991</v>
      </c>
      <c r="N337" s="81">
        <v>55.29394472364293</v>
      </c>
      <c r="O337" s="81">
        <v>56.189174343552502</v>
      </c>
      <c r="P337" s="81">
        <v>33.293629542017499</v>
      </c>
      <c r="Q337" s="81">
        <v>3.7959135481310486</v>
      </c>
      <c r="R337" s="81">
        <v>0</v>
      </c>
      <c r="S337" s="81">
        <v>6.8545411779865981</v>
      </c>
      <c r="T337" s="82"/>
      <c r="U337" s="81">
        <v>6640662</v>
      </c>
      <c r="V337" s="81">
        <v>1387</v>
      </c>
      <c r="W337" s="81">
        <v>46</v>
      </c>
      <c r="X337" s="81">
        <v>20992</v>
      </c>
      <c r="Y337" s="81">
        <v>24787</v>
      </c>
      <c r="Z337" s="81">
        <v>28405</v>
      </c>
      <c r="AA337" s="81">
        <v>6701</v>
      </c>
      <c r="AB337" s="81">
        <v>65112</v>
      </c>
      <c r="AC337" s="81">
        <v>0</v>
      </c>
      <c r="AD337" s="81">
        <v>6.8545411779865981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48.858999999999995</v>
      </c>
      <c r="BJ337" s="81">
        <v>0</v>
      </c>
      <c r="BK337" s="81">
        <v>14.941000000000003</v>
      </c>
      <c r="BL337" s="81">
        <v>0</v>
      </c>
      <c r="BM337" s="82"/>
      <c r="BN337" s="81">
        <v>0</v>
      </c>
      <c r="BO337" s="81">
        <v>0</v>
      </c>
      <c r="BP337" s="81">
        <v>4</v>
      </c>
      <c r="BQ337" s="81">
        <v>0</v>
      </c>
      <c r="BR337" s="81">
        <v>4</v>
      </c>
      <c r="BS337" s="81">
        <v>0</v>
      </c>
      <c r="BT337"/>
      <c r="BU337" s="80"/>
      <c r="BV337" s="80"/>
      <c r="BW337" s="80"/>
      <c r="BX337" s="80"/>
      <c r="BY337" s="80"/>
      <c r="BZ337" s="80"/>
      <c r="CA337" s="80"/>
      <c r="CB337" s="80"/>
      <c r="CC337" s="80"/>
    </row>
    <row r="338" spans="1:81">
      <c r="A338" s="80" t="s">
        <v>2123</v>
      </c>
      <c r="B338" s="80">
        <v>211</v>
      </c>
      <c r="C338" s="80">
        <v>7</v>
      </c>
      <c r="D338" s="80">
        <v>13</v>
      </c>
      <c r="E338" s="80">
        <v>2010</v>
      </c>
      <c r="F338" s="80" t="s">
        <v>86</v>
      </c>
      <c r="G338" s="80" t="s">
        <v>2116</v>
      </c>
      <c r="H338" s="80" t="s">
        <v>2117</v>
      </c>
      <c r="I338" s="177"/>
      <c r="J338" s="81">
        <v>50.015454387935101</v>
      </c>
      <c r="K338" s="81">
        <v>1.7509916708051698</v>
      </c>
      <c r="L338" s="81">
        <v>2.0460574692255737</v>
      </c>
      <c r="M338" s="81">
        <v>69.506742586984387</v>
      </c>
      <c r="N338" s="81">
        <v>64.279388621150673</v>
      </c>
      <c r="O338" s="81">
        <v>56.360491925916222</v>
      </c>
      <c r="P338" s="81">
        <v>33.53490502224399</v>
      </c>
      <c r="Q338" s="81">
        <v>3.9422103216486901</v>
      </c>
      <c r="R338" s="81">
        <v>0</v>
      </c>
      <c r="S338" s="81">
        <v>9.2237692280158239</v>
      </c>
      <c r="T338" s="82"/>
      <c r="U338" s="81">
        <v>6605139</v>
      </c>
      <c r="V338" s="81">
        <v>1387</v>
      </c>
      <c r="W338" s="81">
        <v>46</v>
      </c>
      <c r="X338" s="81">
        <v>20992</v>
      </c>
      <c r="Y338" s="81">
        <v>24950</v>
      </c>
      <c r="Z338" s="81">
        <v>28624</v>
      </c>
      <c r="AA338" s="81">
        <v>6581</v>
      </c>
      <c r="AB338" s="81">
        <v>64795</v>
      </c>
      <c r="AC338" s="81">
        <v>0</v>
      </c>
      <c r="AD338" s="81">
        <v>9.2237692280158239</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52.680999999999997</v>
      </c>
      <c r="BJ338" s="81">
        <v>0</v>
      </c>
      <c r="BK338" s="81">
        <v>15.553000000000001</v>
      </c>
      <c r="BL338" s="81">
        <v>0</v>
      </c>
      <c r="BM338" s="82"/>
      <c r="BN338" s="81">
        <v>0</v>
      </c>
      <c r="BO338" s="81">
        <v>0</v>
      </c>
      <c r="BP338" s="81">
        <v>5</v>
      </c>
      <c r="BQ338" s="81">
        <v>0</v>
      </c>
      <c r="BR338" s="81">
        <v>5</v>
      </c>
      <c r="BS338" s="81">
        <v>0</v>
      </c>
      <c r="BT338"/>
      <c r="BU338" s="80">
        <v>68.233999999999995</v>
      </c>
      <c r="BV338" s="80">
        <v>0</v>
      </c>
      <c r="BW338" s="80">
        <v>0</v>
      </c>
      <c r="BX338" s="80">
        <v>0</v>
      </c>
      <c r="BY338" s="80">
        <v>0</v>
      </c>
      <c r="BZ338" s="80">
        <v>0</v>
      </c>
      <c r="CA338" s="80">
        <v>0</v>
      </c>
      <c r="CB338" s="80">
        <v>0</v>
      </c>
      <c r="CC338" s="80">
        <v>0</v>
      </c>
    </row>
    <row r="339" spans="1:81">
      <c r="A339" s="80" t="s">
        <v>2124</v>
      </c>
      <c r="B339" s="80">
        <v>212</v>
      </c>
      <c r="C339" s="80">
        <v>8</v>
      </c>
      <c r="D339" s="80">
        <v>13</v>
      </c>
      <c r="E339" s="80">
        <v>2011</v>
      </c>
      <c r="F339" s="80" t="s">
        <v>87</v>
      </c>
      <c r="G339" s="80" t="s">
        <v>2116</v>
      </c>
      <c r="H339" s="80" t="s">
        <v>2117</v>
      </c>
      <c r="I339" s="177"/>
      <c r="J339" s="81">
        <v>63.851764391347835</v>
      </c>
      <c r="K339" s="81">
        <v>2.7866299426687964</v>
      </c>
      <c r="L339" s="81">
        <v>1.8001137764885142</v>
      </c>
      <c r="M339" s="81">
        <v>88.645689920349696</v>
      </c>
      <c r="N339" s="81">
        <v>79.003701394006669</v>
      </c>
      <c r="O339" s="81">
        <v>55.616897266134615</v>
      </c>
      <c r="P339" s="81">
        <v>32.763736998101024</v>
      </c>
      <c r="Q339" s="81">
        <v>4.5220099550261486</v>
      </c>
      <c r="R339" s="81">
        <v>0</v>
      </c>
      <c r="S339" s="81">
        <v>6.6913776704893175</v>
      </c>
      <c r="T339" s="82"/>
      <c r="U339" s="81">
        <v>7633427</v>
      </c>
      <c r="V339" s="81">
        <v>1387</v>
      </c>
      <c r="W339" s="81">
        <v>46</v>
      </c>
      <c r="X339" s="81">
        <v>20992</v>
      </c>
      <c r="Y339" s="81">
        <v>25002</v>
      </c>
      <c r="Z339" s="81">
        <v>28860</v>
      </c>
      <c r="AA339" s="81">
        <v>6621</v>
      </c>
      <c r="AB339" s="81">
        <v>64436</v>
      </c>
      <c r="AC339" s="81">
        <v>0</v>
      </c>
      <c r="AD339" s="81">
        <v>6.6913776704893175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55.317999999999998</v>
      </c>
      <c r="BJ339" s="81">
        <v>0</v>
      </c>
      <c r="BK339" s="81">
        <v>14.383000000000001</v>
      </c>
      <c r="BL339" s="81">
        <v>0</v>
      </c>
      <c r="BM339" s="82"/>
      <c r="BN339" s="81">
        <v>0</v>
      </c>
      <c r="BO339" s="81">
        <v>0</v>
      </c>
      <c r="BP339" s="81">
        <v>5</v>
      </c>
      <c r="BQ339" s="81">
        <v>0</v>
      </c>
      <c r="BR339" s="81">
        <v>5</v>
      </c>
      <c r="BS339" s="81">
        <v>0</v>
      </c>
      <c r="BT339"/>
      <c r="BU339" s="80">
        <v>69.700999999999993</v>
      </c>
      <c r="BV339" s="80">
        <v>0</v>
      </c>
      <c r="BW339" s="80">
        <v>0</v>
      </c>
      <c r="BX339" s="80">
        <v>0</v>
      </c>
      <c r="BY339" s="80">
        <v>0</v>
      </c>
      <c r="BZ339" s="80">
        <v>0</v>
      </c>
      <c r="CA339" s="80">
        <v>0</v>
      </c>
      <c r="CB339" s="80">
        <v>0</v>
      </c>
      <c r="CC339" s="80">
        <v>0</v>
      </c>
    </row>
    <row r="340" spans="1:81">
      <c r="A340" s="80" t="s">
        <v>2125</v>
      </c>
      <c r="B340" s="80">
        <v>213</v>
      </c>
      <c r="C340" s="80">
        <v>9</v>
      </c>
      <c r="D340" s="80">
        <v>13</v>
      </c>
      <c r="E340" s="80">
        <v>2012</v>
      </c>
      <c r="F340" s="80" t="s">
        <v>88</v>
      </c>
      <c r="G340" s="80" t="s">
        <v>2116</v>
      </c>
      <c r="H340" s="80" t="s">
        <v>2117</v>
      </c>
      <c r="I340" s="177"/>
      <c r="J340" s="81">
        <v>72.697884252360254</v>
      </c>
      <c r="K340" s="81">
        <v>2.7098365123910049</v>
      </c>
      <c r="L340" s="81">
        <v>1.7928893242641271</v>
      </c>
      <c r="M340" s="81">
        <v>99.149658313021064</v>
      </c>
      <c r="N340" s="81">
        <v>84.053248463900772</v>
      </c>
      <c r="O340" s="81">
        <v>55.804448947886982</v>
      </c>
      <c r="P340" s="81">
        <v>32.556997994282042</v>
      </c>
      <c r="Q340" s="81">
        <v>4.9245690379601514</v>
      </c>
      <c r="R340" s="81">
        <v>0</v>
      </c>
      <c r="S340" s="81">
        <v>8.3450583867640198</v>
      </c>
      <c r="T340" s="82"/>
      <c r="U340" s="81">
        <v>8450032</v>
      </c>
      <c r="V340" s="81">
        <v>1387</v>
      </c>
      <c r="W340" s="81">
        <v>46</v>
      </c>
      <c r="X340" s="81">
        <v>20992</v>
      </c>
      <c r="Y340" s="81">
        <v>25336</v>
      </c>
      <c r="Z340" s="81">
        <v>29187</v>
      </c>
      <c r="AA340" s="81">
        <v>6542</v>
      </c>
      <c r="AB340" s="81">
        <v>64587</v>
      </c>
      <c r="AC340" s="81">
        <v>0</v>
      </c>
      <c r="AD340" s="81">
        <v>8.3450583867640198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62.972999999999999</v>
      </c>
      <c r="BJ340" s="81">
        <v>0</v>
      </c>
      <c r="BK340" s="81">
        <v>18.186999999999998</v>
      </c>
      <c r="BL340" s="81">
        <v>0</v>
      </c>
      <c r="BM340" s="82"/>
      <c r="BN340" s="81">
        <v>0</v>
      </c>
      <c r="BO340" s="81">
        <v>0</v>
      </c>
      <c r="BP340" s="81">
        <v>5</v>
      </c>
      <c r="BQ340" s="81">
        <v>0</v>
      </c>
      <c r="BR340" s="81">
        <v>5</v>
      </c>
      <c r="BS340" s="81">
        <v>0</v>
      </c>
      <c r="BT340"/>
      <c r="BU340" s="80">
        <v>81.16</v>
      </c>
      <c r="BV340" s="80">
        <v>0</v>
      </c>
      <c r="BW340" s="80">
        <v>0</v>
      </c>
      <c r="BX340" s="80">
        <v>0</v>
      </c>
      <c r="BY340" s="80">
        <v>0</v>
      </c>
      <c r="BZ340" s="80">
        <v>0</v>
      </c>
      <c r="CA340" s="80">
        <v>0</v>
      </c>
      <c r="CB340" s="80">
        <v>0</v>
      </c>
      <c r="CC340" s="80">
        <v>0</v>
      </c>
    </row>
    <row r="341" spans="1:81">
      <c r="A341" s="80" t="s">
        <v>2126</v>
      </c>
      <c r="B341" s="80">
        <v>214</v>
      </c>
      <c r="C341" s="80">
        <v>10</v>
      </c>
      <c r="D341" s="80">
        <v>13</v>
      </c>
      <c r="E341" s="80">
        <v>2013</v>
      </c>
      <c r="F341" s="80" t="s">
        <v>89</v>
      </c>
      <c r="G341" s="80" t="s">
        <v>2116</v>
      </c>
      <c r="H341" s="80" t="s">
        <v>2117</v>
      </c>
      <c r="I341" s="177"/>
      <c r="J341" s="81">
        <v>67.076163066764394</v>
      </c>
      <c r="K341" s="81">
        <v>2.2976820709584955</v>
      </c>
      <c r="L341" s="81">
        <v>1.5906715676586582</v>
      </c>
      <c r="M341" s="81">
        <v>99.865979038691506</v>
      </c>
      <c r="N341" s="81">
        <v>84.332098736430453</v>
      </c>
      <c r="O341" s="81">
        <v>54.091072278860686</v>
      </c>
      <c r="P341" s="81">
        <v>32.569771259794912</v>
      </c>
      <c r="Q341" s="81">
        <v>4.9873099341510105</v>
      </c>
      <c r="R341" s="81">
        <v>0</v>
      </c>
      <c r="S341" s="81">
        <v>7.7967266624414586</v>
      </c>
      <c r="T341" s="82"/>
      <c r="U341" s="81">
        <v>7709943</v>
      </c>
      <c r="V341" s="81">
        <v>1387</v>
      </c>
      <c r="W341" s="81">
        <v>46</v>
      </c>
      <c r="X341" s="81">
        <v>20992</v>
      </c>
      <c r="Y341" s="81">
        <v>25468</v>
      </c>
      <c r="Z341" s="81">
        <v>29554</v>
      </c>
      <c r="AA341" s="81">
        <v>6520</v>
      </c>
      <c r="AB341" s="81">
        <v>64472</v>
      </c>
      <c r="AC341" s="81">
        <v>0</v>
      </c>
      <c r="AD341" s="81">
        <v>7.7967266624414586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66.191000000000003</v>
      </c>
      <c r="BJ341" s="81">
        <v>0</v>
      </c>
      <c r="BK341" s="81">
        <v>19.603999999999999</v>
      </c>
      <c r="BL341" s="81">
        <v>0</v>
      </c>
      <c r="BM341" s="82"/>
      <c r="BN341" s="81">
        <v>0</v>
      </c>
      <c r="BO341" s="81">
        <v>0</v>
      </c>
      <c r="BP341" s="81">
        <v>5</v>
      </c>
      <c r="BQ341" s="81">
        <v>0</v>
      </c>
      <c r="BR341" s="81">
        <v>5</v>
      </c>
      <c r="BS341" s="81">
        <v>0</v>
      </c>
      <c r="BT341"/>
      <c r="BU341" s="80">
        <v>85.795000000000002</v>
      </c>
      <c r="BV341" s="80">
        <v>0</v>
      </c>
      <c r="BW341" s="80">
        <v>0</v>
      </c>
      <c r="BX341" s="80">
        <v>0</v>
      </c>
      <c r="BY341" s="80">
        <v>0</v>
      </c>
      <c r="BZ341" s="80">
        <v>0</v>
      </c>
      <c r="CA341" s="80">
        <v>0</v>
      </c>
      <c r="CB341" s="80">
        <v>0</v>
      </c>
      <c r="CC341" s="80">
        <v>0</v>
      </c>
    </row>
    <row r="342" spans="1:81">
      <c r="A342" s="80" t="s">
        <v>2127</v>
      </c>
      <c r="B342" s="80">
        <v>215</v>
      </c>
      <c r="C342" s="80">
        <v>11</v>
      </c>
      <c r="D342" s="80">
        <v>13</v>
      </c>
      <c r="E342" s="80">
        <v>2014</v>
      </c>
      <c r="F342" s="80" t="s">
        <v>90</v>
      </c>
      <c r="G342" s="80" t="s">
        <v>2116</v>
      </c>
      <c r="H342" s="80" t="s">
        <v>2117</v>
      </c>
      <c r="I342" s="177"/>
      <c r="J342" s="81">
        <v>63.840813749782882</v>
      </c>
      <c r="K342" s="81">
        <v>2.0323967425153175</v>
      </c>
      <c r="L342" s="81">
        <v>3.6694211880674983</v>
      </c>
      <c r="M342" s="81">
        <v>90.90763149327887</v>
      </c>
      <c r="N342" s="81">
        <v>81.560749455199144</v>
      </c>
      <c r="O342" s="81">
        <v>51.618904173249078</v>
      </c>
      <c r="P342" s="81">
        <v>32.523251569249084</v>
      </c>
      <c r="Q342" s="81">
        <v>4.7465786019815157</v>
      </c>
      <c r="R342" s="81">
        <v>0</v>
      </c>
      <c r="S342" s="81">
        <v>6.3428509668933275</v>
      </c>
      <c r="T342" s="82"/>
      <c r="U342" s="81">
        <v>7807965</v>
      </c>
      <c r="V342" s="81">
        <v>1022</v>
      </c>
      <c r="W342" s="81">
        <v>40</v>
      </c>
      <c r="X342" s="81">
        <v>19194</v>
      </c>
      <c r="Y342" s="81">
        <v>25568</v>
      </c>
      <c r="Z342" s="81">
        <v>29704</v>
      </c>
      <c r="AA342" s="81">
        <v>6477</v>
      </c>
      <c r="AB342" s="81">
        <v>63953</v>
      </c>
      <c r="AC342" s="81">
        <v>0</v>
      </c>
      <c r="AD342" s="81">
        <v>6.3428509668933275</v>
      </c>
      <c r="AE342" s="82"/>
      <c r="AF342" s="81">
        <v>65617719.045210138</v>
      </c>
      <c r="AG342" s="81">
        <v>1857305.3857976757</v>
      </c>
      <c r="AH342" s="81">
        <v>902269.95965859573</v>
      </c>
      <c r="AI342" s="81">
        <v>124937310.44675265</v>
      </c>
      <c r="AJ342" s="81">
        <v>115794042.83464535</v>
      </c>
      <c r="AK342" s="81">
        <v>0</v>
      </c>
      <c r="AL342" s="81">
        <v>0</v>
      </c>
      <c r="AM342" s="81">
        <v>8779791.236573182</v>
      </c>
      <c r="AN342" s="81">
        <v>0</v>
      </c>
      <c r="AO342" s="81">
        <v>0</v>
      </c>
      <c r="AP342" s="82"/>
      <c r="AQ342" s="81">
        <v>1122</v>
      </c>
      <c r="AR342" s="81">
        <v>142</v>
      </c>
      <c r="AS342" s="81">
        <v>0</v>
      </c>
      <c r="AT342" s="81">
        <v>0</v>
      </c>
      <c r="AU342" s="81">
        <v>0</v>
      </c>
      <c r="AV342" s="81">
        <v>0</v>
      </c>
      <c r="AW342" s="81" t="s">
        <v>564</v>
      </c>
      <c r="AX342" s="82"/>
      <c r="AY342" s="81">
        <v>3939.9</v>
      </c>
      <c r="AZ342" s="81">
        <v>17536.3</v>
      </c>
      <c r="BA342" s="81">
        <v>0</v>
      </c>
      <c r="BB342" s="81">
        <v>0</v>
      </c>
      <c r="BC342" s="81">
        <v>0</v>
      </c>
      <c r="BD342" s="81">
        <v>0</v>
      </c>
      <c r="BE342" s="81" t="s">
        <v>564</v>
      </c>
      <c r="BF342" s="82"/>
      <c r="BG342" s="81">
        <v>0</v>
      </c>
      <c r="BH342" s="81">
        <v>0</v>
      </c>
      <c r="BI342" s="81">
        <v>64.661000000000001</v>
      </c>
      <c r="BJ342" s="81">
        <v>0</v>
      </c>
      <c r="BK342" s="81">
        <v>15.172000000000001</v>
      </c>
      <c r="BL342" s="81">
        <v>0</v>
      </c>
      <c r="BM342" s="82"/>
      <c r="BN342" s="81">
        <v>0</v>
      </c>
      <c r="BO342" s="81">
        <v>0</v>
      </c>
      <c r="BP342" s="81">
        <v>5</v>
      </c>
      <c r="BQ342" s="81">
        <v>0</v>
      </c>
      <c r="BR342" s="81">
        <v>4</v>
      </c>
      <c r="BS342" s="81">
        <v>0</v>
      </c>
      <c r="BT342"/>
      <c r="BU342" s="80">
        <v>79.832999999999998</v>
      </c>
      <c r="BV342" s="80">
        <v>0</v>
      </c>
      <c r="BW342" s="80">
        <v>0</v>
      </c>
      <c r="BX342" s="80">
        <v>0</v>
      </c>
      <c r="BY342" s="80">
        <v>0</v>
      </c>
      <c r="BZ342" s="80">
        <v>0</v>
      </c>
      <c r="CA342" s="80">
        <v>0</v>
      </c>
      <c r="CB342" s="80">
        <v>0</v>
      </c>
      <c r="CC342" s="80">
        <v>0</v>
      </c>
    </row>
    <row r="343" spans="1:81">
      <c r="A343" s="80" t="s">
        <v>2128</v>
      </c>
      <c r="B343" s="80">
        <v>216</v>
      </c>
      <c r="C343" s="80">
        <v>12</v>
      </c>
      <c r="D343" s="80">
        <v>13</v>
      </c>
      <c r="E343" s="80">
        <v>2015</v>
      </c>
      <c r="F343" s="80" t="s">
        <v>91</v>
      </c>
      <c r="G343" s="80" t="s">
        <v>2116</v>
      </c>
      <c r="H343" s="80" t="s">
        <v>2117</v>
      </c>
      <c r="I343" s="177"/>
      <c r="J343" s="81">
        <v>64.057189885880192</v>
      </c>
      <c r="K343" s="81">
        <v>1.9417739988465181</v>
      </c>
      <c r="L343" s="81">
        <v>4.1237772026586397</v>
      </c>
      <c r="M343" s="81">
        <v>83.331075762582586</v>
      </c>
      <c r="N343" s="81">
        <v>76.454089275950025</v>
      </c>
      <c r="O343" s="81">
        <v>51.260567415132542</v>
      </c>
      <c r="P343" s="81">
        <v>32.408133124769684</v>
      </c>
      <c r="Q343" s="81">
        <v>4.6302442207760022</v>
      </c>
      <c r="R343" s="81">
        <v>0</v>
      </c>
      <c r="S343" s="81">
        <v>7.7487809731543216</v>
      </c>
      <c r="T343" s="82"/>
      <c r="U343" s="81">
        <v>8259814</v>
      </c>
      <c r="V343" s="81">
        <v>1022</v>
      </c>
      <c r="W343" s="81">
        <v>40</v>
      </c>
      <c r="X343" s="81">
        <v>19194</v>
      </c>
      <c r="Y343" s="81">
        <v>25757</v>
      </c>
      <c r="Z343" s="81">
        <v>29782</v>
      </c>
      <c r="AA343" s="81">
        <v>6449</v>
      </c>
      <c r="AB343" s="81">
        <v>63727</v>
      </c>
      <c r="AC343" s="81">
        <v>0</v>
      </c>
      <c r="AD343" s="81">
        <v>7.7487809731543216</v>
      </c>
      <c r="AE343" s="82"/>
      <c r="AF343" s="81">
        <v>67150691.76635325</v>
      </c>
      <c r="AG343" s="81">
        <v>1634413.701371897</v>
      </c>
      <c r="AH343" s="81">
        <v>838853.7796518692</v>
      </c>
      <c r="AI343" s="81">
        <v>119834036.38153978</v>
      </c>
      <c r="AJ343" s="81">
        <v>113283878.00555354</v>
      </c>
      <c r="AK343" s="81">
        <v>0</v>
      </c>
      <c r="AL343" s="81">
        <v>0</v>
      </c>
      <c r="AM343" s="81">
        <v>8733518.0252892748</v>
      </c>
      <c r="AN343" s="81">
        <v>0</v>
      </c>
      <c r="AO343" s="81">
        <v>0</v>
      </c>
      <c r="AP343" s="82"/>
      <c r="AQ343" s="81">
        <v>1238</v>
      </c>
      <c r="AR343" s="81">
        <v>188</v>
      </c>
      <c r="AS343" s="81">
        <v>0</v>
      </c>
      <c r="AT343" s="81">
        <v>0</v>
      </c>
      <c r="AU343" s="81">
        <v>0</v>
      </c>
      <c r="AV343" s="81">
        <v>0</v>
      </c>
      <c r="AW343" s="81" t="s">
        <v>564</v>
      </c>
      <c r="AX343" s="82"/>
      <c r="AY343" s="81">
        <v>4424.5</v>
      </c>
      <c r="AZ343" s="81">
        <v>19373.099999999999</v>
      </c>
      <c r="BA343" s="81">
        <v>0</v>
      </c>
      <c r="BB343" s="81">
        <v>0</v>
      </c>
      <c r="BC343" s="81">
        <v>0</v>
      </c>
      <c r="BD343" s="81">
        <v>0</v>
      </c>
      <c r="BE343" s="81" t="s">
        <v>564</v>
      </c>
      <c r="BF343" s="82"/>
      <c r="BG343" s="81">
        <v>0</v>
      </c>
      <c r="BH343" s="81">
        <v>0</v>
      </c>
      <c r="BI343" s="81">
        <v>65.382000000000005</v>
      </c>
      <c r="BJ343" s="81">
        <v>0</v>
      </c>
      <c r="BK343" s="81">
        <v>16.421999999999997</v>
      </c>
      <c r="BL343" s="81">
        <v>0</v>
      </c>
      <c r="BM343" s="82"/>
      <c r="BN343" s="81">
        <v>0</v>
      </c>
      <c r="BO343" s="81">
        <v>0</v>
      </c>
      <c r="BP343" s="81">
        <v>5</v>
      </c>
      <c r="BQ343" s="81">
        <v>0</v>
      </c>
      <c r="BR343" s="81">
        <v>4</v>
      </c>
      <c r="BS343" s="81">
        <v>0</v>
      </c>
      <c r="BT343"/>
      <c r="BU343" s="80">
        <v>81.804000000000002</v>
      </c>
      <c r="BV343" s="80">
        <v>0</v>
      </c>
      <c r="BW343" s="80">
        <v>0</v>
      </c>
      <c r="BX343" s="80">
        <v>0</v>
      </c>
      <c r="BY343" s="80">
        <v>0</v>
      </c>
      <c r="BZ343" s="80">
        <v>0</v>
      </c>
      <c r="CA343" s="80">
        <v>0</v>
      </c>
      <c r="CB343" s="80">
        <v>0</v>
      </c>
      <c r="CC343" s="80">
        <v>0</v>
      </c>
    </row>
    <row r="344" spans="1:81">
      <c r="A344" s="80" t="s">
        <v>2129</v>
      </c>
      <c r="B344" s="80">
        <v>217</v>
      </c>
      <c r="C344" s="80">
        <v>13</v>
      </c>
      <c r="D344" s="80">
        <v>13</v>
      </c>
      <c r="E344" s="80">
        <v>2016</v>
      </c>
      <c r="F344" s="80" t="s">
        <v>92</v>
      </c>
      <c r="G344" s="80" t="s">
        <v>2116</v>
      </c>
      <c r="H344" s="80" t="s">
        <v>2117</v>
      </c>
      <c r="I344" s="177"/>
      <c r="J344" s="81">
        <v>69.140479998740744</v>
      </c>
      <c r="K344" s="81">
        <v>1.8912679144935041</v>
      </c>
      <c r="L344" s="81">
        <v>3.9421767810343074</v>
      </c>
      <c r="M344" s="81">
        <v>75.993731886214022</v>
      </c>
      <c r="N344" s="81">
        <v>76.890920897337622</v>
      </c>
      <c r="O344" s="81">
        <v>51.377714332685237</v>
      </c>
      <c r="P344" s="81">
        <v>31.523387908185942</v>
      </c>
      <c r="Q344" s="81">
        <v>4.4717843152940393</v>
      </c>
      <c r="R344" s="81">
        <v>0</v>
      </c>
      <c r="S344" s="81">
        <v>7.0031429372352321</v>
      </c>
      <c r="T344" s="82"/>
      <c r="U344" s="81">
        <v>8462023</v>
      </c>
      <c r="V344" s="81">
        <v>1022</v>
      </c>
      <c r="W344" s="81">
        <v>40</v>
      </c>
      <c r="X344" s="81">
        <v>19194</v>
      </c>
      <c r="Y344" s="81">
        <v>25908</v>
      </c>
      <c r="Z344" s="81">
        <v>30217</v>
      </c>
      <c r="AA344" s="81">
        <v>6488</v>
      </c>
      <c r="AB344" s="81">
        <v>63311</v>
      </c>
      <c r="AC344" s="81">
        <v>0</v>
      </c>
      <c r="AD344" s="81">
        <v>7.0031429372352321</v>
      </c>
      <c r="AE344" s="82"/>
      <c r="AF344" s="81">
        <v>72189184.715894714</v>
      </c>
      <c r="AG344" s="81">
        <v>1483431.1176772341</v>
      </c>
      <c r="AH344" s="81">
        <v>596372.25151953299</v>
      </c>
      <c r="AI344" s="81">
        <v>116633534.38751151</v>
      </c>
      <c r="AJ344" s="81">
        <v>112798343.4104133</v>
      </c>
      <c r="AK344" s="81">
        <v>0</v>
      </c>
      <c r="AL344" s="81">
        <v>0</v>
      </c>
      <c r="AM344" s="81">
        <v>8683247.7649283651</v>
      </c>
      <c r="AN344" s="81">
        <v>0</v>
      </c>
      <c r="AO344" s="81">
        <v>0</v>
      </c>
      <c r="AP344" s="82"/>
      <c r="AQ344" s="81">
        <v>1327</v>
      </c>
      <c r="AR344" s="81">
        <v>223</v>
      </c>
      <c r="AS344" s="81">
        <v>0</v>
      </c>
      <c r="AT344" s="81">
        <v>0</v>
      </c>
      <c r="AU344" s="81">
        <v>0</v>
      </c>
      <c r="AV344" s="81">
        <v>0</v>
      </c>
      <c r="AW344" s="81" t="s">
        <v>564</v>
      </c>
      <c r="AX344" s="82"/>
      <c r="AY344" s="81">
        <v>4803.2000000000007</v>
      </c>
      <c r="AZ344" s="81">
        <v>20653.7</v>
      </c>
      <c r="BA344" s="81">
        <v>0</v>
      </c>
      <c r="BB344" s="81">
        <v>0</v>
      </c>
      <c r="BC344" s="81">
        <v>0</v>
      </c>
      <c r="BD344" s="81">
        <v>0</v>
      </c>
      <c r="BE344" s="81" t="s">
        <v>564</v>
      </c>
      <c r="BF344" s="82"/>
      <c r="BG344" s="81">
        <v>0</v>
      </c>
      <c r="BH344" s="81">
        <v>0</v>
      </c>
      <c r="BI344" s="81">
        <v>67.447999999999993</v>
      </c>
      <c r="BJ344" s="81">
        <v>0</v>
      </c>
      <c r="BK344" s="81">
        <v>16.268000000000001</v>
      </c>
      <c r="BL344" s="81">
        <v>0</v>
      </c>
      <c r="BM344" s="82"/>
      <c r="BN344" s="81">
        <v>0</v>
      </c>
      <c r="BO344" s="81">
        <v>0</v>
      </c>
      <c r="BP344" s="81">
        <v>6</v>
      </c>
      <c r="BQ344" s="81">
        <v>0</v>
      </c>
      <c r="BR344" s="81">
        <v>4</v>
      </c>
      <c r="BS344" s="81">
        <v>0</v>
      </c>
      <c r="BT344"/>
      <c r="BU344" s="80">
        <v>83.715999999999994</v>
      </c>
      <c r="BV344" s="80">
        <v>0</v>
      </c>
      <c r="BW344" s="80">
        <v>0</v>
      </c>
      <c r="BX344" s="80">
        <v>0</v>
      </c>
      <c r="BY344" s="80">
        <v>0</v>
      </c>
      <c r="BZ344" s="80">
        <v>0</v>
      </c>
      <c r="CA344" s="80">
        <v>0</v>
      </c>
      <c r="CB344" s="80">
        <v>0</v>
      </c>
      <c r="CC344" s="80">
        <v>0</v>
      </c>
    </row>
    <row r="345" spans="1:81">
      <c r="A345" s="80" t="s">
        <v>2130</v>
      </c>
      <c r="B345" s="80">
        <v>218</v>
      </c>
      <c r="C345" s="80">
        <v>14</v>
      </c>
      <c r="D345" s="80">
        <v>13</v>
      </c>
      <c r="E345" s="80">
        <v>2017</v>
      </c>
      <c r="F345" s="80" t="s">
        <v>71</v>
      </c>
      <c r="G345" s="80" t="s">
        <v>2116</v>
      </c>
      <c r="H345" s="80" t="s">
        <v>2117</v>
      </c>
      <c r="I345" s="177"/>
      <c r="J345" s="81">
        <v>60.896896147125275</v>
      </c>
      <c r="K345" s="81">
        <v>1.8607614044069298</v>
      </c>
      <c r="L345" s="81">
        <v>3.3392305060559213</v>
      </c>
      <c r="M345" s="81">
        <v>68.251335744218508</v>
      </c>
      <c r="N345" s="81">
        <v>72.11618711885825</v>
      </c>
      <c r="O345" s="81">
        <v>50.791907050486486</v>
      </c>
      <c r="P345" s="81">
        <v>31.087129262768435</v>
      </c>
      <c r="Q345" s="81">
        <v>4.2890081741147794</v>
      </c>
      <c r="R345" s="81">
        <v>0</v>
      </c>
      <c r="S345" s="81">
        <v>7.011898811343575</v>
      </c>
      <c r="T345" s="82"/>
      <c r="U345" s="81">
        <v>8895536</v>
      </c>
      <c r="V345" s="81">
        <v>1022</v>
      </c>
      <c r="W345" s="81">
        <v>40</v>
      </c>
      <c r="X345" s="81">
        <v>19194</v>
      </c>
      <c r="Y345" s="81">
        <v>26053</v>
      </c>
      <c r="Z345" s="81">
        <v>30368</v>
      </c>
      <c r="AA345" s="81">
        <v>6439</v>
      </c>
      <c r="AB345" s="81">
        <v>62796</v>
      </c>
      <c r="AC345" s="81">
        <v>0</v>
      </c>
      <c r="AD345" s="81">
        <v>7.011898811343575</v>
      </c>
      <c r="AE345" s="82"/>
      <c r="AF345" s="81">
        <v>71444779.710233808</v>
      </c>
      <c r="AG345" s="81">
        <v>1563000.659869204</v>
      </c>
      <c r="AH345" s="81">
        <v>699473.69237691292</v>
      </c>
      <c r="AI345" s="81">
        <v>119326037.40781669</v>
      </c>
      <c r="AJ345" s="81">
        <v>117348509.9026726</v>
      </c>
      <c r="AK345" s="81">
        <v>0</v>
      </c>
      <c r="AL345" s="81">
        <v>0</v>
      </c>
      <c r="AM345" s="81">
        <v>8626090.7330882456</v>
      </c>
      <c r="AN345" s="81">
        <v>0</v>
      </c>
      <c r="AO345" s="81">
        <v>0</v>
      </c>
      <c r="AP345" s="82"/>
      <c r="AQ345" s="81">
        <v>1386</v>
      </c>
      <c r="AR345" s="81">
        <v>236</v>
      </c>
      <c r="AS345" s="81">
        <v>0</v>
      </c>
      <c r="AT345" s="81">
        <v>0</v>
      </c>
      <c r="AU345" s="81">
        <v>0</v>
      </c>
      <c r="AV345" s="81">
        <v>0</v>
      </c>
      <c r="AW345" s="81" t="s">
        <v>564</v>
      </c>
      <c r="AX345" s="82"/>
      <c r="AY345" s="81">
        <v>5061.8999999999996</v>
      </c>
      <c r="AZ345" s="81">
        <v>21213.200000000001</v>
      </c>
      <c r="BA345" s="81">
        <v>0</v>
      </c>
      <c r="BB345" s="81">
        <v>0</v>
      </c>
      <c r="BC345" s="81">
        <v>0</v>
      </c>
      <c r="BD345" s="81">
        <v>0</v>
      </c>
      <c r="BE345" s="81" t="s">
        <v>564</v>
      </c>
      <c r="BF345" s="82"/>
      <c r="BG345" s="81">
        <v>0</v>
      </c>
      <c r="BH345" s="81">
        <v>0</v>
      </c>
      <c r="BI345" s="81">
        <v>69.034999999999997</v>
      </c>
      <c r="BJ345" s="81">
        <v>0</v>
      </c>
      <c r="BK345" s="81">
        <v>15.414</v>
      </c>
      <c r="BL345" s="81">
        <v>0</v>
      </c>
      <c r="BM345" s="82"/>
      <c r="BN345" s="81">
        <v>0</v>
      </c>
      <c r="BO345" s="81">
        <v>0</v>
      </c>
      <c r="BP345" s="81">
        <v>6</v>
      </c>
      <c r="BQ345" s="81">
        <v>0</v>
      </c>
      <c r="BR345" s="81">
        <v>4</v>
      </c>
      <c r="BS345" s="81">
        <v>0</v>
      </c>
      <c r="BT345"/>
      <c r="BU345" s="80">
        <v>84.448999999999998</v>
      </c>
      <c r="BV345" s="80">
        <v>0</v>
      </c>
      <c r="BW345" s="80">
        <v>0</v>
      </c>
      <c r="BX345" s="80">
        <v>0</v>
      </c>
      <c r="BY345" s="80">
        <v>0</v>
      </c>
      <c r="BZ345" s="80">
        <v>0</v>
      </c>
      <c r="CA345" s="80">
        <v>0</v>
      </c>
      <c r="CB345" s="80">
        <v>0</v>
      </c>
      <c r="CC345" s="80">
        <v>0</v>
      </c>
    </row>
    <row r="346" spans="1:81">
      <c r="A346" s="80" t="s">
        <v>2131</v>
      </c>
      <c r="B346" s="80">
        <v>219</v>
      </c>
      <c r="C346" s="80">
        <v>15</v>
      </c>
      <c r="D346" s="80">
        <v>13</v>
      </c>
      <c r="E346" s="80">
        <v>2018</v>
      </c>
      <c r="F346" s="80" t="s">
        <v>93</v>
      </c>
      <c r="G346" s="80" t="s">
        <v>2116</v>
      </c>
      <c r="H346" s="80" t="s">
        <v>2117</v>
      </c>
      <c r="I346" s="177"/>
      <c r="J346" s="81">
        <v>56.082526336524417</v>
      </c>
      <c r="K346" s="81">
        <v>1.6721378998582459</v>
      </c>
      <c r="L346" s="81">
        <v>3.0922689817906646</v>
      </c>
      <c r="M346" s="81">
        <v>59.542814823938173</v>
      </c>
      <c r="N346" s="81">
        <v>58.191050147317739</v>
      </c>
      <c r="O346" s="81">
        <v>49.881948301546245</v>
      </c>
      <c r="P346" s="81">
        <v>30.925857039562764</v>
      </c>
      <c r="Q346" s="81">
        <v>3.9434765078090859</v>
      </c>
      <c r="R346" s="81">
        <v>0</v>
      </c>
      <c r="S346" s="81">
        <v>8.202715195171443</v>
      </c>
      <c r="T346" s="82"/>
      <c r="U346" s="81">
        <v>9389982</v>
      </c>
      <c r="V346" s="81">
        <v>1022</v>
      </c>
      <c r="W346" s="81">
        <v>40</v>
      </c>
      <c r="X346" s="81">
        <v>19194</v>
      </c>
      <c r="Y346" s="81">
        <v>26163</v>
      </c>
      <c r="Z346" s="81">
        <v>30395</v>
      </c>
      <c r="AA346" s="81">
        <v>6470</v>
      </c>
      <c r="AB346" s="81">
        <v>62220</v>
      </c>
      <c r="AC346" s="81">
        <v>0</v>
      </c>
      <c r="AD346" s="81">
        <v>8.202715195171443</v>
      </c>
      <c r="AE346" s="82"/>
      <c r="AF346" s="81">
        <v>72206861.937383816</v>
      </c>
      <c r="AG346" s="81">
        <v>1429776.0325314919</v>
      </c>
      <c r="AH346" s="81">
        <v>671645.90373963583</v>
      </c>
      <c r="AI346" s="81">
        <v>115235432.2590598</v>
      </c>
      <c r="AJ346" s="81">
        <v>109785545.56546929</v>
      </c>
      <c r="AK346" s="81">
        <v>0</v>
      </c>
      <c r="AL346" s="81">
        <v>0</v>
      </c>
      <c r="AM346" s="81">
        <v>8564652.108478792</v>
      </c>
      <c r="AN346" s="81">
        <v>0</v>
      </c>
      <c r="AO346" s="81">
        <v>0</v>
      </c>
      <c r="AP346" s="82"/>
      <c r="AQ346" s="81">
        <v>1438</v>
      </c>
      <c r="AR346" s="81">
        <v>256</v>
      </c>
      <c r="AS346" s="81">
        <v>0</v>
      </c>
      <c r="AT346" s="81">
        <v>0</v>
      </c>
      <c r="AU346" s="81">
        <v>0</v>
      </c>
      <c r="AV346" s="81">
        <v>0</v>
      </c>
      <c r="AW346" s="81" t="s">
        <v>564</v>
      </c>
      <c r="AX346" s="82"/>
      <c r="AY346" s="81">
        <v>5286.4999999999964</v>
      </c>
      <c r="AZ346" s="81">
        <v>21710.3</v>
      </c>
      <c r="BA346" s="81">
        <v>0</v>
      </c>
      <c r="BB346" s="81">
        <v>0</v>
      </c>
      <c r="BC346" s="81">
        <v>0</v>
      </c>
      <c r="BD346" s="81">
        <v>0</v>
      </c>
      <c r="BE346" s="81" t="s">
        <v>564</v>
      </c>
      <c r="BF346" s="82"/>
      <c r="BG346" s="81">
        <v>0</v>
      </c>
      <c r="BH346" s="81">
        <v>0</v>
      </c>
      <c r="BI346" s="81">
        <v>69.180000000000007</v>
      </c>
      <c r="BJ346" s="81">
        <v>0</v>
      </c>
      <c r="BK346" s="81">
        <v>13.161999999999999</v>
      </c>
      <c r="BL346" s="81">
        <v>0</v>
      </c>
      <c r="BM346" s="82"/>
      <c r="BN346" s="81">
        <v>0</v>
      </c>
      <c r="BO346" s="81">
        <v>0</v>
      </c>
      <c r="BP346" s="81">
        <v>6</v>
      </c>
      <c r="BQ346" s="81">
        <v>0</v>
      </c>
      <c r="BR346" s="81">
        <v>4</v>
      </c>
      <c r="BS346" s="81">
        <v>0</v>
      </c>
      <c r="BT346"/>
      <c r="BU346" s="80">
        <v>82.341999999999999</v>
      </c>
      <c r="BV346" s="80">
        <v>0</v>
      </c>
      <c r="BW346" s="80">
        <v>0</v>
      </c>
      <c r="BX346" s="80">
        <v>0</v>
      </c>
      <c r="BY346" s="80">
        <v>0</v>
      </c>
      <c r="BZ346" s="80">
        <v>0</v>
      </c>
      <c r="CA346" s="80">
        <v>0</v>
      </c>
      <c r="CB346" s="80">
        <v>0</v>
      </c>
      <c r="CC346" s="80">
        <v>0</v>
      </c>
    </row>
    <row r="347" spans="1:81">
      <c r="A347" s="80" t="s">
        <v>2132</v>
      </c>
      <c r="B347" s="80">
        <v>220</v>
      </c>
      <c r="C347" s="80">
        <v>16</v>
      </c>
      <c r="D347" s="80">
        <v>13</v>
      </c>
      <c r="E347" s="80">
        <v>2019</v>
      </c>
      <c r="F347" s="80" t="s">
        <v>73</v>
      </c>
      <c r="G347" s="80" t="s">
        <v>2116</v>
      </c>
      <c r="H347" s="80" t="s">
        <v>2117</v>
      </c>
      <c r="I347" s="177"/>
      <c r="J347" s="81">
        <v>54.374074973562649</v>
      </c>
      <c r="K347" s="81">
        <v>1.5012724638821491</v>
      </c>
      <c r="L347" s="81">
        <v>3.118659836536489</v>
      </c>
      <c r="M347" s="81">
        <v>56.727536119760408</v>
      </c>
      <c r="N347" s="81">
        <v>50.780684806397268</v>
      </c>
      <c r="O347" s="81">
        <v>48.771019335011054</v>
      </c>
      <c r="P347" s="81">
        <v>31.250568122077958</v>
      </c>
      <c r="Q347" s="81">
        <v>3.8021870909695772</v>
      </c>
      <c r="R347" s="81">
        <v>0</v>
      </c>
      <c r="S347" s="81">
        <v>9.4921744357282716</v>
      </c>
      <c r="T347" s="82"/>
      <c r="U347" s="81">
        <v>9347331</v>
      </c>
      <c r="V347" s="81">
        <v>1022</v>
      </c>
      <c r="W347" s="81">
        <v>40</v>
      </c>
      <c r="X347" s="81">
        <v>19194</v>
      </c>
      <c r="Y347" s="81">
        <v>26254</v>
      </c>
      <c r="Z347" s="81">
        <v>30534</v>
      </c>
      <c r="AA347" s="81">
        <v>6489</v>
      </c>
      <c r="AB347" s="81">
        <v>61615</v>
      </c>
      <c r="AC347" s="81">
        <v>0</v>
      </c>
      <c r="AD347" s="81">
        <v>9.4921744357282716</v>
      </c>
      <c r="AE347" s="82"/>
      <c r="AF347" s="81">
        <v>71280262.620588273</v>
      </c>
      <c r="AG347" s="81">
        <v>1350847.6539313381</v>
      </c>
      <c r="AH347" s="81">
        <v>712738.12035115378</v>
      </c>
      <c r="AI347" s="81">
        <v>116114198.99475271</v>
      </c>
      <c r="AJ347" s="81">
        <v>96002028.709868908</v>
      </c>
      <c r="AK347" s="81">
        <v>0</v>
      </c>
      <c r="AL347" s="81">
        <v>0</v>
      </c>
      <c r="AM347" s="81">
        <v>8391499.1625283379</v>
      </c>
      <c r="AN347" s="81">
        <v>0</v>
      </c>
      <c r="AO347" s="81">
        <v>0</v>
      </c>
      <c r="AP347" s="82"/>
      <c r="AQ347" s="81">
        <v>1504</v>
      </c>
      <c r="AR347" s="81">
        <v>272</v>
      </c>
      <c r="AS347" s="81">
        <v>0</v>
      </c>
      <c r="AT347" s="81">
        <v>0</v>
      </c>
      <c r="AU347" s="81">
        <v>0</v>
      </c>
      <c r="AV347" s="81">
        <v>0</v>
      </c>
      <c r="AW347" s="81" t="s">
        <v>564</v>
      </c>
      <c r="AX347" s="82"/>
      <c r="AY347" s="81">
        <v>5615.5000000000036</v>
      </c>
      <c r="AZ347" s="81">
        <v>26030.499999999989</v>
      </c>
      <c r="BA347" s="81">
        <v>0</v>
      </c>
      <c r="BB347" s="81">
        <v>0</v>
      </c>
      <c r="BC347" s="81">
        <v>0</v>
      </c>
      <c r="BD347" s="81">
        <v>0</v>
      </c>
      <c r="BE347" s="81" t="s">
        <v>564</v>
      </c>
      <c r="BF347" s="82"/>
      <c r="BG347" s="81">
        <v>0</v>
      </c>
      <c r="BH347" s="81">
        <v>0</v>
      </c>
      <c r="BI347" s="81">
        <v>47.820999999999998</v>
      </c>
      <c r="BJ347" s="81">
        <v>0</v>
      </c>
      <c r="BK347" s="81">
        <v>11.302</v>
      </c>
      <c r="BL347" s="81">
        <v>0</v>
      </c>
      <c r="BM347" s="82"/>
      <c r="BN347" s="81">
        <v>0</v>
      </c>
      <c r="BO347" s="81">
        <v>0</v>
      </c>
      <c r="BP347" s="81">
        <v>6</v>
      </c>
      <c r="BQ347" s="81">
        <v>0</v>
      </c>
      <c r="BR347" s="81">
        <v>4</v>
      </c>
      <c r="BS347" s="81">
        <v>0</v>
      </c>
      <c r="BT347"/>
      <c r="BU347" s="80">
        <v>59.122999999999998</v>
      </c>
      <c r="BV347" s="80">
        <v>0</v>
      </c>
      <c r="BW347" s="80">
        <v>0</v>
      </c>
      <c r="BX347" s="80">
        <v>0</v>
      </c>
      <c r="BY347" s="80">
        <v>0</v>
      </c>
      <c r="BZ347" s="80">
        <v>0</v>
      </c>
      <c r="CA347" s="80">
        <v>0</v>
      </c>
      <c r="CB347" s="80">
        <v>0</v>
      </c>
      <c r="CC347" s="80">
        <v>0</v>
      </c>
    </row>
    <row r="348" spans="1:81">
      <c r="A348" s="80" t="s">
        <v>2133</v>
      </c>
      <c r="B348" s="80">
        <v>221</v>
      </c>
      <c r="C348" s="80">
        <v>17</v>
      </c>
      <c r="D348" s="80">
        <v>13</v>
      </c>
      <c r="E348" s="80">
        <v>2020</v>
      </c>
      <c r="F348" s="80" t="s">
        <v>218</v>
      </c>
      <c r="G348" s="80" t="s">
        <v>2116</v>
      </c>
      <c r="H348" s="80" t="s">
        <v>2117</v>
      </c>
      <c r="I348" s="177"/>
      <c r="J348" s="81">
        <v>42.513250860474173</v>
      </c>
      <c r="K348" s="81">
        <v>1.4264082500636761</v>
      </c>
      <c r="L348" s="81">
        <v>3.8697973176919835</v>
      </c>
      <c r="M348" s="81">
        <v>53.285941228509209</v>
      </c>
      <c r="N348" s="81">
        <v>62.314262057956157</v>
      </c>
      <c r="O348" s="81">
        <v>42.92203655224808</v>
      </c>
      <c r="P348" s="81">
        <v>29.286095882090724</v>
      </c>
      <c r="Q348" s="81">
        <v>3.6055389466708583</v>
      </c>
      <c r="R348" s="81">
        <v>0</v>
      </c>
      <c r="S348" s="81">
        <v>8.2236392413674384</v>
      </c>
      <c r="T348" s="82"/>
      <c r="U348" s="81">
        <v>7485000</v>
      </c>
      <c r="V348" s="81">
        <v>932</v>
      </c>
      <c r="W348" s="81">
        <v>56</v>
      </c>
      <c r="X348" s="81">
        <v>19096</v>
      </c>
      <c r="Y348" s="81">
        <v>26421</v>
      </c>
      <c r="Z348" s="81">
        <v>30671</v>
      </c>
      <c r="AA348" s="81">
        <v>6607</v>
      </c>
      <c r="AB348" s="81">
        <v>61149</v>
      </c>
      <c r="AC348" s="81">
        <v>0</v>
      </c>
      <c r="AD348" s="81">
        <v>8.2236392413674384</v>
      </c>
      <c r="AE348" s="82"/>
      <c r="AF348" s="81">
        <v>54319302.6230077</v>
      </c>
      <c r="AG348" s="81">
        <v>1159297.004636039</v>
      </c>
      <c r="AH348" s="81">
        <v>893704.59281551233</v>
      </c>
      <c r="AI348" s="81">
        <v>104381140.61275327</v>
      </c>
      <c r="AJ348" s="81">
        <v>113151157.55140999</v>
      </c>
      <c r="AK348" s="81"/>
      <c r="AL348" s="81"/>
      <c r="AM348" s="81">
        <v>7980623.8795598513</v>
      </c>
      <c r="AN348" s="81"/>
      <c r="AO348" s="81"/>
      <c r="AP348" s="82"/>
      <c r="AQ348" s="81">
        <v>1580</v>
      </c>
      <c r="AR348" s="81">
        <v>279</v>
      </c>
      <c r="AS348" s="81">
        <v>0</v>
      </c>
      <c r="AT348" s="81">
        <v>0</v>
      </c>
      <c r="AU348" s="81">
        <v>0</v>
      </c>
      <c r="AV348" s="81">
        <v>0</v>
      </c>
      <c r="AW348" s="81">
        <v>0</v>
      </c>
      <c r="AX348" s="82"/>
      <c r="AY348" s="81">
        <v>6011.5</v>
      </c>
      <c r="AZ348" s="81">
        <v>26282.000000000011</v>
      </c>
      <c r="BA348" s="81">
        <v>0</v>
      </c>
      <c r="BB348" s="81">
        <v>0</v>
      </c>
      <c r="BC348" s="81">
        <v>0</v>
      </c>
      <c r="BD348" s="81">
        <v>0</v>
      </c>
      <c r="BE348" s="81">
        <v>0</v>
      </c>
      <c r="BF348" s="82"/>
      <c r="BG348" s="81">
        <v>0</v>
      </c>
      <c r="BH348" s="81">
        <v>0</v>
      </c>
      <c r="BI348" s="81">
        <v>52.332000000000001</v>
      </c>
      <c r="BJ348" s="81">
        <v>0</v>
      </c>
      <c r="BK348" s="81">
        <v>7.7050000000000001</v>
      </c>
      <c r="BL348" s="81">
        <v>0</v>
      </c>
      <c r="BM348" s="82"/>
      <c r="BN348" s="81">
        <v>0</v>
      </c>
      <c r="BO348" s="81">
        <v>0</v>
      </c>
      <c r="BP348" s="81">
        <v>6</v>
      </c>
      <c r="BQ348" s="81">
        <v>0</v>
      </c>
      <c r="BR348" s="81">
        <v>4</v>
      </c>
      <c r="BS348" s="81">
        <v>0</v>
      </c>
      <c r="BT348"/>
      <c r="BU348" s="80">
        <v>60.036999999999999</v>
      </c>
      <c r="BV348" s="80">
        <v>0</v>
      </c>
      <c r="BW348" s="80">
        <v>0</v>
      </c>
      <c r="BX348" s="80">
        <v>0</v>
      </c>
      <c r="BY348" s="80">
        <v>0</v>
      </c>
      <c r="BZ348" s="80">
        <v>0</v>
      </c>
      <c r="CA348" s="80">
        <v>0</v>
      </c>
      <c r="CB348" s="80">
        <v>0</v>
      </c>
      <c r="CC348" s="80">
        <v>0</v>
      </c>
    </row>
    <row r="349" spans="1:81">
      <c r="A349" s="80" t="s">
        <v>2134</v>
      </c>
      <c r="B349" s="80">
        <v>221</v>
      </c>
      <c r="C349" s="80">
        <v>18</v>
      </c>
      <c r="D349" s="80">
        <v>13</v>
      </c>
      <c r="E349" s="80">
        <v>2021</v>
      </c>
      <c r="F349" s="80" t="s">
        <v>75</v>
      </c>
      <c r="G349" s="174" t="s">
        <v>2116</v>
      </c>
      <c r="H349" s="80" t="s">
        <v>2117</v>
      </c>
      <c r="I349" s="177"/>
      <c r="J349" s="81">
        <v>45.007294523566955</v>
      </c>
      <c r="K349" s="81">
        <v>1.536732791217075</v>
      </c>
      <c r="L349" s="81">
        <v>3.7019930030503887</v>
      </c>
      <c r="M349" s="81">
        <v>53.651305043729799</v>
      </c>
      <c r="N349" s="81">
        <v>49.202666622899301</v>
      </c>
      <c r="O349" s="81">
        <v>41.643843667792112</v>
      </c>
      <c r="P349" s="81">
        <v>30.53072577143039</v>
      </c>
      <c r="Q349" s="81">
        <v>3.5991622513585044</v>
      </c>
      <c r="R349" s="81">
        <v>0</v>
      </c>
      <c r="S349" s="81">
        <v>7.529832464542717</v>
      </c>
      <c r="T349" s="82"/>
      <c r="U349" s="81">
        <v>9407130</v>
      </c>
      <c r="V349" s="81">
        <v>932</v>
      </c>
      <c r="W349" s="81">
        <v>56</v>
      </c>
      <c r="X349" s="81">
        <v>19096</v>
      </c>
      <c r="Y349" s="81">
        <v>26412</v>
      </c>
      <c r="Z349" s="81">
        <v>30641</v>
      </c>
      <c r="AA349" s="81">
        <v>6717</v>
      </c>
      <c r="AB349" s="81">
        <v>60317</v>
      </c>
      <c r="AC349" s="81">
        <v>0</v>
      </c>
      <c r="AD349" s="81">
        <v>7.529832464542717</v>
      </c>
      <c r="AE349" s="82"/>
      <c r="AF349" s="81">
        <v>63929584.911478408</v>
      </c>
      <c r="AG349" s="81">
        <v>1353505.5234085643</v>
      </c>
      <c r="AH349" s="81">
        <v>791757.14688567619</v>
      </c>
      <c r="AI349" s="81">
        <v>118729553.0830097</v>
      </c>
      <c r="AJ349" s="81">
        <v>99497125.047701702</v>
      </c>
      <c r="AK349" s="81">
        <v>0</v>
      </c>
      <c r="AL349" s="81">
        <v>0</v>
      </c>
      <c r="AM349" s="81">
        <v>7917443.9209032496</v>
      </c>
      <c r="AN349" s="81">
        <v>0</v>
      </c>
      <c r="AO349" s="81">
        <v>0</v>
      </c>
      <c r="AP349" s="82"/>
      <c r="AQ349" s="81">
        <v>1644</v>
      </c>
      <c r="AR349" s="81">
        <v>280</v>
      </c>
      <c r="AS349" s="81">
        <v>0</v>
      </c>
      <c r="AT349" s="81">
        <v>0</v>
      </c>
      <c r="AU349" s="81">
        <v>0</v>
      </c>
      <c r="AV349" s="81">
        <v>0</v>
      </c>
      <c r="AW349" s="81"/>
      <c r="AX349" s="82"/>
      <c r="AY349" s="81">
        <v>6431.5000000000018</v>
      </c>
      <c r="AZ349" s="81">
        <v>26297.200000000019</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2135</v>
      </c>
      <c r="B350" s="80">
        <v>221</v>
      </c>
      <c r="C350" s="80">
        <v>19</v>
      </c>
      <c r="D350" s="80">
        <v>13</v>
      </c>
      <c r="E350" s="80">
        <v>2022</v>
      </c>
      <c r="F350" s="80" t="s">
        <v>568</v>
      </c>
      <c r="G350" s="174" t="s">
        <v>2116</v>
      </c>
      <c r="H350" s="80" t="s">
        <v>2117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1717</v>
      </c>
      <c r="AR350" s="81">
        <v>284</v>
      </c>
      <c r="AS350" s="81">
        <v>0</v>
      </c>
      <c r="AT350" s="81">
        <v>0</v>
      </c>
      <c r="AU350" s="81">
        <v>0</v>
      </c>
      <c r="AV350" s="81">
        <v>0</v>
      </c>
      <c r="AW350" s="81"/>
      <c r="AX350" s="82"/>
      <c r="AY350" s="81">
        <v>6873.1000000000295</v>
      </c>
      <c r="AZ350" s="81">
        <v>27363.000000000015</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2136</v>
      </c>
      <c r="B351" s="80">
        <v>188</v>
      </c>
      <c r="C351" s="80">
        <v>1</v>
      </c>
      <c r="D351" s="80">
        <v>12</v>
      </c>
      <c r="E351" s="80">
        <v>1990</v>
      </c>
      <c r="F351" s="80" t="s">
        <v>562</v>
      </c>
      <c r="G351" s="80" t="s">
        <v>2137</v>
      </c>
      <c r="H351" s="80" t="s">
        <v>2138</v>
      </c>
      <c r="I351" s="177"/>
      <c r="J351" s="81">
        <v>1408.8207517795036</v>
      </c>
      <c r="K351" s="81">
        <v>6.5843338945466074</v>
      </c>
      <c r="L351" s="81">
        <v>21.278170133345686</v>
      </c>
      <c r="M351" s="81">
        <v>35.439779321434038</v>
      </c>
      <c r="N351" s="81">
        <v>54.541016708556683</v>
      </c>
      <c r="O351" s="81">
        <v>51.202045359823593</v>
      </c>
      <c r="P351" s="81">
        <v>101.94344768914063</v>
      </c>
      <c r="Q351" s="81">
        <v>4.001945431709486</v>
      </c>
      <c r="R351" s="81">
        <v>43.793966081818127</v>
      </c>
      <c r="S351" s="81">
        <v>4.3456303694868756</v>
      </c>
      <c r="T351" s="82"/>
      <c r="U351" s="81">
        <v>119900283</v>
      </c>
      <c r="V351" s="81">
        <v>2464</v>
      </c>
      <c r="W351" s="81">
        <v>245</v>
      </c>
      <c r="X351" s="81">
        <v>13476</v>
      </c>
      <c r="Y351" s="81">
        <v>17471</v>
      </c>
      <c r="Z351" s="81">
        <v>21060</v>
      </c>
      <c r="AA351" s="81">
        <v>24753</v>
      </c>
      <c r="AB351" s="81">
        <v>64978</v>
      </c>
      <c r="AC351" s="81">
        <v>7585193.75</v>
      </c>
      <c r="AD351" s="81">
        <v>4.3456303694868756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2139</v>
      </c>
      <c r="B352" s="80">
        <v>189</v>
      </c>
      <c r="C352" s="80">
        <v>2</v>
      </c>
      <c r="D352" s="80">
        <v>12</v>
      </c>
      <c r="E352" s="80">
        <v>2005</v>
      </c>
      <c r="F352" s="80" t="s">
        <v>565</v>
      </c>
      <c r="G352" s="80" t="s">
        <v>2137</v>
      </c>
      <c r="H352" s="80" t="s">
        <v>2138</v>
      </c>
      <c r="I352" s="177"/>
      <c r="J352" s="81">
        <v>1970.5309968215224</v>
      </c>
      <c r="K352" s="81">
        <v>5.3992557906820542</v>
      </c>
      <c r="L352" s="81">
        <v>22.846032510995563</v>
      </c>
      <c r="M352" s="81">
        <v>63.890028257321191</v>
      </c>
      <c r="N352" s="81">
        <v>72.388896099989225</v>
      </c>
      <c r="O352" s="81">
        <v>78.904786678613149</v>
      </c>
      <c r="P352" s="81">
        <v>120.88907073314267</v>
      </c>
      <c r="Q352" s="81">
        <v>3.8606281188124525</v>
      </c>
      <c r="R352" s="81">
        <v>66.913860677057187</v>
      </c>
      <c r="S352" s="81">
        <v>0.11214592000000001</v>
      </c>
      <c r="T352" s="82"/>
      <c r="U352" s="81">
        <v>200294786</v>
      </c>
      <c r="V352" s="81">
        <v>2356</v>
      </c>
      <c r="W352" s="81">
        <v>302</v>
      </c>
      <c r="X352" s="81">
        <v>12894</v>
      </c>
      <c r="Y352" s="81">
        <v>19690</v>
      </c>
      <c r="Z352" s="81">
        <v>37556</v>
      </c>
      <c r="AA352" s="81">
        <v>24040</v>
      </c>
      <c r="AB352" s="81">
        <v>65529</v>
      </c>
      <c r="AC352" s="81">
        <v>11832330.75</v>
      </c>
      <c r="AD352" s="81">
        <v>0.11214592000000001</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2140</v>
      </c>
      <c r="B353" s="80">
        <v>190</v>
      </c>
      <c r="C353" s="80">
        <v>3</v>
      </c>
      <c r="D353" s="80">
        <v>12</v>
      </c>
      <c r="E353" s="80">
        <v>2006</v>
      </c>
      <c r="F353" s="80" t="s">
        <v>566</v>
      </c>
      <c r="G353" s="80" t="s">
        <v>2137</v>
      </c>
      <c r="H353" s="80" t="s">
        <v>2138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2141</v>
      </c>
      <c r="B354" s="80">
        <v>191</v>
      </c>
      <c r="C354" s="80">
        <v>4</v>
      </c>
      <c r="D354" s="80">
        <v>12</v>
      </c>
      <c r="E354" s="80">
        <v>2007</v>
      </c>
      <c r="F354" s="80" t="s">
        <v>567</v>
      </c>
      <c r="G354" s="80" t="s">
        <v>2137</v>
      </c>
      <c r="H354" s="80" t="s">
        <v>2138</v>
      </c>
      <c r="I354" s="177"/>
      <c r="J354" s="81">
        <v>2239.8838231503273</v>
      </c>
      <c r="K354" s="81">
        <v>5.135093697861759</v>
      </c>
      <c r="L354" s="81">
        <v>26.808439486564495</v>
      </c>
      <c r="M354" s="81">
        <v>71.378861247143789</v>
      </c>
      <c r="N354" s="81">
        <v>72.580242202828885</v>
      </c>
      <c r="O354" s="81">
        <v>78.794840535531691</v>
      </c>
      <c r="P354" s="81">
        <v>122.41815831122635</v>
      </c>
      <c r="Q354" s="81">
        <v>4.0822951578026538</v>
      </c>
      <c r="R354" s="81">
        <v>76.611710206683398</v>
      </c>
      <c r="S354" s="81">
        <v>0.63646184099999992</v>
      </c>
      <c r="T354" s="82"/>
      <c r="U354" s="81">
        <v>271704175</v>
      </c>
      <c r="V354" s="81">
        <v>2245</v>
      </c>
      <c r="W354" s="81">
        <v>304</v>
      </c>
      <c r="X354" s="81">
        <v>15767</v>
      </c>
      <c r="Y354" s="81">
        <v>20532</v>
      </c>
      <c r="Z354" s="81">
        <v>38987</v>
      </c>
      <c r="AA354" s="81">
        <v>23973</v>
      </c>
      <c r="AB354" s="81">
        <v>65627</v>
      </c>
      <c r="AC354" s="81">
        <v>13935898.5</v>
      </c>
      <c r="AD354" s="81">
        <v>0.63646184099999992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2142</v>
      </c>
      <c r="B355" s="80">
        <v>192</v>
      </c>
      <c r="C355" s="80">
        <v>5</v>
      </c>
      <c r="D355" s="80">
        <v>12</v>
      </c>
      <c r="E355" s="80">
        <v>2008</v>
      </c>
      <c r="F355" s="80" t="s">
        <v>84</v>
      </c>
      <c r="G355" s="80" t="s">
        <v>2137</v>
      </c>
      <c r="H355" s="80" t="s">
        <v>2138</v>
      </c>
      <c r="I355" s="177"/>
      <c r="J355" s="81">
        <v>1783.315847240392</v>
      </c>
      <c r="K355" s="81">
        <v>3.8348062116609092</v>
      </c>
      <c r="L355" s="81">
        <v>23.889310213968042</v>
      </c>
      <c r="M355" s="81">
        <v>71.174079277501505</v>
      </c>
      <c r="N355" s="81">
        <v>72.260785002471493</v>
      </c>
      <c r="O355" s="81">
        <v>77.247708565831488</v>
      </c>
      <c r="P355" s="81">
        <v>121.01877629573001</v>
      </c>
      <c r="Q355" s="81">
        <v>4.0128715389399012</v>
      </c>
      <c r="R355" s="81">
        <v>80.27921289666169</v>
      </c>
      <c r="S355" s="81">
        <v>0.4686840338399999</v>
      </c>
      <c r="T355" s="82"/>
      <c r="U355" s="81">
        <v>230534307</v>
      </c>
      <c r="V355" s="81">
        <v>2245</v>
      </c>
      <c r="W355" s="81">
        <v>304</v>
      </c>
      <c r="X355" s="81">
        <v>15767</v>
      </c>
      <c r="Y355" s="81">
        <v>20668</v>
      </c>
      <c r="Z355" s="81">
        <v>39563</v>
      </c>
      <c r="AA355" s="81">
        <v>23726</v>
      </c>
      <c r="AB355" s="81">
        <v>65571</v>
      </c>
      <c r="AC355" s="81">
        <v>15163638.75</v>
      </c>
      <c r="AD355" s="81">
        <v>0.4686840338399999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2143</v>
      </c>
      <c r="B356" s="80">
        <v>193</v>
      </c>
      <c r="C356" s="80">
        <v>6</v>
      </c>
      <c r="D356" s="80">
        <v>12</v>
      </c>
      <c r="E356" s="80">
        <v>2009</v>
      </c>
      <c r="F356" s="80" t="s">
        <v>85</v>
      </c>
      <c r="G356" s="80" t="s">
        <v>2137</v>
      </c>
      <c r="H356" s="80" t="s">
        <v>2138</v>
      </c>
      <c r="I356" s="177"/>
      <c r="J356" s="81">
        <v>1256.0963755495243</v>
      </c>
      <c r="K356" s="81">
        <v>3.4986698061819466</v>
      </c>
      <c r="L356" s="81">
        <v>46.251621273855591</v>
      </c>
      <c r="M356" s="81">
        <v>74.309357550726261</v>
      </c>
      <c r="N356" s="81">
        <v>70.16325693482284</v>
      </c>
      <c r="O356" s="81">
        <v>79.218724342061151</v>
      </c>
      <c r="P356" s="81">
        <v>116.51031379798691</v>
      </c>
      <c r="Q356" s="81">
        <v>3.8110710847220615</v>
      </c>
      <c r="R356" s="81">
        <v>70.466820498278238</v>
      </c>
      <c r="S356" s="81">
        <v>4.62037787484</v>
      </c>
      <c r="T356" s="82"/>
      <c r="U356" s="81">
        <v>127655110</v>
      </c>
      <c r="V356" s="81">
        <v>2152</v>
      </c>
      <c r="W356" s="81">
        <v>1000</v>
      </c>
      <c r="X356" s="81">
        <v>17415</v>
      </c>
      <c r="Y356" s="81">
        <v>20732</v>
      </c>
      <c r="Z356" s="81">
        <v>40047</v>
      </c>
      <c r="AA356" s="81">
        <v>23450</v>
      </c>
      <c r="AB356" s="81">
        <v>65372</v>
      </c>
      <c r="AC356" s="81">
        <v>12985179.5</v>
      </c>
      <c r="AD356" s="81">
        <v>4.62037787484</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346.49399999999997</v>
      </c>
      <c r="BJ356" s="81">
        <v>102.042</v>
      </c>
      <c r="BK356" s="81">
        <v>7.77</v>
      </c>
      <c r="BL356" s="81">
        <v>0</v>
      </c>
      <c r="BM356" s="82"/>
      <c r="BN356" s="81">
        <v>0</v>
      </c>
      <c r="BO356" s="81">
        <v>0</v>
      </c>
      <c r="BP356" s="81">
        <v>8</v>
      </c>
      <c r="BQ356" s="81">
        <v>1</v>
      </c>
      <c r="BR356" s="81">
        <v>2</v>
      </c>
      <c r="BS356" s="81">
        <v>0</v>
      </c>
      <c r="BT356"/>
      <c r="BU356" s="80"/>
      <c r="BV356" s="80"/>
      <c r="BW356" s="80"/>
      <c r="BX356" s="80"/>
      <c r="BY356" s="80"/>
      <c r="BZ356" s="80"/>
      <c r="CA356" s="80"/>
      <c r="CB356" s="80"/>
      <c r="CC356" s="80"/>
    </row>
    <row r="357" spans="1:81">
      <c r="A357" s="80" t="s">
        <v>2144</v>
      </c>
      <c r="B357" s="80">
        <v>194</v>
      </c>
      <c r="C357" s="80">
        <v>7</v>
      </c>
      <c r="D357" s="80">
        <v>12</v>
      </c>
      <c r="E357" s="80">
        <v>2010</v>
      </c>
      <c r="F357" s="80" t="s">
        <v>86</v>
      </c>
      <c r="G357" s="80" t="s">
        <v>2137</v>
      </c>
      <c r="H357" s="80" t="s">
        <v>2138</v>
      </c>
      <c r="I357" s="177"/>
      <c r="J357" s="81">
        <v>1470.7896193668432</v>
      </c>
      <c r="K357" s="81">
        <v>3.7327075273344827</v>
      </c>
      <c r="L357" s="81">
        <v>43.630596120867878</v>
      </c>
      <c r="M357" s="81">
        <v>76.287540585604603</v>
      </c>
      <c r="N357" s="81">
        <v>77.083073866930519</v>
      </c>
      <c r="O357" s="81">
        <v>79.09253074944553</v>
      </c>
      <c r="P357" s="81">
        <v>117.22693968040161</v>
      </c>
      <c r="Q357" s="81">
        <v>3.9514581952329264</v>
      </c>
      <c r="R357" s="81">
        <v>71.304542509262305</v>
      </c>
      <c r="S357" s="81">
        <v>5.8236295845000017</v>
      </c>
      <c r="T357" s="82"/>
      <c r="U357" s="81">
        <v>151434644</v>
      </c>
      <c r="V357" s="81">
        <v>2152</v>
      </c>
      <c r="W357" s="81">
        <v>1000</v>
      </c>
      <c r="X357" s="81">
        <v>17415</v>
      </c>
      <c r="Y357" s="81">
        <v>20747</v>
      </c>
      <c r="Z357" s="81">
        <v>40169</v>
      </c>
      <c r="AA357" s="81">
        <v>23005</v>
      </c>
      <c r="AB357" s="81">
        <v>64947</v>
      </c>
      <c r="AC357" s="81">
        <v>12451810</v>
      </c>
      <c r="AD357" s="81">
        <v>5.8236295845000017</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487.71499999999997</v>
      </c>
      <c r="BJ357" s="81">
        <v>115.608</v>
      </c>
      <c r="BK357" s="81">
        <v>7.6809999999999992</v>
      </c>
      <c r="BL357" s="81">
        <v>0</v>
      </c>
      <c r="BM357" s="82"/>
      <c r="BN357" s="81">
        <v>0</v>
      </c>
      <c r="BO357" s="81">
        <v>0</v>
      </c>
      <c r="BP357" s="81">
        <v>9</v>
      </c>
      <c r="BQ357" s="81">
        <v>1</v>
      </c>
      <c r="BR357" s="81">
        <v>2</v>
      </c>
      <c r="BS357" s="81">
        <v>0</v>
      </c>
      <c r="BT357"/>
      <c r="BU357" s="80">
        <v>611.00400000000002</v>
      </c>
      <c r="BV357" s="80">
        <v>0</v>
      </c>
      <c r="BW357" s="80">
        <v>0</v>
      </c>
      <c r="BX357" s="80">
        <v>0</v>
      </c>
      <c r="BY357" s="80">
        <v>0</v>
      </c>
      <c r="BZ357" s="80">
        <v>0</v>
      </c>
      <c r="CA357" s="80">
        <v>0</v>
      </c>
      <c r="CB357" s="80">
        <v>0</v>
      </c>
      <c r="CC357" s="80">
        <v>0</v>
      </c>
    </row>
    <row r="358" spans="1:81">
      <c r="A358" s="80" t="s">
        <v>2145</v>
      </c>
      <c r="B358" s="80">
        <v>195</v>
      </c>
      <c r="C358" s="80">
        <v>8</v>
      </c>
      <c r="D358" s="80">
        <v>12</v>
      </c>
      <c r="E358" s="80">
        <v>2011</v>
      </c>
      <c r="F358" s="80" t="s">
        <v>87</v>
      </c>
      <c r="G358" s="80" t="s">
        <v>2137</v>
      </c>
      <c r="H358" s="80" t="s">
        <v>2138</v>
      </c>
      <c r="I358" s="177"/>
      <c r="J358" s="81">
        <v>1430.498076691161</v>
      </c>
      <c r="K358" s="81">
        <v>5.0688733386044458</v>
      </c>
      <c r="L358" s="81">
        <v>45.305739463960741</v>
      </c>
      <c r="M358" s="81">
        <v>82.621160062113844</v>
      </c>
      <c r="N358" s="81">
        <v>78.191288946892172</v>
      </c>
      <c r="O358" s="81">
        <v>78.118036991685116</v>
      </c>
      <c r="P358" s="81">
        <v>112.05287125585254</v>
      </c>
      <c r="Q358" s="81">
        <v>4.5432739847047898</v>
      </c>
      <c r="R358" s="81">
        <v>69.827468290994148</v>
      </c>
      <c r="S358" s="81">
        <v>5.9399875613859994</v>
      </c>
      <c r="T358" s="82"/>
      <c r="U358" s="81">
        <v>145017967</v>
      </c>
      <c r="V358" s="81">
        <v>2152</v>
      </c>
      <c r="W358" s="81">
        <v>1000</v>
      </c>
      <c r="X358" s="81">
        <v>17415</v>
      </c>
      <c r="Y358" s="81">
        <v>20894</v>
      </c>
      <c r="Z358" s="81">
        <v>40536</v>
      </c>
      <c r="AA358" s="81">
        <v>22644</v>
      </c>
      <c r="AB358" s="81">
        <v>64739</v>
      </c>
      <c r="AC358" s="81">
        <v>12173703.5</v>
      </c>
      <c r="AD358" s="81">
        <v>5.9399875613859994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619.44899999999996</v>
      </c>
      <c r="BJ358" s="81">
        <v>151.04599999999999</v>
      </c>
      <c r="BK358" s="81">
        <v>7.9329999999999998</v>
      </c>
      <c r="BL358" s="81">
        <v>0</v>
      </c>
      <c r="BM358" s="82"/>
      <c r="BN358" s="81">
        <v>0</v>
      </c>
      <c r="BO358" s="81">
        <v>0</v>
      </c>
      <c r="BP358" s="81">
        <v>10</v>
      </c>
      <c r="BQ358" s="81">
        <v>1</v>
      </c>
      <c r="BR358" s="81">
        <v>2</v>
      </c>
      <c r="BS358" s="81">
        <v>0</v>
      </c>
      <c r="BT358"/>
      <c r="BU358" s="80">
        <v>778.428</v>
      </c>
      <c r="BV358" s="80">
        <v>0</v>
      </c>
      <c r="BW358" s="80">
        <v>0</v>
      </c>
      <c r="BX358" s="80">
        <v>0</v>
      </c>
      <c r="BY358" s="80">
        <v>0</v>
      </c>
      <c r="BZ358" s="80">
        <v>0</v>
      </c>
      <c r="CA358" s="80">
        <v>0</v>
      </c>
      <c r="CB358" s="80">
        <v>0</v>
      </c>
      <c r="CC358" s="80">
        <v>0</v>
      </c>
    </row>
    <row r="359" spans="1:81">
      <c r="A359" s="80" t="s">
        <v>2146</v>
      </c>
      <c r="B359" s="80">
        <v>196</v>
      </c>
      <c r="C359" s="80">
        <v>9</v>
      </c>
      <c r="D359" s="80">
        <v>12</v>
      </c>
      <c r="E359" s="80">
        <v>2012</v>
      </c>
      <c r="F359" s="80" t="s">
        <v>88</v>
      </c>
      <c r="G359" s="80" t="s">
        <v>2137</v>
      </c>
      <c r="H359" s="80" t="s">
        <v>2138</v>
      </c>
      <c r="I359" s="177"/>
      <c r="J359" s="81">
        <v>1644.6442073071464</v>
      </c>
      <c r="K359" s="81">
        <v>4.5330855838204798</v>
      </c>
      <c r="L359" s="81">
        <v>44.133093910344023</v>
      </c>
      <c r="M359" s="81">
        <v>87.286012698083496</v>
      </c>
      <c r="N359" s="81">
        <v>82.499965644233626</v>
      </c>
      <c r="O359" s="81">
        <v>78.002333358239795</v>
      </c>
      <c r="P359" s="81">
        <v>110.92371267113307</v>
      </c>
      <c r="Q359" s="81">
        <v>4.9890740529959068</v>
      </c>
      <c r="R359" s="81">
        <v>75.825925522125814</v>
      </c>
      <c r="S359" s="81">
        <v>6.2049833571400006</v>
      </c>
      <c r="T359" s="82"/>
      <c r="U359" s="81">
        <v>179525113</v>
      </c>
      <c r="V359" s="81">
        <v>2152</v>
      </c>
      <c r="W359" s="81">
        <v>1000</v>
      </c>
      <c r="X359" s="81">
        <v>17415</v>
      </c>
      <c r="Y359" s="81">
        <v>21808</v>
      </c>
      <c r="Z359" s="81">
        <v>40797</v>
      </c>
      <c r="AA359" s="81">
        <v>22289</v>
      </c>
      <c r="AB359" s="81">
        <v>65433</v>
      </c>
      <c r="AC359" s="81">
        <v>12877078</v>
      </c>
      <c r="AD359" s="81">
        <v>6.2049833571400006</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694.08699999999999</v>
      </c>
      <c r="BJ359" s="81">
        <v>138.61099999999999</v>
      </c>
      <c r="BK359" s="81">
        <v>7.3289999999999997</v>
      </c>
      <c r="BL359" s="81">
        <v>0</v>
      </c>
      <c r="BM359" s="82"/>
      <c r="BN359" s="81">
        <v>0</v>
      </c>
      <c r="BO359" s="81">
        <v>0</v>
      </c>
      <c r="BP359" s="81">
        <v>10</v>
      </c>
      <c r="BQ359" s="81">
        <v>1</v>
      </c>
      <c r="BR359" s="81">
        <v>2</v>
      </c>
      <c r="BS359" s="81">
        <v>0</v>
      </c>
      <c r="BT359"/>
      <c r="BU359" s="80">
        <v>840.02700000000004</v>
      </c>
      <c r="BV359" s="80">
        <v>0</v>
      </c>
      <c r="BW359" s="80">
        <v>0</v>
      </c>
      <c r="BX359" s="80">
        <v>0</v>
      </c>
      <c r="BY359" s="80">
        <v>0</v>
      </c>
      <c r="BZ359" s="80">
        <v>0</v>
      </c>
      <c r="CA359" s="80">
        <v>0</v>
      </c>
      <c r="CB359" s="80">
        <v>0</v>
      </c>
      <c r="CC359" s="80">
        <v>0</v>
      </c>
    </row>
    <row r="360" spans="1:81">
      <c r="A360" s="80" t="s">
        <v>2147</v>
      </c>
      <c r="B360" s="80">
        <v>197</v>
      </c>
      <c r="C360" s="80">
        <v>10</v>
      </c>
      <c r="D360" s="80">
        <v>12</v>
      </c>
      <c r="E360" s="80">
        <v>2013</v>
      </c>
      <c r="F360" s="80" t="s">
        <v>89</v>
      </c>
      <c r="G360" s="80" t="s">
        <v>2137</v>
      </c>
      <c r="H360" s="80" t="s">
        <v>2138</v>
      </c>
      <c r="I360" s="177"/>
      <c r="J360" s="81">
        <v>1689.6812942344623</v>
      </c>
      <c r="K360" s="81">
        <v>3.8521299866627845</v>
      </c>
      <c r="L360" s="81">
        <v>40.722415586730335</v>
      </c>
      <c r="M360" s="81">
        <v>86.898950359129657</v>
      </c>
      <c r="N360" s="81">
        <v>74.885295144517343</v>
      </c>
      <c r="O360" s="81">
        <v>75.376826173533146</v>
      </c>
      <c r="P360" s="81">
        <v>109.89800118335708</v>
      </c>
      <c r="Q360" s="81">
        <v>5.0508967433995542</v>
      </c>
      <c r="R360" s="81">
        <v>75.095892482922423</v>
      </c>
      <c r="S360" s="81">
        <v>5.4305974169599995</v>
      </c>
      <c r="T360" s="82"/>
      <c r="U360" s="81">
        <v>190250841</v>
      </c>
      <c r="V360" s="81">
        <v>2152</v>
      </c>
      <c r="W360" s="81">
        <v>1000</v>
      </c>
      <c r="X360" s="81">
        <v>17415</v>
      </c>
      <c r="Y360" s="81">
        <v>21906</v>
      </c>
      <c r="Z360" s="81">
        <v>41184</v>
      </c>
      <c r="AA360" s="81">
        <v>22000</v>
      </c>
      <c r="AB360" s="81">
        <v>65294</v>
      </c>
      <c r="AC360" s="81">
        <v>12448782</v>
      </c>
      <c r="AD360" s="81">
        <v>5.4305974169599995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764.476</v>
      </c>
      <c r="BJ360" s="81">
        <v>115.434</v>
      </c>
      <c r="BK360" s="81">
        <v>7.8540000000000001</v>
      </c>
      <c r="BL360" s="81">
        <v>0</v>
      </c>
      <c r="BM360" s="82"/>
      <c r="BN360" s="81">
        <v>0</v>
      </c>
      <c r="BO360" s="81">
        <v>0</v>
      </c>
      <c r="BP360" s="81">
        <v>11</v>
      </c>
      <c r="BQ360" s="81">
        <v>1</v>
      </c>
      <c r="BR360" s="81">
        <v>2</v>
      </c>
      <c r="BS360" s="81">
        <v>0</v>
      </c>
      <c r="BT360"/>
      <c r="BU360" s="80">
        <v>760.755</v>
      </c>
      <c r="BV360" s="80">
        <v>127.009</v>
      </c>
      <c r="BW360" s="80">
        <v>0</v>
      </c>
      <c r="BX360" s="80">
        <v>0</v>
      </c>
      <c r="BY360" s="80">
        <v>0</v>
      </c>
      <c r="BZ360" s="80">
        <v>0</v>
      </c>
      <c r="CA360" s="80">
        <v>0</v>
      </c>
      <c r="CB360" s="80">
        <v>0</v>
      </c>
      <c r="CC360" s="80">
        <v>0</v>
      </c>
    </row>
    <row r="361" spans="1:81">
      <c r="A361" s="80" t="s">
        <v>2148</v>
      </c>
      <c r="B361" s="80">
        <v>198</v>
      </c>
      <c r="C361" s="80">
        <v>11</v>
      </c>
      <c r="D361" s="80">
        <v>12</v>
      </c>
      <c r="E361" s="80">
        <v>2014</v>
      </c>
      <c r="F361" s="80" t="s">
        <v>90</v>
      </c>
      <c r="G361" s="80" t="s">
        <v>2137</v>
      </c>
      <c r="H361" s="80" t="s">
        <v>2138</v>
      </c>
      <c r="I361" s="177"/>
      <c r="J361" s="81">
        <v>1670.2915301982102</v>
      </c>
      <c r="K361" s="81">
        <v>3.5647701953753872</v>
      </c>
      <c r="L361" s="81">
        <v>52.716485492472138</v>
      </c>
      <c r="M361" s="81">
        <v>78.229214098829871</v>
      </c>
      <c r="N361" s="81">
        <v>71.860243619879185</v>
      </c>
      <c r="O361" s="81">
        <v>71.947410132670967</v>
      </c>
      <c r="P361" s="81">
        <v>108.75229002420824</v>
      </c>
      <c r="Q361" s="81">
        <v>4.8035794051701357</v>
      </c>
      <c r="R361" s="81">
        <v>69.99002910374945</v>
      </c>
      <c r="S361" s="81">
        <v>5.8321125556800002</v>
      </c>
      <c r="T361" s="82"/>
      <c r="U361" s="81">
        <v>205363572</v>
      </c>
      <c r="V361" s="81">
        <v>1725</v>
      </c>
      <c r="W361" s="81">
        <v>1106</v>
      </c>
      <c r="X361" s="81">
        <v>16795</v>
      </c>
      <c r="Y361" s="81">
        <v>21922</v>
      </c>
      <c r="Z361" s="81">
        <v>41402</v>
      </c>
      <c r="AA361" s="81">
        <v>21658</v>
      </c>
      <c r="AB361" s="81">
        <v>64721</v>
      </c>
      <c r="AC361" s="81">
        <v>11638856</v>
      </c>
      <c r="AD361" s="81">
        <v>5.8321125556800002</v>
      </c>
      <c r="AE361" s="82"/>
      <c r="AF361" s="81">
        <v>1202842285.6194623</v>
      </c>
      <c r="AG361" s="81">
        <v>3246339.7419508356</v>
      </c>
      <c r="AH361" s="81">
        <v>12742537.646961503</v>
      </c>
      <c r="AI361" s="81">
        <v>103388599.860292</v>
      </c>
      <c r="AJ361" s="81">
        <v>101807783.18176822</v>
      </c>
      <c r="AK361" s="81">
        <v>0</v>
      </c>
      <c r="AL361" s="81">
        <v>0</v>
      </c>
      <c r="AM361" s="81">
        <v>8885226.1601840872</v>
      </c>
      <c r="AN361" s="81">
        <v>0</v>
      </c>
      <c r="AO361" s="81">
        <v>0</v>
      </c>
      <c r="AP361" s="82"/>
      <c r="AQ361" s="81">
        <v>1786</v>
      </c>
      <c r="AR361" s="81">
        <v>338</v>
      </c>
      <c r="AS361" s="81">
        <v>10</v>
      </c>
      <c r="AT361" s="81">
        <v>0</v>
      </c>
      <c r="AU361" s="81">
        <v>0</v>
      </c>
      <c r="AV361" s="81">
        <v>0</v>
      </c>
      <c r="AW361" s="81" t="s">
        <v>564</v>
      </c>
      <c r="AX361" s="82"/>
      <c r="AY361" s="81">
        <v>7307.9</v>
      </c>
      <c r="AZ361" s="81">
        <v>104633.1</v>
      </c>
      <c r="BA361" s="81">
        <v>59250</v>
      </c>
      <c r="BB361" s="81">
        <v>0</v>
      </c>
      <c r="BC361" s="81">
        <v>0</v>
      </c>
      <c r="BD361" s="81">
        <v>0</v>
      </c>
      <c r="BE361" s="81" t="s">
        <v>564</v>
      </c>
      <c r="BF361" s="82"/>
      <c r="BG361" s="81">
        <v>0</v>
      </c>
      <c r="BH361" s="81">
        <v>0</v>
      </c>
      <c r="BI361" s="81">
        <v>832.83</v>
      </c>
      <c r="BJ361" s="81">
        <v>107.971</v>
      </c>
      <c r="BK361" s="81">
        <v>7.58</v>
      </c>
      <c r="BL361" s="81">
        <v>0</v>
      </c>
      <c r="BM361" s="82"/>
      <c r="BN361" s="81">
        <v>0</v>
      </c>
      <c r="BO361" s="81">
        <v>0</v>
      </c>
      <c r="BP361" s="81">
        <v>11</v>
      </c>
      <c r="BQ361" s="81">
        <v>1</v>
      </c>
      <c r="BR361" s="81">
        <v>2</v>
      </c>
      <c r="BS361" s="81">
        <v>0</v>
      </c>
      <c r="BT361"/>
      <c r="BU361" s="80">
        <v>827.81799999999998</v>
      </c>
      <c r="BV361" s="80">
        <v>120.563</v>
      </c>
      <c r="BW361" s="80">
        <v>0</v>
      </c>
      <c r="BX361" s="80">
        <v>0</v>
      </c>
      <c r="BY361" s="80">
        <v>0</v>
      </c>
      <c r="BZ361" s="80">
        <v>0</v>
      </c>
      <c r="CA361" s="80">
        <v>0</v>
      </c>
      <c r="CB361" s="80">
        <v>0</v>
      </c>
      <c r="CC361" s="80">
        <v>0</v>
      </c>
    </row>
    <row r="362" spans="1:81">
      <c r="A362" s="80" t="s">
        <v>2149</v>
      </c>
      <c r="B362" s="80">
        <v>199</v>
      </c>
      <c r="C362" s="80">
        <v>12</v>
      </c>
      <c r="D362" s="80">
        <v>12</v>
      </c>
      <c r="E362" s="80">
        <v>2015</v>
      </c>
      <c r="F362" s="80" t="s">
        <v>91</v>
      </c>
      <c r="G362" s="80" t="s">
        <v>2137</v>
      </c>
      <c r="H362" s="80" t="s">
        <v>2138</v>
      </c>
      <c r="I362" s="177"/>
      <c r="J362" s="81">
        <v>1429.9800420969393</v>
      </c>
      <c r="K362" s="81">
        <v>3.4565481201182231</v>
      </c>
      <c r="L362" s="81">
        <v>61.951651420726677</v>
      </c>
      <c r="M362" s="81">
        <v>74.571632058381496</v>
      </c>
      <c r="N362" s="81">
        <v>64.930651973972942</v>
      </c>
      <c r="O362" s="81">
        <v>71.706618060635165</v>
      </c>
      <c r="P362" s="81">
        <v>106.92824571698702</v>
      </c>
      <c r="Q362" s="81">
        <v>4.6557470017243032</v>
      </c>
      <c r="R362" s="81">
        <v>61.020920689155709</v>
      </c>
      <c r="S362" s="81">
        <v>6.9763583137739991</v>
      </c>
      <c r="T362" s="82"/>
      <c r="U362" s="81">
        <v>201525750</v>
      </c>
      <c r="V362" s="81">
        <v>1725</v>
      </c>
      <c r="W362" s="81">
        <v>1106</v>
      </c>
      <c r="X362" s="81">
        <v>16795</v>
      </c>
      <c r="Y362" s="81">
        <v>22027</v>
      </c>
      <c r="Z362" s="81">
        <v>41661</v>
      </c>
      <c r="AA362" s="81">
        <v>21278</v>
      </c>
      <c r="AB362" s="81">
        <v>64078</v>
      </c>
      <c r="AC362" s="81">
        <v>10453054.25</v>
      </c>
      <c r="AD362" s="81">
        <v>6.9763583137739991</v>
      </c>
      <c r="AE362" s="82"/>
      <c r="AF362" s="81">
        <v>1063387869.1538327</v>
      </c>
      <c r="AG362" s="81">
        <v>2867873.6753296228</v>
      </c>
      <c r="AH362" s="81">
        <v>12551452.437271072</v>
      </c>
      <c r="AI362" s="81">
        <v>100942774.11983415</v>
      </c>
      <c r="AJ362" s="81">
        <v>95514135.399192885</v>
      </c>
      <c r="AK362" s="81">
        <v>0</v>
      </c>
      <c r="AL362" s="81">
        <v>0</v>
      </c>
      <c r="AM362" s="81">
        <v>8781621.1028996538</v>
      </c>
      <c r="AN362" s="81">
        <v>0</v>
      </c>
      <c r="AO362" s="81">
        <v>0</v>
      </c>
      <c r="AP362" s="82"/>
      <c r="AQ362" s="81">
        <v>1908</v>
      </c>
      <c r="AR362" s="81">
        <v>543</v>
      </c>
      <c r="AS362" s="81">
        <v>10</v>
      </c>
      <c r="AT362" s="81">
        <v>0</v>
      </c>
      <c r="AU362" s="81">
        <v>0</v>
      </c>
      <c r="AV362" s="81">
        <v>0</v>
      </c>
      <c r="AW362" s="81" t="s">
        <v>564</v>
      </c>
      <c r="AX362" s="82"/>
      <c r="AY362" s="81">
        <v>7938.9</v>
      </c>
      <c r="AZ362" s="81">
        <v>115459.2</v>
      </c>
      <c r="BA362" s="81">
        <v>59250</v>
      </c>
      <c r="BB362" s="81">
        <v>0</v>
      </c>
      <c r="BC362" s="81">
        <v>0</v>
      </c>
      <c r="BD362" s="81">
        <v>0</v>
      </c>
      <c r="BE362" s="81" t="s">
        <v>564</v>
      </c>
      <c r="BF362" s="82"/>
      <c r="BG362" s="81">
        <v>0</v>
      </c>
      <c r="BH362" s="81">
        <v>0</v>
      </c>
      <c r="BI362" s="81">
        <v>829.048</v>
      </c>
      <c r="BJ362" s="81">
        <v>96.477000000000004</v>
      </c>
      <c r="BK362" s="81">
        <v>7.3290000000000006</v>
      </c>
      <c r="BL362" s="81">
        <v>0</v>
      </c>
      <c r="BM362" s="82"/>
      <c r="BN362" s="81">
        <v>0</v>
      </c>
      <c r="BO362" s="81">
        <v>0</v>
      </c>
      <c r="BP362" s="81">
        <v>11</v>
      </c>
      <c r="BQ362" s="81">
        <v>1</v>
      </c>
      <c r="BR362" s="81">
        <v>2</v>
      </c>
      <c r="BS362" s="81">
        <v>0</v>
      </c>
      <c r="BT362"/>
      <c r="BU362" s="80">
        <v>811.30100000000004</v>
      </c>
      <c r="BV362" s="80">
        <v>121.553</v>
      </c>
      <c r="BW362" s="80">
        <v>0</v>
      </c>
      <c r="BX362" s="80">
        <v>0</v>
      </c>
      <c r="BY362" s="80">
        <v>0</v>
      </c>
      <c r="BZ362" s="80">
        <v>0</v>
      </c>
      <c r="CA362" s="80">
        <v>0</v>
      </c>
      <c r="CB362" s="80">
        <v>0</v>
      </c>
      <c r="CC362" s="80">
        <v>0</v>
      </c>
    </row>
    <row r="363" spans="1:81">
      <c r="A363" s="80" t="s">
        <v>2150</v>
      </c>
      <c r="B363" s="80">
        <v>200</v>
      </c>
      <c r="C363" s="80">
        <v>13</v>
      </c>
      <c r="D363" s="80">
        <v>12</v>
      </c>
      <c r="E363" s="80">
        <v>2016</v>
      </c>
      <c r="F363" s="80" t="s">
        <v>92</v>
      </c>
      <c r="G363" s="80" t="s">
        <v>2137</v>
      </c>
      <c r="H363" s="80" t="s">
        <v>2138</v>
      </c>
      <c r="I363" s="177"/>
      <c r="J363" s="81">
        <v>1366.3086929878932</v>
      </c>
      <c r="K363" s="81">
        <v>3.4786314350094258</v>
      </c>
      <c r="L363" s="81">
        <v>65.593860574683461</v>
      </c>
      <c r="M363" s="81">
        <v>64.6942086446074</v>
      </c>
      <c r="N363" s="81">
        <v>63.884221122157754</v>
      </c>
      <c r="O363" s="81">
        <v>71.126602441171812</v>
      </c>
      <c r="P363" s="81">
        <v>103.70941968252603</v>
      </c>
      <c r="Q363" s="81">
        <v>4.4802601586361961</v>
      </c>
      <c r="R363" s="81">
        <v>60.102705359469937</v>
      </c>
      <c r="S363" s="81">
        <v>5.1451423837440018</v>
      </c>
      <c r="T363" s="82"/>
      <c r="U363" s="81">
        <v>178497303</v>
      </c>
      <c r="V363" s="81">
        <v>1725</v>
      </c>
      <c r="W363" s="81">
        <v>1106</v>
      </c>
      <c r="X363" s="81">
        <v>16795</v>
      </c>
      <c r="Y363" s="81">
        <v>21999</v>
      </c>
      <c r="Z363" s="81">
        <v>41832</v>
      </c>
      <c r="AA363" s="81">
        <v>21345</v>
      </c>
      <c r="AB363" s="81">
        <v>63431</v>
      </c>
      <c r="AC363" s="81">
        <v>10264950.455616459</v>
      </c>
      <c r="AD363" s="81">
        <v>5.1451423837440018</v>
      </c>
      <c r="AE363" s="82"/>
      <c r="AF363" s="81">
        <v>962005298.36922145</v>
      </c>
      <c r="AG363" s="81">
        <v>2723449.6740475898</v>
      </c>
      <c r="AH363" s="81">
        <v>10094719.1411152</v>
      </c>
      <c r="AI363" s="81">
        <v>100079945.68514159</v>
      </c>
      <c r="AJ363" s="81">
        <v>94199045.090725929</v>
      </c>
      <c r="AK363" s="81">
        <v>0</v>
      </c>
      <c r="AL363" s="81">
        <v>0</v>
      </c>
      <c r="AM363" s="81">
        <v>8699706.0380845536</v>
      </c>
      <c r="AN363" s="81">
        <v>0</v>
      </c>
      <c r="AO363" s="81">
        <v>0</v>
      </c>
      <c r="AP363" s="82"/>
      <c r="AQ363" s="81">
        <v>2035</v>
      </c>
      <c r="AR363" s="81">
        <v>646</v>
      </c>
      <c r="AS363" s="81">
        <v>10</v>
      </c>
      <c r="AT363" s="81">
        <v>0</v>
      </c>
      <c r="AU363" s="81">
        <v>0</v>
      </c>
      <c r="AV363" s="81">
        <v>0</v>
      </c>
      <c r="AW363" s="81" t="s">
        <v>564</v>
      </c>
      <c r="AX363" s="82"/>
      <c r="AY363" s="81">
        <v>8631.9</v>
      </c>
      <c r="AZ363" s="81">
        <v>134453.20000000001</v>
      </c>
      <c r="BA363" s="81">
        <v>59250</v>
      </c>
      <c r="BB363" s="81">
        <v>0</v>
      </c>
      <c r="BC363" s="81">
        <v>0</v>
      </c>
      <c r="BD363" s="81">
        <v>0</v>
      </c>
      <c r="BE363" s="81" t="s">
        <v>564</v>
      </c>
      <c r="BF363" s="82"/>
      <c r="BG363" s="81">
        <v>0</v>
      </c>
      <c r="BH363" s="81">
        <v>0</v>
      </c>
      <c r="BI363" s="81">
        <v>830.35599999999999</v>
      </c>
      <c r="BJ363" s="81">
        <v>99.171999999999997</v>
      </c>
      <c r="BK363" s="81">
        <v>7.33</v>
      </c>
      <c r="BL363" s="81">
        <v>0</v>
      </c>
      <c r="BM363" s="82"/>
      <c r="BN363" s="81">
        <v>0</v>
      </c>
      <c r="BO363" s="81">
        <v>0</v>
      </c>
      <c r="BP363" s="81">
        <v>11</v>
      </c>
      <c r="BQ363" s="81">
        <v>1</v>
      </c>
      <c r="BR363" s="81">
        <v>2</v>
      </c>
      <c r="BS363" s="81">
        <v>0</v>
      </c>
      <c r="BT363"/>
      <c r="BU363" s="80">
        <v>827.14400000000001</v>
      </c>
      <c r="BV363" s="80">
        <v>109.714</v>
      </c>
      <c r="BW363" s="80">
        <v>0</v>
      </c>
      <c r="BX363" s="80">
        <v>0</v>
      </c>
      <c r="BY363" s="80">
        <v>0</v>
      </c>
      <c r="BZ363" s="80">
        <v>0</v>
      </c>
      <c r="CA363" s="80">
        <v>0</v>
      </c>
      <c r="CB363" s="80">
        <v>0</v>
      </c>
      <c r="CC363" s="80">
        <v>0</v>
      </c>
    </row>
    <row r="364" spans="1:81">
      <c r="A364" s="80" t="s">
        <v>2151</v>
      </c>
      <c r="B364" s="80">
        <v>201</v>
      </c>
      <c r="C364" s="80">
        <v>14</v>
      </c>
      <c r="D364" s="80">
        <v>12</v>
      </c>
      <c r="E364" s="80">
        <v>2017</v>
      </c>
      <c r="F364" s="80" t="s">
        <v>71</v>
      </c>
      <c r="G364" s="80" t="s">
        <v>2137</v>
      </c>
      <c r="H364" s="80" t="s">
        <v>2138</v>
      </c>
      <c r="I364" s="177"/>
      <c r="J364" s="81">
        <v>1436.2361572950283</v>
      </c>
      <c r="K364" s="81">
        <v>3.5515343477298762</v>
      </c>
      <c r="L364" s="81">
        <v>61.019613301715367</v>
      </c>
      <c r="M364" s="81">
        <v>64.113825341398424</v>
      </c>
      <c r="N364" s="81">
        <v>66.428436387363305</v>
      </c>
      <c r="O364" s="81">
        <v>69.99274651767513</v>
      </c>
      <c r="P364" s="81">
        <v>101.61373032978526</v>
      </c>
      <c r="Q364" s="81">
        <v>4.3138013132829371</v>
      </c>
      <c r="R364" s="81">
        <v>58.992142614812423</v>
      </c>
      <c r="S364" s="81">
        <v>6.1337488954300001</v>
      </c>
      <c r="T364" s="82"/>
      <c r="U364" s="81">
        <v>199916025</v>
      </c>
      <c r="V364" s="81">
        <v>1725</v>
      </c>
      <c r="W364" s="81">
        <v>1106</v>
      </c>
      <c r="X364" s="81">
        <v>16795</v>
      </c>
      <c r="Y364" s="81">
        <v>22362</v>
      </c>
      <c r="Z364" s="81">
        <v>41848</v>
      </c>
      <c r="AA364" s="81">
        <v>21047</v>
      </c>
      <c r="AB364" s="81">
        <v>63159</v>
      </c>
      <c r="AC364" s="81">
        <v>10275191.75</v>
      </c>
      <c r="AD364" s="81">
        <v>6.1337488954300001</v>
      </c>
      <c r="AE364" s="82"/>
      <c r="AF364" s="81">
        <v>1078641302.0483871</v>
      </c>
      <c r="AG364" s="81">
        <v>2818676.9144280581</v>
      </c>
      <c r="AH364" s="81">
        <v>12864453.46619736</v>
      </c>
      <c r="AI364" s="81">
        <v>101692367.0662594</v>
      </c>
      <c r="AJ364" s="81">
        <v>97877711.849630788</v>
      </c>
      <c r="AK364" s="81">
        <v>0</v>
      </c>
      <c r="AL364" s="81">
        <v>0</v>
      </c>
      <c r="AM364" s="81">
        <v>8675954.9113179259</v>
      </c>
      <c r="AN364" s="81">
        <v>0</v>
      </c>
      <c r="AO364" s="81">
        <v>0</v>
      </c>
      <c r="AP364" s="82"/>
      <c r="AQ364" s="81">
        <v>2134</v>
      </c>
      <c r="AR364" s="81">
        <v>703</v>
      </c>
      <c r="AS364" s="81">
        <v>10</v>
      </c>
      <c r="AT364" s="81">
        <v>0</v>
      </c>
      <c r="AU364" s="81">
        <v>0</v>
      </c>
      <c r="AV364" s="81">
        <v>1</v>
      </c>
      <c r="AW364" s="81" t="s">
        <v>564</v>
      </c>
      <c r="AX364" s="82"/>
      <c r="AY364" s="81">
        <v>9117.9</v>
      </c>
      <c r="AZ364" s="81">
        <v>139779.6</v>
      </c>
      <c r="BA364" s="81">
        <v>59250</v>
      </c>
      <c r="BB364" s="81">
        <v>0</v>
      </c>
      <c r="BC364" s="81">
        <v>0</v>
      </c>
      <c r="BD364" s="81">
        <v>49.9</v>
      </c>
      <c r="BE364" s="81" t="s">
        <v>564</v>
      </c>
      <c r="BF364" s="82"/>
      <c r="BG364" s="81">
        <v>0</v>
      </c>
      <c r="BH364" s="81">
        <v>0</v>
      </c>
      <c r="BI364" s="81">
        <v>823.74</v>
      </c>
      <c r="BJ364" s="81">
        <v>103.142</v>
      </c>
      <c r="BK364" s="81">
        <v>7.4639999999999995</v>
      </c>
      <c r="BL364" s="81">
        <v>0</v>
      </c>
      <c r="BM364" s="82"/>
      <c r="BN364" s="81">
        <v>0</v>
      </c>
      <c r="BO364" s="81">
        <v>0</v>
      </c>
      <c r="BP364" s="81">
        <v>11</v>
      </c>
      <c r="BQ364" s="81">
        <v>1</v>
      </c>
      <c r="BR364" s="81">
        <v>2</v>
      </c>
      <c r="BS364" s="81">
        <v>0</v>
      </c>
      <c r="BT364"/>
      <c r="BU364" s="80">
        <v>929.67600000000004</v>
      </c>
      <c r="BV364" s="80">
        <v>4.67</v>
      </c>
      <c r="BW364" s="80">
        <v>0</v>
      </c>
      <c r="BX364" s="80">
        <v>0</v>
      </c>
      <c r="BY364" s="80">
        <v>0</v>
      </c>
      <c r="BZ364" s="80">
        <v>0</v>
      </c>
      <c r="CA364" s="80">
        <v>0</v>
      </c>
      <c r="CB364" s="80">
        <v>0</v>
      </c>
      <c r="CC364" s="80">
        <v>0</v>
      </c>
    </row>
    <row r="365" spans="1:81">
      <c r="A365" s="80" t="s">
        <v>2152</v>
      </c>
      <c r="B365" s="80">
        <v>202</v>
      </c>
      <c r="C365" s="80">
        <v>15</v>
      </c>
      <c r="D365" s="80">
        <v>12</v>
      </c>
      <c r="E365" s="80">
        <v>2018</v>
      </c>
      <c r="F365" s="80" t="s">
        <v>93</v>
      </c>
      <c r="G365" s="80" t="s">
        <v>2137</v>
      </c>
      <c r="H365" s="80" t="s">
        <v>2138</v>
      </c>
      <c r="I365" s="177"/>
      <c r="J365" s="81">
        <v>1298.1128214525147</v>
      </c>
      <c r="K365" s="81">
        <v>3.3157127717263983</v>
      </c>
      <c r="L365" s="81">
        <v>56.823683568111285</v>
      </c>
      <c r="M365" s="81">
        <v>65.111297421538623</v>
      </c>
      <c r="N365" s="81">
        <v>60.430389521312712</v>
      </c>
      <c r="O365" s="81">
        <v>68.62029624387408</v>
      </c>
      <c r="P365" s="81">
        <v>99.641486220513954</v>
      </c>
      <c r="Q365" s="81">
        <v>3.9581805667903098</v>
      </c>
      <c r="R365" s="81">
        <v>60.698739840944192</v>
      </c>
      <c r="S365" s="81">
        <v>5.4045621955519998</v>
      </c>
      <c r="T365" s="82"/>
      <c r="U365" s="81">
        <v>188564116</v>
      </c>
      <c r="V365" s="81">
        <v>1725</v>
      </c>
      <c r="W365" s="81">
        <v>1106</v>
      </c>
      <c r="X365" s="81">
        <v>16795</v>
      </c>
      <c r="Y365" s="81">
        <v>22426</v>
      </c>
      <c r="Z365" s="81">
        <v>41813</v>
      </c>
      <c r="AA365" s="81">
        <v>20846</v>
      </c>
      <c r="AB365" s="81">
        <v>62452</v>
      </c>
      <c r="AC365" s="81">
        <v>10531010.25</v>
      </c>
      <c r="AD365" s="81">
        <v>5.4045621955519998</v>
      </c>
      <c r="AE365" s="82"/>
      <c r="AF365" s="81">
        <v>980857286.39256191</v>
      </c>
      <c r="AG365" s="81">
        <v>2504121.4308337648</v>
      </c>
      <c r="AH365" s="81">
        <v>12131981.71772081</v>
      </c>
      <c r="AI365" s="81">
        <v>98120947.787170514</v>
      </c>
      <c r="AJ365" s="81">
        <v>93532441.036479965</v>
      </c>
      <c r="AK365" s="81">
        <v>0</v>
      </c>
      <c r="AL365" s="81">
        <v>0</v>
      </c>
      <c r="AM365" s="81">
        <v>8596587.1661638934</v>
      </c>
      <c r="AN365" s="81">
        <v>0</v>
      </c>
      <c r="AO365" s="81">
        <v>0</v>
      </c>
      <c r="AP365" s="82"/>
      <c r="AQ365" s="81">
        <v>2227</v>
      </c>
      <c r="AR365" s="81">
        <v>767</v>
      </c>
      <c r="AS365" s="81">
        <v>15</v>
      </c>
      <c r="AT365" s="81">
        <v>0</v>
      </c>
      <c r="AU365" s="81">
        <v>0</v>
      </c>
      <c r="AV365" s="81">
        <v>1</v>
      </c>
      <c r="AW365" s="81" t="s">
        <v>564</v>
      </c>
      <c r="AX365" s="82"/>
      <c r="AY365" s="81">
        <v>9564.5</v>
      </c>
      <c r="AZ365" s="81">
        <v>153752</v>
      </c>
      <c r="BA365" s="81">
        <v>59337</v>
      </c>
      <c r="BB365" s="81">
        <v>0</v>
      </c>
      <c r="BC365" s="81">
        <v>0</v>
      </c>
      <c r="BD365" s="81">
        <v>50</v>
      </c>
      <c r="BE365" s="81" t="s">
        <v>564</v>
      </c>
      <c r="BF365" s="82"/>
      <c r="BG365" s="81">
        <v>0</v>
      </c>
      <c r="BH365" s="81">
        <v>0</v>
      </c>
      <c r="BI365" s="81">
        <v>944.50199999999995</v>
      </c>
      <c r="BJ365" s="81">
        <v>42.591000000000001</v>
      </c>
      <c r="BK365" s="81">
        <v>7.2039999999999997</v>
      </c>
      <c r="BL365" s="81">
        <v>0</v>
      </c>
      <c r="BM365" s="82"/>
      <c r="BN365" s="81">
        <v>0</v>
      </c>
      <c r="BO365" s="81">
        <v>0</v>
      </c>
      <c r="BP365" s="81">
        <v>11</v>
      </c>
      <c r="BQ365" s="81">
        <v>1</v>
      </c>
      <c r="BR365" s="81">
        <v>2</v>
      </c>
      <c r="BS365" s="81">
        <v>0</v>
      </c>
      <c r="BT365"/>
      <c r="BU365" s="80">
        <v>864.26099999999997</v>
      </c>
      <c r="BV365" s="80">
        <v>130.036</v>
      </c>
      <c r="BW365" s="80">
        <v>0</v>
      </c>
      <c r="BX365" s="80">
        <v>0</v>
      </c>
      <c r="BY365" s="80">
        <v>0</v>
      </c>
      <c r="BZ365" s="80">
        <v>0</v>
      </c>
      <c r="CA365" s="80">
        <v>0</v>
      </c>
      <c r="CB365" s="80">
        <v>0</v>
      </c>
      <c r="CC365" s="80">
        <v>0</v>
      </c>
    </row>
    <row r="366" spans="1:81">
      <c r="A366" s="80" t="s">
        <v>2153</v>
      </c>
      <c r="B366" s="80">
        <v>203</v>
      </c>
      <c r="C366" s="80">
        <v>16</v>
      </c>
      <c r="D366" s="80">
        <v>12</v>
      </c>
      <c r="E366" s="80">
        <v>2019</v>
      </c>
      <c r="F366" s="80" t="s">
        <v>73</v>
      </c>
      <c r="G366" s="80" t="s">
        <v>2137</v>
      </c>
      <c r="H366" s="80" t="s">
        <v>2138</v>
      </c>
      <c r="I366" s="177"/>
      <c r="J366" s="81">
        <v>1159.6573159529619</v>
      </c>
      <c r="K366" s="81">
        <v>2.9749463199476578</v>
      </c>
      <c r="L366" s="81">
        <v>57.129110862738358</v>
      </c>
      <c r="M366" s="81">
        <v>62.067849813720237</v>
      </c>
      <c r="N366" s="81">
        <v>58.9538691224909</v>
      </c>
      <c r="O366" s="81">
        <v>66.235561334389146</v>
      </c>
      <c r="P366" s="81">
        <v>96.824267544209789</v>
      </c>
      <c r="Q366" s="81">
        <v>3.8173057445001715</v>
      </c>
      <c r="R366" s="81">
        <v>58.882224999583215</v>
      </c>
      <c r="S366" s="81">
        <v>6.7901534612142012</v>
      </c>
      <c r="T366" s="82"/>
      <c r="U366" s="81">
        <v>176280458</v>
      </c>
      <c r="V366" s="81">
        <v>1725</v>
      </c>
      <c r="W366" s="81">
        <v>1106</v>
      </c>
      <c r="X366" s="81">
        <v>16795</v>
      </c>
      <c r="Y366" s="81">
        <v>22540</v>
      </c>
      <c r="Z366" s="81">
        <v>41468</v>
      </c>
      <c r="AA366" s="81">
        <v>20105</v>
      </c>
      <c r="AB366" s="81">
        <v>61860</v>
      </c>
      <c r="AC366" s="81">
        <v>10383175</v>
      </c>
      <c r="AD366" s="81">
        <v>6.7901534612142012</v>
      </c>
      <c r="AE366" s="82"/>
      <c r="AF366" s="81">
        <v>891058680.83991492</v>
      </c>
      <c r="AG366" s="81">
        <v>2414283.4771958152</v>
      </c>
      <c r="AH366" s="81">
        <v>13030733.63590882</v>
      </c>
      <c r="AI366" s="81">
        <v>101297519.7150332</v>
      </c>
      <c r="AJ366" s="81">
        <v>96773344.807311699</v>
      </c>
      <c r="AK366" s="81">
        <v>0</v>
      </c>
      <c r="AL366" s="81">
        <v>0</v>
      </c>
      <c r="AM366" s="81">
        <v>8424866.3181693256</v>
      </c>
      <c r="AN366" s="81">
        <v>0</v>
      </c>
      <c r="AO366" s="81">
        <v>0</v>
      </c>
      <c r="AP366" s="82"/>
      <c r="AQ366" s="81">
        <v>2341</v>
      </c>
      <c r="AR366" s="81">
        <v>826</v>
      </c>
      <c r="AS366" s="81">
        <v>16</v>
      </c>
      <c r="AT366" s="81">
        <v>0</v>
      </c>
      <c r="AU366" s="81">
        <v>0</v>
      </c>
      <c r="AV366" s="81">
        <v>1</v>
      </c>
      <c r="AW366" s="81" t="s">
        <v>564</v>
      </c>
      <c r="AX366" s="82"/>
      <c r="AY366" s="81">
        <v>10168.9</v>
      </c>
      <c r="AZ366" s="81">
        <v>156784.79999999999</v>
      </c>
      <c r="BA366" s="81">
        <v>59356.9</v>
      </c>
      <c r="BB366" s="81">
        <v>0</v>
      </c>
      <c r="BC366" s="81">
        <v>0</v>
      </c>
      <c r="BD366" s="81">
        <v>49.9</v>
      </c>
      <c r="BE366" s="81" t="s">
        <v>564</v>
      </c>
      <c r="BF366" s="82"/>
      <c r="BG366" s="81">
        <v>0</v>
      </c>
      <c r="BH366" s="81">
        <v>0</v>
      </c>
      <c r="BI366" s="81">
        <v>749.976</v>
      </c>
      <c r="BJ366" s="81">
        <v>53.688000000000002</v>
      </c>
      <c r="BK366" s="81">
        <v>4.0279999999999996</v>
      </c>
      <c r="BL366" s="81">
        <v>0</v>
      </c>
      <c r="BM366" s="82"/>
      <c r="BN366" s="81">
        <v>0</v>
      </c>
      <c r="BO366" s="81">
        <v>0</v>
      </c>
      <c r="BP366" s="81">
        <v>11</v>
      </c>
      <c r="BQ366" s="81">
        <v>1</v>
      </c>
      <c r="BR366" s="81">
        <v>1</v>
      </c>
      <c r="BS366" s="81">
        <v>0</v>
      </c>
      <c r="BT366"/>
      <c r="BU366" s="80">
        <v>802.827</v>
      </c>
      <c r="BV366" s="80">
        <v>4.8650000000000002</v>
      </c>
      <c r="BW366" s="80">
        <v>0</v>
      </c>
      <c r="BX366" s="80">
        <v>0</v>
      </c>
      <c r="BY366" s="80">
        <v>0</v>
      </c>
      <c r="BZ366" s="80">
        <v>0</v>
      </c>
      <c r="CA366" s="80">
        <v>0</v>
      </c>
      <c r="CB366" s="80">
        <v>0</v>
      </c>
      <c r="CC366" s="80">
        <v>0</v>
      </c>
    </row>
    <row r="367" spans="1:81">
      <c r="A367" s="80" t="s">
        <v>2154</v>
      </c>
      <c r="B367" s="80">
        <v>204</v>
      </c>
      <c r="C367" s="80">
        <v>17</v>
      </c>
      <c r="D367" s="80">
        <v>12</v>
      </c>
      <c r="E367" s="80">
        <v>2020</v>
      </c>
      <c r="F367" s="80" t="s">
        <v>218</v>
      </c>
      <c r="G367" s="80" t="s">
        <v>2137</v>
      </c>
      <c r="H367" s="80" t="s">
        <v>2138</v>
      </c>
      <c r="I367" s="177"/>
      <c r="J367" s="81">
        <v>920.40420330508334</v>
      </c>
      <c r="K367" s="81">
        <v>2.711770259681852</v>
      </c>
      <c r="L367" s="81">
        <v>53.734976472832543</v>
      </c>
      <c r="M367" s="81">
        <v>53.54718800309994</v>
      </c>
      <c r="N367" s="81">
        <v>58.055437860659509</v>
      </c>
      <c r="O367" s="81">
        <v>57.842800587332334</v>
      </c>
      <c r="P367" s="81">
        <v>90.180962724555144</v>
      </c>
      <c r="Q367" s="81">
        <v>3.5905623012236001</v>
      </c>
      <c r="R367" s="81">
        <v>50.570592608387557</v>
      </c>
      <c r="S367" s="81">
        <v>4.720206139663599</v>
      </c>
      <c r="T367" s="82"/>
      <c r="U367" s="81">
        <v>137151246</v>
      </c>
      <c r="V367" s="81">
        <v>1466</v>
      </c>
      <c r="W367" s="81">
        <v>1151</v>
      </c>
      <c r="X367" s="81">
        <v>16368</v>
      </c>
      <c r="Y367" s="81">
        <v>22413</v>
      </c>
      <c r="Z367" s="81">
        <v>41333</v>
      </c>
      <c r="AA367" s="81">
        <v>20345</v>
      </c>
      <c r="AB367" s="81">
        <v>60895</v>
      </c>
      <c r="AC367" s="81">
        <v>8964040.25</v>
      </c>
      <c r="AD367" s="81">
        <v>4.720206139663599</v>
      </c>
      <c r="AE367" s="82"/>
      <c r="AF367" s="81">
        <v>717473425.80313373</v>
      </c>
      <c r="AG367" s="81">
        <v>2091480.881973851</v>
      </c>
      <c r="AH367" s="81">
        <v>12913411.214494865</v>
      </c>
      <c r="AI367" s="81">
        <v>91160719.660246655</v>
      </c>
      <c r="AJ367" s="81">
        <v>97421323.368046269</v>
      </c>
      <c r="AK367" s="81"/>
      <c r="AL367" s="81"/>
      <c r="AM367" s="81">
        <v>7947474.0575609924</v>
      </c>
      <c r="AN367" s="81"/>
      <c r="AO367" s="81"/>
      <c r="AP367" s="82"/>
      <c r="AQ367" s="81">
        <v>2426</v>
      </c>
      <c r="AR367" s="81">
        <v>845</v>
      </c>
      <c r="AS367" s="81">
        <v>16</v>
      </c>
      <c r="AT367" s="81">
        <v>0</v>
      </c>
      <c r="AU367" s="81">
        <v>0</v>
      </c>
      <c r="AV367" s="81">
        <v>1</v>
      </c>
      <c r="AW367" s="81">
        <v>16</v>
      </c>
      <c r="AX367" s="82"/>
      <c r="AY367" s="81">
        <v>10621.69999999999</v>
      </c>
      <c r="AZ367" s="81">
        <v>157470.70000000039</v>
      </c>
      <c r="BA367" s="81">
        <v>59356.9</v>
      </c>
      <c r="BB367" s="81">
        <v>0</v>
      </c>
      <c r="BC367" s="81">
        <v>0</v>
      </c>
      <c r="BD367" s="81">
        <v>49.9</v>
      </c>
      <c r="BE367" s="81">
        <v>59356.9</v>
      </c>
      <c r="BF367" s="82"/>
      <c r="BG367" s="81">
        <v>0</v>
      </c>
      <c r="BH367" s="81">
        <v>0</v>
      </c>
      <c r="BI367" s="81">
        <v>705.89700000000005</v>
      </c>
      <c r="BJ367" s="81">
        <v>23.106999999999999</v>
      </c>
      <c r="BK367" s="81">
        <v>3.8519999999999999</v>
      </c>
      <c r="BL367" s="81">
        <v>0</v>
      </c>
      <c r="BM367" s="82"/>
      <c r="BN367" s="81">
        <v>0</v>
      </c>
      <c r="BO367" s="81">
        <v>0</v>
      </c>
      <c r="BP367" s="81">
        <v>10</v>
      </c>
      <c r="BQ367" s="81">
        <v>1</v>
      </c>
      <c r="BR367" s="81">
        <v>1</v>
      </c>
      <c r="BS367" s="81">
        <v>0</v>
      </c>
      <c r="BT367"/>
      <c r="BU367" s="80">
        <v>624.70500000000004</v>
      </c>
      <c r="BV367" s="80">
        <v>108.151</v>
      </c>
      <c r="BW367" s="80">
        <v>0</v>
      </c>
      <c r="BX367" s="80">
        <v>0</v>
      </c>
      <c r="BY367" s="80">
        <v>0</v>
      </c>
      <c r="BZ367" s="80">
        <v>0</v>
      </c>
      <c r="CA367" s="80">
        <v>0</v>
      </c>
      <c r="CB367" s="80">
        <v>0</v>
      </c>
      <c r="CC367" s="80">
        <v>0</v>
      </c>
    </row>
    <row r="368" spans="1:81">
      <c r="A368" s="80" t="s">
        <v>2155</v>
      </c>
      <c r="B368" s="80">
        <v>204</v>
      </c>
      <c r="C368" s="80">
        <v>18</v>
      </c>
      <c r="D368" s="80">
        <v>12</v>
      </c>
      <c r="E368" s="80">
        <v>2021</v>
      </c>
      <c r="F368" s="80" t="s">
        <v>75</v>
      </c>
      <c r="G368" s="174" t="s">
        <v>2137</v>
      </c>
      <c r="H368" s="80" t="s">
        <v>2138</v>
      </c>
      <c r="I368" s="177"/>
      <c r="J368" s="81">
        <v>1141.3168491678507</v>
      </c>
      <c r="K368" s="81">
        <v>3.0727156505513533</v>
      </c>
      <c r="L368" s="81">
        <v>51.232596865039213</v>
      </c>
      <c r="M368" s="81">
        <v>62.806426960472294</v>
      </c>
      <c r="N368" s="81">
        <v>55.737336814070943</v>
      </c>
      <c r="O368" s="81">
        <v>55.575864210154855</v>
      </c>
      <c r="P368" s="81">
        <v>92.051251797381028</v>
      </c>
      <c r="Q368" s="81">
        <v>3.585139618782792</v>
      </c>
      <c r="R368" s="81">
        <v>51.713934122345989</v>
      </c>
      <c r="S368" s="81">
        <v>6.0840222480000001</v>
      </c>
      <c r="T368" s="82"/>
      <c r="U368" s="81">
        <v>179108260</v>
      </c>
      <c r="V368" s="81">
        <v>1466</v>
      </c>
      <c r="W368" s="81">
        <v>1151</v>
      </c>
      <c r="X368" s="81">
        <v>16368</v>
      </c>
      <c r="Y368" s="81">
        <v>22417</v>
      </c>
      <c r="Z368" s="81">
        <v>40892</v>
      </c>
      <c r="AA368" s="81">
        <v>20252</v>
      </c>
      <c r="AB368" s="81">
        <v>60082</v>
      </c>
      <c r="AC368" s="81">
        <v>8884956.7499999981</v>
      </c>
      <c r="AD368" s="81">
        <v>6.0840222480000001</v>
      </c>
      <c r="AE368" s="82"/>
      <c r="AF368" s="81">
        <v>878720379.83707941</v>
      </c>
      <c r="AG368" s="81">
        <v>2329005.6561345672</v>
      </c>
      <c r="AH368" s="81">
        <v>11880946.24085952</v>
      </c>
      <c r="AI368" s="81">
        <v>101063493.38011208</v>
      </c>
      <c r="AJ368" s="81">
        <v>86755779.899690509</v>
      </c>
      <c r="AK368" s="81">
        <v>0</v>
      </c>
      <c r="AL368" s="81">
        <v>0</v>
      </c>
      <c r="AM368" s="81">
        <v>7886596.9072684152</v>
      </c>
      <c r="AN368" s="81">
        <v>0</v>
      </c>
      <c r="AO368" s="81">
        <v>0</v>
      </c>
      <c r="AP368" s="82"/>
      <c r="AQ368" s="81">
        <v>2552</v>
      </c>
      <c r="AR368" s="81">
        <v>861</v>
      </c>
      <c r="AS368" s="81">
        <v>15</v>
      </c>
      <c r="AT368" s="81">
        <v>0</v>
      </c>
      <c r="AU368" s="81">
        <v>0</v>
      </c>
      <c r="AV368" s="81">
        <v>1</v>
      </c>
      <c r="AW368" s="81"/>
      <c r="AX368" s="82"/>
      <c r="AY368" s="81">
        <v>11412.899999999991</v>
      </c>
      <c r="AZ368" s="81">
        <v>158630.70000000039</v>
      </c>
      <c r="BA368" s="81">
        <v>59056.9</v>
      </c>
      <c r="BB368" s="81">
        <v>0</v>
      </c>
      <c r="BC368" s="81">
        <v>0</v>
      </c>
      <c r="BD368" s="81">
        <v>49.9</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2156</v>
      </c>
      <c r="B369" s="80">
        <v>204</v>
      </c>
      <c r="C369" s="80">
        <v>19</v>
      </c>
      <c r="D369" s="80">
        <v>12</v>
      </c>
      <c r="E369" s="80">
        <v>2022</v>
      </c>
      <c r="F369" s="80" t="s">
        <v>568</v>
      </c>
      <c r="G369" s="174" t="s">
        <v>2137</v>
      </c>
      <c r="H369" s="80" t="s">
        <v>2138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2666</v>
      </c>
      <c r="AR369" s="81">
        <v>868</v>
      </c>
      <c r="AS369" s="81">
        <v>13</v>
      </c>
      <c r="AT369" s="81">
        <v>0</v>
      </c>
      <c r="AU369" s="81">
        <v>0</v>
      </c>
      <c r="AV369" s="81">
        <v>1</v>
      </c>
      <c r="AW369" s="81"/>
      <c r="AX369" s="82"/>
      <c r="AY369" s="81">
        <v>12093.699999999975</v>
      </c>
      <c r="AZ369" s="81">
        <v>159369.00000000041</v>
      </c>
      <c r="BA369" s="81">
        <v>57537.1</v>
      </c>
      <c r="BB369" s="81">
        <v>0</v>
      </c>
      <c r="BC369" s="81">
        <v>0</v>
      </c>
      <c r="BD369" s="81">
        <v>49.9</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2157</v>
      </c>
      <c r="B370" s="80">
        <v>392</v>
      </c>
      <c r="C370" s="80">
        <v>1</v>
      </c>
      <c r="D370" s="80">
        <v>24</v>
      </c>
      <c r="E370" s="80">
        <v>1990</v>
      </c>
      <c r="F370" s="80" t="s">
        <v>562</v>
      </c>
      <c r="G370" s="80" t="s">
        <v>2158</v>
      </c>
      <c r="H370" s="80" t="s">
        <v>2159</v>
      </c>
      <c r="I370" s="177"/>
      <c r="J370" s="81">
        <v>137.28740066245356</v>
      </c>
      <c r="K370" s="81">
        <v>7.5478205349874408</v>
      </c>
      <c r="L370" s="81">
        <v>16.158173929730371</v>
      </c>
      <c r="M370" s="81">
        <v>39.556544871274589</v>
      </c>
      <c r="N370" s="81">
        <v>71.44963611104356</v>
      </c>
      <c r="O370" s="81">
        <v>51.481638674941337</v>
      </c>
      <c r="P370" s="81">
        <v>68.34531226119212</v>
      </c>
      <c r="Q370" s="81">
        <v>3.8156995794904351</v>
      </c>
      <c r="R370" s="81">
        <v>0</v>
      </c>
      <c r="S370" s="81">
        <v>3.4398034968866984</v>
      </c>
      <c r="T370" s="82"/>
      <c r="U370" s="81">
        <v>20438958</v>
      </c>
      <c r="V370" s="81">
        <v>2201</v>
      </c>
      <c r="W370" s="81">
        <v>230</v>
      </c>
      <c r="X370" s="81">
        <v>13613</v>
      </c>
      <c r="Y370" s="81">
        <v>17758</v>
      </c>
      <c r="Z370" s="81">
        <v>21175</v>
      </c>
      <c r="AA370" s="81">
        <v>16595</v>
      </c>
      <c r="AB370" s="81">
        <v>61954</v>
      </c>
      <c r="AC370" s="81">
        <v>0</v>
      </c>
      <c r="AD370" s="81">
        <v>3.4398034968866984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2160</v>
      </c>
      <c r="B371" s="80">
        <v>393</v>
      </c>
      <c r="C371" s="80">
        <v>2</v>
      </c>
      <c r="D371" s="80">
        <v>24</v>
      </c>
      <c r="E371" s="80">
        <v>2005</v>
      </c>
      <c r="F371" s="80" t="s">
        <v>565</v>
      </c>
      <c r="G371" s="80" t="s">
        <v>2158</v>
      </c>
      <c r="H371" s="80" t="s">
        <v>2159</v>
      </c>
      <c r="I371" s="177"/>
      <c r="J371" s="81">
        <v>95.620636619892579</v>
      </c>
      <c r="K371" s="81">
        <v>4.6337159286271774</v>
      </c>
      <c r="L371" s="81">
        <v>38.139800201109374</v>
      </c>
      <c r="M371" s="81">
        <v>73.172184828286646</v>
      </c>
      <c r="N371" s="81">
        <v>116.06031876014117</v>
      </c>
      <c r="O371" s="81">
        <v>78.869069845789184</v>
      </c>
      <c r="P371" s="81">
        <v>67.776326761285219</v>
      </c>
      <c r="Q371" s="81">
        <v>3.7827427493871588</v>
      </c>
      <c r="R371" s="81">
        <v>0</v>
      </c>
      <c r="S371" s="81">
        <v>6.0810672286055949</v>
      </c>
      <c r="T371" s="82"/>
      <c r="U371" s="81">
        <v>17229572</v>
      </c>
      <c r="V371" s="81">
        <v>1780</v>
      </c>
      <c r="W371" s="81">
        <v>510</v>
      </c>
      <c r="X371" s="81">
        <v>13429</v>
      </c>
      <c r="Y371" s="81">
        <v>21687</v>
      </c>
      <c r="Z371" s="81">
        <v>37539</v>
      </c>
      <c r="AA371" s="81">
        <v>13478</v>
      </c>
      <c r="AB371" s="81">
        <v>64207</v>
      </c>
      <c r="AC371" s="81">
        <v>0</v>
      </c>
      <c r="AD371" s="81">
        <v>6.0810672286055949</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2161</v>
      </c>
      <c r="B372" s="80">
        <v>394</v>
      </c>
      <c r="C372" s="80">
        <v>3</v>
      </c>
      <c r="D372" s="80">
        <v>24</v>
      </c>
      <c r="E372" s="80">
        <v>2006</v>
      </c>
      <c r="F372" s="80" t="s">
        <v>566</v>
      </c>
      <c r="G372" s="80" t="s">
        <v>2158</v>
      </c>
      <c r="H372" s="80" t="s">
        <v>2159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2162</v>
      </c>
      <c r="B373" s="80">
        <v>395</v>
      </c>
      <c r="C373" s="80">
        <v>4</v>
      </c>
      <c r="D373" s="80">
        <v>24</v>
      </c>
      <c r="E373" s="80">
        <v>2007</v>
      </c>
      <c r="F373" s="80" t="s">
        <v>567</v>
      </c>
      <c r="G373" s="80" t="s">
        <v>2158</v>
      </c>
      <c r="H373" s="80" t="s">
        <v>2159</v>
      </c>
      <c r="I373" s="177"/>
      <c r="J373" s="81">
        <v>113.23574965700979</v>
      </c>
      <c r="K373" s="81">
        <v>4.3456345133036187</v>
      </c>
      <c r="L373" s="81">
        <v>23.825779557439834</v>
      </c>
      <c r="M373" s="81">
        <v>72.04670628226306</v>
      </c>
      <c r="N373" s="81">
        <v>103.36714345202057</v>
      </c>
      <c r="O373" s="81">
        <v>76.690923101579628</v>
      </c>
      <c r="P373" s="81">
        <v>66.445796351965853</v>
      </c>
      <c r="Q373" s="81">
        <v>3.950981444268264</v>
      </c>
      <c r="R373" s="81">
        <v>0</v>
      </c>
      <c r="S373" s="81">
        <v>6.5321779267119133</v>
      </c>
      <c r="T373" s="82"/>
      <c r="U373" s="81">
        <v>20873415</v>
      </c>
      <c r="V373" s="81">
        <v>1624</v>
      </c>
      <c r="W373" s="81">
        <v>388</v>
      </c>
      <c r="X373" s="81">
        <v>15428</v>
      </c>
      <c r="Y373" s="81">
        <v>22003</v>
      </c>
      <c r="Z373" s="81">
        <v>37946</v>
      </c>
      <c r="AA373" s="81">
        <v>13012</v>
      </c>
      <c r="AB373" s="81">
        <v>63516</v>
      </c>
      <c r="AC373" s="81">
        <v>0</v>
      </c>
      <c r="AD373" s="81">
        <v>6.5321779267119133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2163</v>
      </c>
      <c r="B374" s="80">
        <v>396</v>
      </c>
      <c r="C374" s="80">
        <v>5</v>
      </c>
      <c r="D374" s="80">
        <v>24</v>
      </c>
      <c r="E374" s="80">
        <v>2008</v>
      </c>
      <c r="F374" s="80" t="s">
        <v>84</v>
      </c>
      <c r="G374" s="80" t="s">
        <v>2158</v>
      </c>
      <c r="H374" s="80" t="s">
        <v>2159</v>
      </c>
      <c r="I374" s="177"/>
      <c r="J374" s="81">
        <v>93.949236424057489</v>
      </c>
      <c r="K374" s="81">
        <v>3.2213565008594873</v>
      </c>
      <c r="L374" s="81">
        <v>21.646273409228471</v>
      </c>
      <c r="M374" s="81">
        <v>77.940409054983263</v>
      </c>
      <c r="N374" s="81">
        <v>94.585332363890345</v>
      </c>
      <c r="O374" s="81">
        <v>74.234963973230379</v>
      </c>
      <c r="P374" s="81">
        <v>65.278525627276096</v>
      </c>
      <c r="Q374" s="81">
        <v>3.8650150530226699</v>
      </c>
      <c r="R374" s="81">
        <v>0</v>
      </c>
      <c r="S374" s="81">
        <v>5.4601541995621883</v>
      </c>
      <c r="T374" s="82"/>
      <c r="U374" s="81">
        <v>20096350</v>
      </c>
      <c r="V374" s="81">
        <v>1624</v>
      </c>
      <c r="W374" s="81">
        <v>388</v>
      </c>
      <c r="X374" s="81">
        <v>15428</v>
      </c>
      <c r="Y374" s="81">
        <v>22153</v>
      </c>
      <c r="Z374" s="81">
        <v>38020</v>
      </c>
      <c r="AA374" s="81">
        <v>12798</v>
      </c>
      <c r="AB374" s="81">
        <v>63155</v>
      </c>
      <c r="AC374" s="81">
        <v>0</v>
      </c>
      <c r="AD374" s="81">
        <v>5.4601541995621883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2164</v>
      </c>
      <c r="B375" s="80">
        <v>397</v>
      </c>
      <c r="C375" s="80">
        <v>6</v>
      </c>
      <c r="D375" s="80">
        <v>24</v>
      </c>
      <c r="E375" s="80">
        <v>2009</v>
      </c>
      <c r="F375" s="80" t="s">
        <v>85</v>
      </c>
      <c r="G375" s="80" t="s">
        <v>2158</v>
      </c>
      <c r="H375" s="80" t="s">
        <v>2159</v>
      </c>
      <c r="I375" s="177"/>
      <c r="J375" s="81">
        <v>89.190475857418846</v>
      </c>
      <c r="K375" s="81">
        <v>3.1301030569654671</v>
      </c>
      <c r="L375" s="81">
        <v>16.259685027396749</v>
      </c>
      <c r="M375" s="81">
        <v>77.495283016294351</v>
      </c>
      <c r="N375" s="81">
        <v>95.723414014760522</v>
      </c>
      <c r="O375" s="81">
        <v>75.602677494674637</v>
      </c>
      <c r="P375" s="81">
        <v>62.284575427358803</v>
      </c>
      <c r="Q375" s="81">
        <v>3.6565225097113818</v>
      </c>
      <c r="R375" s="81">
        <v>0</v>
      </c>
      <c r="S375" s="81">
        <v>5.7223973013152314</v>
      </c>
      <c r="T375" s="82"/>
      <c r="U375" s="81">
        <v>14172562</v>
      </c>
      <c r="V375" s="81">
        <v>1512</v>
      </c>
      <c r="W375" s="81">
        <v>406</v>
      </c>
      <c r="X375" s="81">
        <v>15641</v>
      </c>
      <c r="Y375" s="81">
        <v>22247</v>
      </c>
      <c r="Z375" s="81">
        <v>38219</v>
      </c>
      <c r="AA375" s="81">
        <v>12536</v>
      </c>
      <c r="AB375" s="81">
        <v>62721</v>
      </c>
      <c r="AC375" s="81">
        <v>0</v>
      </c>
      <c r="AD375" s="81">
        <v>5.7223973013152314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103.351</v>
      </c>
      <c r="BJ375" s="81">
        <v>0</v>
      </c>
      <c r="BK375" s="81">
        <v>0</v>
      </c>
      <c r="BL375" s="81">
        <v>0</v>
      </c>
      <c r="BM375" s="82"/>
      <c r="BN375" s="81">
        <v>0</v>
      </c>
      <c r="BO375" s="81">
        <v>0</v>
      </c>
      <c r="BP375" s="81">
        <v>7</v>
      </c>
      <c r="BQ375" s="81">
        <v>0</v>
      </c>
      <c r="BR375" s="81">
        <v>0</v>
      </c>
      <c r="BS375" s="81">
        <v>0</v>
      </c>
      <c r="BT375"/>
      <c r="BU375" s="80"/>
      <c r="BV375" s="80"/>
      <c r="BW375" s="80"/>
      <c r="BX375" s="80"/>
      <c r="BY375" s="80"/>
      <c r="BZ375" s="80"/>
      <c r="CA375" s="80"/>
      <c r="CB375" s="80"/>
      <c r="CC375" s="80"/>
    </row>
    <row r="376" spans="1:81">
      <c r="A376" s="80" t="s">
        <v>2165</v>
      </c>
      <c r="B376" s="80">
        <v>398</v>
      </c>
      <c r="C376" s="80">
        <v>7</v>
      </c>
      <c r="D376" s="80">
        <v>24</v>
      </c>
      <c r="E376" s="80">
        <v>2010</v>
      </c>
      <c r="F376" s="80" t="s">
        <v>86</v>
      </c>
      <c r="G376" s="80" t="s">
        <v>2158</v>
      </c>
      <c r="H376" s="80" t="s">
        <v>2159</v>
      </c>
      <c r="I376" s="177"/>
      <c r="J376" s="81">
        <v>82.870138545206089</v>
      </c>
      <c r="K376" s="81">
        <v>3.3532440944826329</v>
      </c>
      <c r="L376" s="81">
        <v>16.557956351470452</v>
      </c>
      <c r="M376" s="81">
        <v>80.067917898619939</v>
      </c>
      <c r="N376" s="81">
        <v>102.6536008849491</v>
      </c>
      <c r="O376" s="81">
        <v>75.57590698687963</v>
      </c>
      <c r="P376" s="81">
        <v>62.906610317520446</v>
      </c>
      <c r="Q376" s="81">
        <v>3.8019103447720504</v>
      </c>
      <c r="R376" s="81">
        <v>0</v>
      </c>
      <c r="S376" s="81">
        <v>5.0601939554226165</v>
      </c>
      <c r="T376" s="82"/>
      <c r="U376" s="81">
        <v>15377211</v>
      </c>
      <c r="V376" s="81">
        <v>1512</v>
      </c>
      <c r="W376" s="81">
        <v>406</v>
      </c>
      <c r="X376" s="81">
        <v>15641</v>
      </c>
      <c r="Y376" s="81">
        <v>22417</v>
      </c>
      <c r="Z376" s="81">
        <v>38383</v>
      </c>
      <c r="AA376" s="81">
        <v>12345</v>
      </c>
      <c r="AB376" s="81">
        <v>62489</v>
      </c>
      <c r="AC376" s="81">
        <v>0</v>
      </c>
      <c r="AD376" s="81">
        <v>5.0601939554226165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119.116</v>
      </c>
      <c r="BJ376" s="81">
        <v>0</v>
      </c>
      <c r="BK376" s="81">
        <v>0</v>
      </c>
      <c r="BL376" s="81">
        <v>0</v>
      </c>
      <c r="BM376" s="82"/>
      <c r="BN376" s="81">
        <v>0</v>
      </c>
      <c r="BO376" s="81">
        <v>0</v>
      </c>
      <c r="BP376" s="81">
        <v>8</v>
      </c>
      <c r="BQ376" s="81">
        <v>0</v>
      </c>
      <c r="BR376" s="81">
        <v>0</v>
      </c>
      <c r="BS376" s="81">
        <v>0</v>
      </c>
      <c r="BT376"/>
      <c r="BU376" s="80">
        <v>113.74</v>
      </c>
      <c r="BV376" s="80">
        <v>0</v>
      </c>
      <c r="BW376" s="80">
        <v>5.3760000000000003</v>
      </c>
      <c r="BX376" s="80">
        <v>0</v>
      </c>
      <c r="BY376" s="80">
        <v>0</v>
      </c>
      <c r="BZ376" s="80">
        <v>0</v>
      </c>
      <c r="CA376" s="80">
        <v>0</v>
      </c>
      <c r="CB376" s="80">
        <v>0</v>
      </c>
      <c r="CC376" s="80">
        <v>0</v>
      </c>
    </row>
    <row r="377" spans="1:81">
      <c r="A377" s="80" t="s">
        <v>2166</v>
      </c>
      <c r="B377" s="80">
        <v>399</v>
      </c>
      <c r="C377" s="80">
        <v>8</v>
      </c>
      <c r="D377" s="80">
        <v>24</v>
      </c>
      <c r="E377" s="80">
        <v>2011</v>
      </c>
      <c r="F377" s="80" t="s">
        <v>87</v>
      </c>
      <c r="G377" s="80" t="s">
        <v>2158</v>
      </c>
      <c r="H377" s="80" t="s">
        <v>2159</v>
      </c>
      <c r="I377" s="177"/>
      <c r="J377" s="81">
        <v>97.503002830188336</v>
      </c>
      <c r="K377" s="81">
        <v>4.2087574398495162</v>
      </c>
      <c r="L377" s="81">
        <v>14.774025283197428</v>
      </c>
      <c r="M377" s="81">
        <v>88.11570787989973</v>
      </c>
      <c r="N377" s="81">
        <v>97.021938651551011</v>
      </c>
      <c r="O377" s="81">
        <v>74.73785550156731</v>
      </c>
      <c r="P377" s="81">
        <v>60.579016512725083</v>
      </c>
      <c r="Q377" s="81">
        <v>4.3682492651716842</v>
      </c>
      <c r="R377" s="81">
        <v>0</v>
      </c>
      <c r="S377" s="81">
        <v>5.1787317341696193</v>
      </c>
      <c r="T377" s="82"/>
      <c r="U377" s="81">
        <v>17156213</v>
      </c>
      <c r="V377" s="81">
        <v>1512</v>
      </c>
      <c r="W377" s="81">
        <v>406</v>
      </c>
      <c r="X377" s="81">
        <v>15641</v>
      </c>
      <c r="Y377" s="81">
        <v>22562</v>
      </c>
      <c r="Z377" s="81">
        <v>38782</v>
      </c>
      <c r="AA377" s="81">
        <v>12242</v>
      </c>
      <c r="AB377" s="81">
        <v>62245</v>
      </c>
      <c r="AC377" s="81">
        <v>0</v>
      </c>
      <c r="AD377" s="81">
        <v>5.1787317341696193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108.607</v>
      </c>
      <c r="BJ377" s="81">
        <v>0</v>
      </c>
      <c r="BK377" s="81">
        <v>0</v>
      </c>
      <c r="BL377" s="81">
        <v>0</v>
      </c>
      <c r="BM377" s="82"/>
      <c r="BN377" s="81">
        <v>0</v>
      </c>
      <c r="BO377" s="81">
        <v>0</v>
      </c>
      <c r="BP377" s="81">
        <v>9</v>
      </c>
      <c r="BQ377" s="81">
        <v>0</v>
      </c>
      <c r="BR377" s="81">
        <v>0</v>
      </c>
      <c r="BS377" s="81">
        <v>0</v>
      </c>
      <c r="BT377"/>
      <c r="BU377" s="80">
        <v>103.831</v>
      </c>
      <c r="BV377" s="80">
        <v>0</v>
      </c>
      <c r="BW377" s="80">
        <v>4.7759999999999998</v>
      </c>
      <c r="BX377" s="80">
        <v>0</v>
      </c>
      <c r="BY377" s="80">
        <v>0</v>
      </c>
      <c r="BZ377" s="80">
        <v>0</v>
      </c>
      <c r="CA377" s="80">
        <v>0</v>
      </c>
      <c r="CB377" s="80">
        <v>0</v>
      </c>
      <c r="CC377" s="80">
        <v>0</v>
      </c>
    </row>
    <row r="378" spans="1:81">
      <c r="A378" s="80" t="s">
        <v>2167</v>
      </c>
      <c r="B378" s="80">
        <v>400</v>
      </c>
      <c r="C378" s="80">
        <v>9</v>
      </c>
      <c r="D378" s="80">
        <v>24</v>
      </c>
      <c r="E378" s="80">
        <v>2012</v>
      </c>
      <c r="F378" s="80" t="s">
        <v>88</v>
      </c>
      <c r="G378" s="80" t="s">
        <v>2158</v>
      </c>
      <c r="H378" s="80" t="s">
        <v>2159</v>
      </c>
      <c r="I378" s="177"/>
      <c r="J378" s="81">
        <v>86.220849031250168</v>
      </c>
      <c r="K378" s="81">
        <v>3.7989360718642797</v>
      </c>
      <c r="L378" s="81">
        <v>15.021678713357357</v>
      </c>
      <c r="M378" s="81">
        <v>79.331352150811639</v>
      </c>
      <c r="N378" s="81">
        <v>95.566458020998624</v>
      </c>
      <c r="O378" s="81">
        <v>75.235723647492122</v>
      </c>
      <c r="P378" s="81">
        <v>60.46584005358099</v>
      </c>
      <c r="Q378" s="81">
        <v>4.7716174302039773</v>
      </c>
      <c r="R378" s="81">
        <v>0</v>
      </c>
      <c r="S378" s="81">
        <v>5.0182355999084773</v>
      </c>
      <c r="T378" s="82"/>
      <c r="U378" s="81">
        <v>15566744</v>
      </c>
      <c r="V378" s="81">
        <v>1512</v>
      </c>
      <c r="W378" s="81">
        <v>406</v>
      </c>
      <c r="X378" s="81">
        <v>15641</v>
      </c>
      <c r="Y378" s="81">
        <v>22944</v>
      </c>
      <c r="Z378" s="81">
        <v>39350</v>
      </c>
      <c r="AA378" s="81">
        <v>12150</v>
      </c>
      <c r="AB378" s="81">
        <v>62581</v>
      </c>
      <c r="AC378" s="81">
        <v>0</v>
      </c>
      <c r="AD378" s="81">
        <v>5.0182355999084773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110.78400000000001</v>
      </c>
      <c r="BJ378" s="81">
        <v>0</v>
      </c>
      <c r="BK378" s="81">
        <v>0</v>
      </c>
      <c r="BL378" s="81">
        <v>0</v>
      </c>
      <c r="BM378" s="82"/>
      <c r="BN378" s="81">
        <v>0</v>
      </c>
      <c r="BO378" s="81">
        <v>0</v>
      </c>
      <c r="BP378" s="81">
        <v>9</v>
      </c>
      <c r="BQ378" s="81">
        <v>0</v>
      </c>
      <c r="BR378" s="81">
        <v>0</v>
      </c>
      <c r="BS378" s="81">
        <v>0</v>
      </c>
      <c r="BT378"/>
      <c r="BU378" s="80">
        <v>105.77</v>
      </c>
      <c r="BV378" s="80">
        <v>0</v>
      </c>
      <c r="BW378" s="80">
        <v>5.0140000000000002</v>
      </c>
      <c r="BX378" s="80">
        <v>0</v>
      </c>
      <c r="BY378" s="80">
        <v>0</v>
      </c>
      <c r="BZ378" s="80">
        <v>0</v>
      </c>
      <c r="CA378" s="80">
        <v>0</v>
      </c>
      <c r="CB378" s="80">
        <v>0</v>
      </c>
      <c r="CC378" s="80">
        <v>0</v>
      </c>
    </row>
    <row r="379" spans="1:81">
      <c r="A379" s="80" t="s">
        <v>2168</v>
      </c>
      <c r="B379" s="80">
        <v>401</v>
      </c>
      <c r="C379" s="80">
        <v>10</v>
      </c>
      <c r="D379" s="80">
        <v>24</v>
      </c>
      <c r="E379" s="80">
        <v>2013</v>
      </c>
      <c r="F379" s="80" t="s">
        <v>89</v>
      </c>
      <c r="G379" s="80" t="s">
        <v>2158</v>
      </c>
      <c r="H379" s="80" t="s">
        <v>2159</v>
      </c>
      <c r="I379" s="177"/>
      <c r="J379" s="81">
        <v>89.966032136549543</v>
      </c>
      <c r="K379" s="81">
        <v>3.1249483691342888</v>
      </c>
      <c r="L379" s="81">
        <v>15.270081999128594</v>
      </c>
      <c r="M379" s="81">
        <v>76.476905173771556</v>
      </c>
      <c r="N379" s="81">
        <v>102.82513718131844</v>
      </c>
      <c r="O379" s="81">
        <v>73.308648881961361</v>
      </c>
      <c r="P379" s="81">
        <v>59.769526552675792</v>
      </c>
      <c r="Q379" s="81">
        <v>4.8233921132292767</v>
      </c>
      <c r="R379" s="81">
        <v>0</v>
      </c>
      <c r="S379" s="81">
        <v>6.4306458167517144</v>
      </c>
      <c r="T379" s="82"/>
      <c r="U379" s="81">
        <v>16129859</v>
      </c>
      <c r="V379" s="81">
        <v>1512</v>
      </c>
      <c r="W379" s="81">
        <v>406</v>
      </c>
      <c r="X379" s="81">
        <v>15641</v>
      </c>
      <c r="Y379" s="81">
        <v>23066</v>
      </c>
      <c r="Z379" s="81">
        <v>40054</v>
      </c>
      <c r="AA379" s="81">
        <v>11965</v>
      </c>
      <c r="AB379" s="81">
        <v>62353</v>
      </c>
      <c r="AC379" s="81">
        <v>0</v>
      </c>
      <c r="AD379" s="81">
        <v>6.4306458167517144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115.279</v>
      </c>
      <c r="BJ379" s="81">
        <v>0</v>
      </c>
      <c r="BK379" s="81">
        <v>0</v>
      </c>
      <c r="BL379" s="81">
        <v>0</v>
      </c>
      <c r="BM379" s="82"/>
      <c r="BN379" s="81">
        <v>0</v>
      </c>
      <c r="BO379" s="81">
        <v>0</v>
      </c>
      <c r="BP379" s="81">
        <v>10</v>
      </c>
      <c r="BQ379" s="81">
        <v>0</v>
      </c>
      <c r="BR379" s="81">
        <v>0</v>
      </c>
      <c r="BS379" s="81">
        <v>0</v>
      </c>
      <c r="BT379"/>
      <c r="BU379" s="80">
        <v>110.39</v>
      </c>
      <c r="BV379" s="80">
        <v>0</v>
      </c>
      <c r="BW379" s="80">
        <v>4.8890000000000002</v>
      </c>
      <c r="BX379" s="80">
        <v>0</v>
      </c>
      <c r="BY379" s="80">
        <v>0</v>
      </c>
      <c r="BZ379" s="80">
        <v>0</v>
      </c>
      <c r="CA379" s="80">
        <v>0</v>
      </c>
      <c r="CB379" s="80">
        <v>0</v>
      </c>
      <c r="CC379" s="80">
        <v>0</v>
      </c>
    </row>
    <row r="380" spans="1:81">
      <c r="A380" s="80" t="s">
        <v>2169</v>
      </c>
      <c r="B380" s="80">
        <v>402</v>
      </c>
      <c r="C380" s="80">
        <v>11</v>
      </c>
      <c r="D380" s="80">
        <v>24</v>
      </c>
      <c r="E380" s="80">
        <v>2014</v>
      </c>
      <c r="F380" s="80" t="s">
        <v>90</v>
      </c>
      <c r="G380" s="80" t="s">
        <v>2158</v>
      </c>
      <c r="H380" s="80" t="s">
        <v>2159</v>
      </c>
      <c r="I380" s="177"/>
      <c r="J380" s="81">
        <v>91.476764193953926</v>
      </c>
      <c r="K380" s="81">
        <v>3.3905457475122041</v>
      </c>
      <c r="L380" s="81">
        <v>14.490954382762528</v>
      </c>
      <c r="M380" s="81">
        <v>78.568693225463718</v>
      </c>
      <c r="N380" s="81">
        <v>102.54503281971569</v>
      </c>
      <c r="O380" s="81">
        <v>70.19573172549903</v>
      </c>
      <c r="P380" s="81">
        <v>59.528044982777196</v>
      </c>
      <c r="Q380" s="81">
        <v>4.5913107891291816</v>
      </c>
      <c r="R380" s="81">
        <v>0</v>
      </c>
      <c r="S380" s="81">
        <v>7.2621210297760772</v>
      </c>
      <c r="T380" s="82"/>
      <c r="U380" s="81">
        <v>17953223</v>
      </c>
      <c r="V380" s="81">
        <v>1397</v>
      </c>
      <c r="W380" s="81">
        <v>535</v>
      </c>
      <c r="X380" s="81">
        <v>16141</v>
      </c>
      <c r="Y380" s="81">
        <v>23203</v>
      </c>
      <c r="Z380" s="81">
        <v>40394</v>
      </c>
      <c r="AA380" s="81">
        <v>11855</v>
      </c>
      <c r="AB380" s="81">
        <v>61861</v>
      </c>
      <c r="AC380" s="81">
        <v>0</v>
      </c>
      <c r="AD380" s="81">
        <v>7.2621210297760772</v>
      </c>
      <c r="AE380" s="82"/>
      <c r="AF380" s="81">
        <v>127538319.57569496</v>
      </c>
      <c r="AG380" s="81">
        <v>2794498.2578381109</v>
      </c>
      <c r="AH380" s="81">
        <v>3705052.142394755</v>
      </c>
      <c r="AI380" s="81">
        <v>97681524.617177829</v>
      </c>
      <c r="AJ380" s="81">
        <v>127371306.27400914</v>
      </c>
      <c r="AK380" s="81">
        <v>0</v>
      </c>
      <c r="AL380" s="81">
        <v>0</v>
      </c>
      <c r="AM380" s="81">
        <v>8492590.8977788929</v>
      </c>
      <c r="AN380" s="81">
        <v>0</v>
      </c>
      <c r="AO380" s="81">
        <v>0</v>
      </c>
      <c r="AP380" s="82"/>
      <c r="AQ380" s="81">
        <v>1886</v>
      </c>
      <c r="AR380" s="81">
        <v>274</v>
      </c>
      <c r="AS380" s="81">
        <v>0</v>
      </c>
      <c r="AT380" s="81">
        <v>0</v>
      </c>
      <c r="AU380" s="81">
        <v>0</v>
      </c>
      <c r="AV380" s="81">
        <v>0</v>
      </c>
      <c r="AW380" s="81" t="s">
        <v>564</v>
      </c>
      <c r="AX380" s="82"/>
      <c r="AY380" s="81">
        <v>8022.1</v>
      </c>
      <c r="AZ380" s="81">
        <v>10367.1</v>
      </c>
      <c r="BA380" s="81">
        <v>0</v>
      </c>
      <c r="BB380" s="81">
        <v>0</v>
      </c>
      <c r="BC380" s="81">
        <v>0</v>
      </c>
      <c r="BD380" s="81">
        <v>0</v>
      </c>
      <c r="BE380" s="81" t="s">
        <v>564</v>
      </c>
      <c r="BF380" s="82"/>
      <c r="BG380" s="81">
        <v>0</v>
      </c>
      <c r="BH380" s="81">
        <v>0</v>
      </c>
      <c r="BI380" s="81">
        <v>116.60899999999999</v>
      </c>
      <c r="BJ380" s="81">
        <v>0</v>
      </c>
      <c r="BK380" s="81">
        <v>0</v>
      </c>
      <c r="BL380" s="81">
        <v>0</v>
      </c>
      <c r="BM380" s="82"/>
      <c r="BN380" s="81">
        <v>0</v>
      </c>
      <c r="BO380" s="81">
        <v>0</v>
      </c>
      <c r="BP380" s="81">
        <v>10</v>
      </c>
      <c r="BQ380" s="81">
        <v>0</v>
      </c>
      <c r="BR380" s="81">
        <v>0</v>
      </c>
      <c r="BS380" s="81">
        <v>0</v>
      </c>
      <c r="BT380"/>
      <c r="BU380" s="80">
        <v>111.601</v>
      </c>
      <c r="BV380" s="80">
        <v>0</v>
      </c>
      <c r="BW380" s="80">
        <v>5.008</v>
      </c>
      <c r="BX380" s="80">
        <v>0</v>
      </c>
      <c r="BY380" s="80">
        <v>0</v>
      </c>
      <c r="BZ380" s="80">
        <v>0</v>
      </c>
      <c r="CA380" s="80">
        <v>0</v>
      </c>
      <c r="CB380" s="80">
        <v>0</v>
      </c>
      <c r="CC380" s="80">
        <v>0</v>
      </c>
    </row>
    <row r="381" spans="1:81">
      <c r="A381" s="80" t="s">
        <v>2170</v>
      </c>
      <c r="B381" s="80">
        <v>403</v>
      </c>
      <c r="C381" s="80">
        <v>12</v>
      </c>
      <c r="D381" s="80">
        <v>24</v>
      </c>
      <c r="E381" s="80">
        <v>2015</v>
      </c>
      <c r="F381" s="80" t="s">
        <v>91</v>
      </c>
      <c r="G381" s="80" t="s">
        <v>2158</v>
      </c>
      <c r="H381" s="80" t="s">
        <v>2159</v>
      </c>
      <c r="I381" s="177"/>
      <c r="J381" s="81">
        <v>88.357441310077107</v>
      </c>
      <c r="K381" s="81">
        <v>3.1552371270030752</v>
      </c>
      <c r="L381" s="81">
        <v>15.63354529344447</v>
      </c>
      <c r="M381" s="81">
        <v>83.758079870078916</v>
      </c>
      <c r="N381" s="81">
        <v>88.572286531119232</v>
      </c>
      <c r="O381" s="81">
        <v>69.78920915255452</v>
      </c>
      <c r="P381" s="81">
        <v>59.127631314318506</v>
      </c>
      <c r="Q381" s="81">
        <v>4.4722141678912308</v>
      </c>
      <c r="R381" s="81">
        <v>0</v>
      </c>
      <c r="S381" s="81">
        <v>6.5705626747295351</v>
      </c>
      <c r="T381" s="82"/>
      <c r="U381" s="81">
        <v>18718612</v>
      </c>
      <c r="V381" s="81">
        <v>1397</v>
      </c>
      <c r="W381" s="81">
        <v>535</v>
      </c>
      <c r="X381" s="81">
        <v>16141</v>
      </c>
      <c r="Y381" s="81">
        <v>23383</v>
      </c>
      <c r="Z381" s="81">
        <v>40547</v>
      </c>
      <c r="AA381" s="81">
        <v>11766</v>
      </c>
      <c r="AB381" s="81">
        <v>61552</v>
      </c>
      <c r="AC381" s="81">
        <v>0</v>
      </c>
      <c r="AD381" s="81">
        <v>6.5705626747295351</v>
      </c>
      <c r="AE381" s="82"/>
      <c r="AF381" s="81">
        <v>127134706.22765593</v>
      </c>
      <c r="AG381" s="81">
        <v>2425807.396545893</v>
      </c>
      <c r="AH381" s="81">
        <v>3287636.0302889515</v>
      </c>
      <c r="AI381" s="81">
        <v>104820091.69451831</v>
      </c>
      <c r="AJ381" s="81">
        <v>111028210.4877535</v>
      </c>
      <c r="AK381" s="81">
        <v>0</v>
      </c>
      <c r="AL381" s="81">
        <v>0</v>
      </c>
      <c r="AM381" s="81">
        <v>8435443.3990711216</v>
      </c>
      <c r="AN381" s="81">
        <v>0</v>
      </c>
      <c r="AO381" s="81">
        <v>0</v>
      </c>
      <c r="AP381" s="82"/>
      <c r="AQ381" s="81">
        <v>2025</v>
      </c>
      <c r="AR381" s="81">
        <v>392</v>
      </c>
      <c r="AS381" s="81">
        <v>0</v>
      </c>
      <c r="AT381" s="81">
        <v>0</v>
      </c>
      <c r="AU381" s="81">
        <v>0</v>
      </c>
      <c r="AV381" s="81">
        <v>0</v>
      </c>
      <c r="AW381" s="81" t="s">
        <v>564</v>
      </c>
      <c r="AX381" s="82"/>
      <c r="AY381" s="81">
        <v>8705.2000000000007</v>
      </c>
      <c r="AZ381" s="81">
        <v>14002.5</v>
      </c>
      <c r="BA381" s="81">
        <v>0</v>
      </c>
      <c r="BB381" s="81">
        <v>0</v>
      </c>
      <c r="BC381" s="81">
        <v>0</v>
      </c>
      <c r="BD381" s="81">
        <v>0</v>
      </c>
      <c r="BE381" s="81" t="s">
        <v>564</v>
      </c>
      <c r="BF381" s="82"/>
      <c r="BG381" s="81">
        <v>0</v>
      </c>
      <c r="BH381" s="81">
        <v>0</v>
      </c>
      <c r="BI381" s="81">
        <v>110.636</v>
      </c>
      <c r="BJ381" s="81">
        <v>0</v>
      </c>
      <c r="BK381" s="81">
        <v>0</v>
      </c>
      <c r="BL381" s="81">
        <v>0</v>
      </c>
      <c r="BM381" s="82"/>
      <c r="BN381" s="81">
        <v>0</v>
      </c>
      <c r="BO381" s="81">
        <v>0</v>
      </c>
      <c r="BP381" s="81">
        <v>10</v>
      </c>
      <c r="BQ381" s="81">
        <v>0</v>
      </c>
      <c r="BR381" s="81">
        <v>0</v>
      </c>
      <c r="BS381" s="81">
        <v>0</v>
      </c>
      <c r="BT381"/>
      <c r="BU381" s="80">
        <v>105.741</v>
      </c>
      <c r="BV381" s="80">
        <v>0</v>
      </c>
      <c r="BW381" s="80">
        <v>4.8949999999999996</v>
      </c>
      <c r="BX381" s="80">
        <v>0</v>
      </c>
      <c r="BY381" s="80">
        <v>0</v>
      </c>
      <c r="BZ381" s="80">
        <v>0</v>
      </c>
      <c r="CA381" s="80">
        <v>0</v>
      </c>
      <c r="CB381" s="80">
        <v>0</v>
      </c>
      <c r="CC381" s="80">
        <v>0</v>
      </c>
    </row>
    <row r="382" spans="1:81">
      <c r="A382" s="80" t="s">
        <v>2171</v>
      </c>
      <c r="B382" s="80">
        <v>404</v>
      </c>
      <c r="C382" s="80">
        <v>13</v>
      </c>
      <c r="D382" s="80">
        <v>24</v>
      </c>
      <c r="E382" s="80">
        <v>2016</v>
      </c>
      <c r="F382" s="80" t="s">
        <v>92</v>
      </c>
      <c r="G382" s="80" t="s">
        <v>2158</v>
      </c>
      <c r="H382" s="80" t="s">
        <v>2159</v>
      </c>
      <c r="I382" s="177"/>
      <c r="J382" s="81">
        <v>91.575400429276087</v>
      </c>
      <c r="K382" s="81">
        <v>3.1741975124428774</v>
      </c>
      <c r="L382" s="81">
        <v>15.024268218300765</v>
      </c>
      <c r="M382" s="81">
        <v>67.7088894035236</v>
      </c>
      <c r="N382" s="81">
        <v>95.040047137879526</v>
      </c>
      <c r="O382" s="81">
        <v>69.385503739226891</v>
      </c>
      <c r="P382" s="81">
        <v>57.046254227806898</v>
      </c>
      <c r="Q382" s="81">
        <v>4.3336987008447352</v>
      </c>
      <c r="R382" s="81">
        <v>0</v>
      </c>
      <c r="S382" s="81">
        <v>6.8785429103935423</v>
      </c>
      <c r="T382" s="82"/>
      <c r="U382" s="81">
        <v>19252744</v>
      </c>
      <c r="V382" s="81">
        <v>1397</v>
      </c>
      <c r="W382" s="81">
        <v>535</v>
      </c>
      <c r="X382" s="81">
        <v>16141</v>
      </c>
      <c r="Y382" s="81">
        <v>23567</v>
      </c>
      <c r="Z382" s="81">
        <v>40808</v>
      </c>
      <c r="AA382" s="81">
        <v>11741</v>
      </c>
      <c r="AB382" s="81">
        <v>61356</v>
      </c>
      <c r="AC382" s="81">
        <v>0</v>
      </c>
      <c r="AD382" s="81">
        <v>6.8785429103935423</v>
      </c>
      <c r="AE382" s="82"/>
      <c r="AF382" s="81">
        <v>134516333.72208369</v>
      </c>
      <c r="AG382" s="81">
        <v>2345641.9235988441</v>
      </c>
      <c r="AH382" s="81">
        <v>2453656.6491686399</v>
      </c>
      <c r="AI382" s="81">
        <v>101972673.9578364</v>
      </c>
      <c r="AJ382" s="81">
        <v>117151137.763513</v>
      </c>
      <c r="AK382" s="81">
        <v>0</v>
      </c>
      <c r="AL382" s="81">
        <v>0</v>
      </c>
      <c r="AM382" s="81">
        <v>8415115.0647588074</v>
      </c>
      <c r="AN382" s="81">
        <v>0</v>
      </c>
      <c r="AO382" s="81">
        <v>0</v>
      </c>
      <c r="AP382" s="82"/>
      <c r="AQ382" s="81">
        <v>2181</v>
      </c>
      <c r="AR382" s="81">
        <v>458</v>
      </c>
      <c r="AS382" s="81">
        <v>0</v>
      </c>
      <c r="AT382" s="81">
        <v>0</v>
      </c>
      <c r="AU382" s="81">
        <v>0</v>
      </c>
      <c r="AV382" s="81">
        <v>0</v>
      </c>
      <c r="AW382" s="81" t="s">
        <v>564</v>
      </c>
      <c r="AX382" s="82"/>
      <c r="AY382" s="81">
        <v>9462.7000000000007</v>
      </c>
      <c r="AZ382" s="81">
        <v>15453.6</v>
      </c>
      <c r="BA382" s="81">
        <v>0</v>
      </c>
      <c r="BB382" s="81">
        <v>0</v>
      </c>
      <c r="BC382" s="81">
        <v>0</v>
      </c>
      <c r="BD382" s="81">
        <v>0</v>
      </c>
      <c r="BE382" s="81" t="s">
        <v>564</v>
      </c>
      <c r="BF382" s="82"/>
      <c r="BG382" s="81">
        <v>0</v>
      </c>
      <c r="BH382" s="81">
        <v>0</v>
      </c>
      <c r="BI382" s="81">
        <v>100.60599999999999</v>
      </c>
      <c r="BJ382" s="81">
        <v>0</v>
      </c>
      <c r="BK382" s="81">
        <v>0</v>
      </c>
      <c r="BL382" s="81">
        <v>0</v>
      </c>
      <c r="BM382" s="82"/>
      <c r="BN382" s="81">
        <v>0</v>
      </c>
      <c r="BO382" s="81">
        <v>0</v>
      </c>
      <c r="BP382" s="81">
        <v>10</v>
      </c>
      <c r="BQ382" s="81">
        <v>0</v>
      </c>
      <c r="BR382" s="81">
        <v>0</v>
      </c>
      <c r="BS382" s="81">
        <v>0</v>
      </c>
      <c r="BT382"/>
      <c r="BU382" s="80">
        <v>95.766999999999996</v>
      </c>
      <c r="BV382" s="80">
        <v>0</v>
      </c>
      <c r="BW382" s="80">
        <v>4.8390000000000004</v>
      </c>
      <c r="BX382" s="80">
        <v>0</v>
      </c>
      <c r="BY382" s="80">
        <v>0</v>
      </c>
      <c r="BZ382" s="80">
        <v>0</v>
      </c>
      <c r="CA382" s="80">
        <v>0</v>
      </c>
      <c r="CB382" s="80">
        <v>0</v>
      </c>
      <c r="CC382" s="80">
        <v>0</v>
      </c>
    </row>
    <row r="383" spans="1:81">
      <c r="A383" s="80" t="s">
        <v>2172</v>
      </c>
      <c r="B383" s="80">
        <v>405</v>
      </c>
      <c r="C383" s="80">
        <v>14</v>
      </c>
      <c r="D383" s="80">
        <v>24</v>
      </c>
      <c r="E383" s="80">
        <v>2017</v>
      </c>
      <c r="F383" s="80" t="s">
        <v>71</v>
      </c>
      <c r="G383" s="80" t="s">
        <v>2158</v>
      </c>
      <c r="H383" s="80" t="s">
        <v>2159</v>
      </c>
      <c r="I383" s="177"/>
      <c r="J383" s="81">
        <v>90.728210823410251</v>
      </c>
      <c r="K383" s="81">
        <v>3.1303237492526734</v>
      </c>
      <c r="L383" s="81">
        <v>14.774637507035214</v>
      </c>
      <c r="M383" s="81">
        <v>64.323287414281808</v>
      </c>
      <c r="N383" s="81">
        <v>98.419763362009789</v>
      </c>
      <c r="O383" s="81">
        <v>68.485781677959366</v>
      </c>
      <c r="P383" s="81">
        <v>56.602811535439841</v>
      </c>
      <c r="Q383" s="81">
        <v>4.1681160079229329</v>
      </c>
      <c r="R383" s="81">
        <v>0</v>
      </c>
      <c r="S383" s="81">
        <v>6.5084178805125452</v>
      </c>
      <c r="T383" s="82"/>
      <c r="U383" s="81">
        <v>20250097</v>
      </c>
      <c r="V383" s="81">
        <v>1397</v>
      </c>
      <c r="W383" s="81">
        <v>535</v>
      </c>
      <c r="X383" s="81">
        <v>16141</v>
      </c>
      <c r="Y383" s="81">
        <v>23688</v>
      </c>
      <c r="Z383" s="81">
        <v>40947</v>
      </c>
      <c r="AA383" s="81">
        <v>11724</v>
      </c>
      <c r="AB383" s="81">
        <v>61026</v>
      </c>
      <c r="AC383" s="81">
        <v>0</v>
      </c>
      <c r="AD383" s="81">
        <v>6.5084178805125452</v>
      </c>
      <c r="AE383" s="82"/>
      <c r="AF383" s="81">
        <v>135088374.3446784</v>
      </c>
      <c r="AG383" s="81">
        <v>2339353.2789583341</v>
      </c>
      <c r="AH383" s="81">
        <v>3164463.1608254742</v>
      </c>
      <c r="AI383" s="81">
        <v>101002476.16568621</v>
      </c>
      <c r="AJ383" s="81">
        <v>116241255.63014729</v>
      </c>
      <c r="AK383" s="81">
        <v>0</v>
      </c>
      <c r="AL383" s="81">
        <v>0</v>
      </c>
      <c r="AM383" s="81">
        <v>8382951.351637736</v>
      </c>
      <c r="AN383" s="81">
        <v>0</v>
      </c>
      <c r="AO383" s="81">
        <v>0</v>
      </c>
      <c r="AP383" s="82"/>
      <c r="AQ383" s="81">
        <v>2301</v>
      </c>
      <c r="AR383" s="81">
        <v>510</v>
      </c>
      <c r="AS383" s="81">
        <v>0</v>
      </c>
      <c r="AT383" s="81">
        <v>0</v>
      </c>
      <c r="AU383" s="81">
        <v>0</v>
      </c>
      <c r="AV383" s="81">
        <v>0</v>
      </c>
      <c r="AW383" s="81" t="s">
        <v>564</v>
      </c>
      <c r="AX383" s="82"/>
      <c r="AY383" s="81">
        <v>10075</v>
      </c>
      <c r="AZ383" s="81">
        <v>16656.600000000009</v>
      </c>
      <c r="BA383" s="81">
        <v>0</v>
      </c>
      <c r="BB383" s="81">
        <v>0</v>
      </c>
      <c r="BC383" s="81">
        <v>0</v>
      </c>
      <c r="BD383" s="81">
        <v>0</v>
      </c>
      <c r="BE383" s="81" t="s">
        <v>564</v>
      </c>
      <c r="BF383" s="82"/>
      <c r="BG383" s="81">
        <v>0</v>
      </c>
      <c r="BH383" s="81">
        <v>0</v>
      </c>
      <c r="BI383" s="81">
        <v>110.854</v>
      </c>
      <c r="BJ383" s="81">
        <v>0</v>
      </c>
      <c r="BK383" s="81">
        <v>0</v>
      </c>
      <c r="BL383" s="81">
        <v>0</v>
      </c>
      <c r="BM383" s="82"/>
      <c r="BN383" s="81">
        <v>0</v>
      </c>
      <c r="BO383" s="81">
        <v>0</v>
      </c>
      <c r="BP383" s="81">
        <v>10</v>
      </c>
      <c r="BQ383" s="81">
        <v>0</v>
      </c>
      <c r="BR383" s="81">
        <v>0</v>
      </c>
      <c r="BS383" s="81">
        <v>0</v>
      </c>
      <c r="BT383"/>
      <c r="BU383" s="80">
        <v>105.99</v>
      </c>
      <c r="BV383" s="80">
        <v>0</v>
      </c>
      <c r="BW383" s="80">
        <v>4.8639999999999999</v>
      </c>
      <c r="BX383" s="80">
        <v>0</v>
      </c>
      <c r="BY383" s="80">
        <v>0</v>
      </c>
      <c r="BZ383" s="80">
        <v>0</v>
      </c>
      <c r="CA383" s="80">
        <v>0</v>
      </c>
      <c r="CB383" s="80">
        <v>0</v>
      </c>
      <c r="CC383" s="80">
        <v>0</v>
      </c>
    </row>
    <row r="384" spans="1:81">
      <c r="A384" s="80" t="s">
        <v>2173</v>
      </c>
      <c r="B384" s="80">
        <v>406</v>
      </c>
      <c r="C384" s="80">
        <v>15</v>
      </c>
      <c r="D384" s="80">
        <v>24</v>
      </c>
      <c r="E384" s="80">
        <v>2018</v>
      </c>
      <c r="F384" s="80" t="s">
        <v>93</v>
      </c>
      <c r="G384" s="80" t="s">
        <v>2158</v>
      </c>
      <c r="H384" s="80" t="s">
        <v>2159</v>
      </c>
      <c r="I384" s="177"/>
      <c r="J384" s="81">
        <v>89.685429582694709</v>
      </c>
      <c r="K384" s="81">
        <v>2.9373598773266774</v>
      </c>
      <c r="L384" s="81">
        <v>13.24545410593093</v>
      </c>
      <c r="M384" s="81">
        <v>62.600557143589981</v>
      </c>
      <c r="N384" s="81">
        <v>95.921630820108831</v>
      </c>
      <c r="O384" s="81">
        <v>67.249958134586677</v>
      </c>
      <c r="P384" s="81">
        <v>55.977235207159119</v>
      </c>
      <c r="Q384" s="81">
        <v>3.8517662778701633</v>
      </c>
      <c r="R384" s="81">
        <v>0</v>
      </c>
      <c r="S384" s="81">
        <v>6.5994395701467345</v>
      </c>
      <c r="T384" s="82"/>
      <c r="U384" s="81">
        <v>21520411</v>
      </c>
      <c r="V384" s="81">
        <v>1397</v>
      </c>
      <c r="W384" s="81">
        <v>535</v>
      </c>
      <c r="X384" s="81">
        <v>16141</v>
      </c>
      <c r="Y384" s="81">
        <v>23820</v>
      </c>
      <c r="Z384" s="81">
        <v>40978</v>
      </c>
      <c r="AA384" s="81">
        <v>11711</v>
      </c>
      <c r="AB384" s="81">
        <v>60773</v>
      </c>
      <c r="AC384" s="81">
        <v>0</v>
      </c>
      <c r="AD384" s="81">
        <v>6.5994395701467354</v>
      </c>
      <c r="AE384" s="82"/>
      <c r="AF384" s="81">
        <v>137270779.37365389</v>
      </c>
      <c r="AG384" s="81">
        <v>2078033.4335572631</v>
      </c>
      <c r="AH384" s="81">
        <v>2990186.5099562979</v>
      </c>
      <c r="AI384" s="81">
        <v>96475560.442208737</v>
      </c>
      <c r="AJ384" s="81">
        <v>116619791.10188571</v>
      </c>
      <c r="AK384" s="81">
        <v>0</v>
      </c>
      <c r="AL384" s="81">
        <v>0</v>
      </c>
      <c r="AM384" s="81">
        <v>8365470.9512790367</v>
      </c>
      <c r="AN384" s="81">
        <v>0</v>
      </c>
      <c r="AO384" s="81">
        <v>0</v>
      </c>
      <c r="AP384" s="82"/>
      <c r="AQ384" s="81">
        <v>2467</v>
      </c>
      <c r="AR384" s="81">
        <v>583</v>
      </c>
      <c r="AS384" s="81">
        <v>0</v>
      </c>
      <c r="AT384" s="81">
        <v>0</v>
      </c>
      <c r="AU384" s="81">
        <v>0</v>
      </c>
      <c r="AV384" s="81">
        <v>0</v>
      </c>
      <c r="AW384" s="81" t="s">
        <v>564</v>
      </c>
      <c r="AX384" s="82"/>
      <c r="AY384" s="81">
        <v>10973.2</v>
      </c>
      <c r="AZ384" s="81">
        <v>18219</v>
      </c>
      <c r="BA384" s="81">
        <v>0</v>
      </c>
      <c r="BB384" s="81">
        <v>0</v>
      </c>
      <c r="BC384" s="81">
        <v>0</v>
      </c>
      <c r="BD384" s="81">
        <v>0</v>
      </c>
      <c r="BE384" s="81" t="s">
        <v>564</v>
      </c>
      <c r="BF384" s="82"/>
      <c r="BG384" s="81">
        <v>0</v>
      </c>
      <c r="BH384" s="81">
        <v>0</v>
      </c>
      <c r="BI384" s="81">
        <v>112.526</v>
      </c>
      <c r="BJ384" s="81">
        <v>0</v>
      </c>
      <c r="BK384" s="81">
        <v>0</v>
      </c>
      <c r="BL384" s="81">
        <v>0</v>
      </c>
      <c r="BM384" s="82"/>
      <c r="BN384" s="81">
        <v>0</v>
      </c>
      <c r="BO384" s="81">
        <v>0</v>
      </c>
      <c r="BP384" s="81">
        <v>10</v>
      </c>
      <c r="BQ384" s="81">
        <v>0</v>
      </c>
      <c r="BR384" s="81">
        <v>0</v>
      </c>
      <c r="BS384" s="81">
        <v>0</v>
      </c>
      <c r="BT384"/>
      <c r="BU384" s="80">
        <v>107.825</v>
      </c>
      <c r="BV384" s="80">
        <v>0</v>
      </c>
      <c r="BW384" s="80">
        <v>4.7009999999999996</v>
      </c>
      <c r="BX384" s="80">
        <v>0</v>
      </c>
      <c r="BY384" s="80">
        <v>0</v>
      </c>
      <c r="BZ384" s="80">
        <v>0</v>
      </c>
      <c r="CA384" s="80">
        <v>0</v>
      </c>
      <c r="CB384" s="80">
        <v>0</v>
      </c>
      <c r="CC384" s="80">
        <v>0</v>
      </c>
    </row>
    <row r="385" spans="1:81">
      <c r="A385" s="80" t="s">
        <v>2174</v>
      </c>
      <c r="B385" s="80">
        <v>407</v>
      </c>
      <c r="C385" s="80">
        <v>16</v>
      </c>
      <c r="D385" s="80">
        <v>24</v>
      </c>
      <c r="E385" s="80">
        <v>2019</v>
      </c>
      <c r="F385" s="80" t="s">
        <v>73</v>
      </c>
      <c r="G385" s="80" t="s">
        <v>2158</v>
      </c>
      <c r="H385" s="80" t="s">
        <v>2159</v>
      </c>
      <c r="I385" s="177"/>
      <c r="J385" s="81">
        <v>85.965960545706523</v>
      </c>
      <c r="K385" s="81">
        <v>2.6662966120058402</v>
      </c>
      <c r="L385" s="81">
        <v>13.317552211054853</v>
      </c>
      <c r="M385" s="81">
        <v>59.946688824132494</v>
      </c>
      <c r="N385" s="81">
        <v>85.567127012210321</v>
      </c>
      <c r="O385" s="81">
        <v>65.371438669155609</v>
      </c>
      <c r="P385" s="81">
        <v>55.855153194615518</v>
      </c>
      <c r="Q385" s="81">
        <v>3.7285067958041522</v>
      </c>
      <c r="R385" s="81">
        <v>0</v>
      </c>
      <c r="S385" s="81">
        <v>10.826364939323849</v>
      </c>
      <c r="T385" s="82"/>
      <c r="U385" s="81">
        <v>20909757</v>
      </c>
      <c r="V385" s="81">
        <v>1397</v>
      </c>
      <c r="W385" s="81">
        <v>535</v>
      </c>
      <c r="X385" s="81">
        <v>16141</v>
      </c>
      <c r="Y385" s="81">
        <v>23940</v>
      </c>
      <c r="Z385" s="81">
        <v>40927</v>
      </c>
      <c r="AA385" s="81">
        <v>11598</v>
      </c>
      <c r="AB385" s="81">
        <v>60421</v>
      </c>
      <c r="AC385" s="81">
        <v>0</v>
      </c>
      <c r="AD385" s="81">
        <v>10.826364939323851</v>
      </c>
      <c r="AE385" s="82"/>
      <c r="AF385" s="81">
        <v>139636919.28133309</v>
      </c>
      <c r="AG385" s="81">
        <v>2012086.8210912021</v>
      </c>
      <c r="AH385" s="81">
        <v>3158391.4436806589</v>
      </c>
      <c r="AI385" s="81">
        <v>98863294.04870066</v>
      </c>
      <c r="AJ385" s="81">
        <v>108099081.84926441</v>
      </c>
      <c r="AK385" s="81">
        <v>0</v>
      </c>
      <c r="AL385" s="81">
        <v>0</v>
      </c>
      <c r="AM385" s="81">
        <v>8228885.3509555245</v>
      </c>
      <c r="AN385" s="81">
        <v>0</v>
      </c>
      <c r="AO385" s="81">
        <v>0</v>
      </c>
      <c r="AP385" s="82"/>
      <c r="AQ385" s="81">
        <v>2627</v>
      </c>
      <c r="AR385" s="81">
        <v>617</v>
      </c>
      <c r="AS385" s="81">
        <v>0</v>
      </c>
      <c r="AT385" s="81">
        <v>0</v>
      </c>
      <c r="AU385" s="81">
        <v>0</v>
      </c>
      <c r="AV385" s="81">
        <v>0</v>
      </c>
      <c r="AW385" s="81" t="s">
        <v>564</v>
      </c>
      <c r="AX385" s="82"/>
      <c r="AY385" s="81">
        <v>11781.399999999991</v>
      </c>
      <c r="AZ385" s="81">
        <v>18881.100000000009</v>
      </c>
      <c r="BA385" s="81">
        <v>0</v>
      </c>
      <c r="BB385" s="81">
        <v>0</v>
      </c>
      <c r="BC385" s="81">
        <v>0</v>
      </c>
      <c r="BD385" s="81">
        <v>0</v>
      </c>
      <c r="BE385" s="81" t="s">
        <v>564</v>
      </c>
      <c r="BF385" s="82"/>
      <c r="BG385" s="81">
        <v>0</v>
      </c>
      <c r="BH385" s="81">
        <v>0</v>
      </c>
      <c r="BI385" s="81">
        <v>103.492</v>
      </c>
      <c r="BJ385" s="81">
        <v>0</v>
      </c>
      <c r="BK385" s="81">
        <v>0</v>
      </c>
      <c r="BL385" s="81">
        <v>0</v>
      </c>
      <c r="BM385" s="82"/>
      <c r="BN385" s="81">
        <v>0</v>
      </c>
      <c r="BO385" s="81">
        <v>0</v>
      </c>
      <c r="BP385" s="81">
        <v>9</v>
      </c>
      <c r="BQ385" s="81">
        <v>0</v>
      </c>
      <c r="BR385" s="81">
        <v>0</v>
      </c>
      <c r="BS385" s="81">
        <v>0</v>
      </c>
      <c r="BT385"/>
      <c r="BU385" s="80">
        <v>99.168999999999997</v>
      </c>
      <c r="BV385" s="80">
        <v>0</v>
      </c>
      <c r="BW385" s="80">
        <v>4.3230000000000004</v>
      </c>
      <c r="BX385" s="80">
        <v>0</v>
      </c>
      <c r="BY385" s="80">
        <v>0</v>
      </c>
      <c r="BZ385" s="80">
        <v>0</v>
      </c>
      <c r="CA385" s="80">
        <v>0</v>
      </c>
      <c r="CB385" s="80">
        <v>0</v>
      </c>
      <c r="CC385" s="80">
        <v>0</v>
      </c>
    </row>
    <row r="386" spans="1:81">
      <c r="A386" s="80" t="s">
        <v>2175</v>
      </c>
      <c r="B386" s="80">
        <v>408</v>
      </c>
      <c r="C386" s="80">
        <v>17</v>
      </c>
      <c r="D386" s="80">
        <v>24</v>
      </c>
      <c r="E386" s="80">
        <v>2020</v>
      </c>
      <c r="F386" s="80" t="s">
        <v>218</v>
      </c>
      <c r="G386" s="174" t="s">
        <v>2158</v>
      </c>
      <c r="H386" s="80" t="s">
        <v>2159</v>
      </c>
      <c r="I386" s="177"/>
      <c r="J386" s="81">
        <v>74.606514089929519</v>
      </c>
      <c r="K386" s="81">
        <v>2.6635307582006456</v>
      </c>
      <c r="L386" s="81">
        <v>9.8079206976056561</v>
      </c>
      <c r="M386" s="81">
        <v>53.400816861403825</v>
      </c>
      <c r="N386" s="81">
        <v>84.327492311620389</v>
      </c>
      <c r="O386" s="81">
        <v>57.460755137925275</v>
      </c>
      <c r="P386" s="81">
        <v>52.486251148756814</v>
      </c>
      <c r="Q386" s="81">
        <v>3.5435096907239463</v>
      </c>
      <c r="R386" s="81">
        <v>0</v>
      </c>
      <c r="S386" s="81">
        <v>8.139274041000327</v>
      </c>
      <c r="T386" s="82"/>
      <c r="U386" s="81">
        <v>18462660</v>
      </c>
      <c r="V386" s="81">
        <v>1221</v>
      </c>
      <c r="W386" s="81">
        <v>441</v>
      </c>
      <c r="X386" s="81">
        <v>15976</v>
      </c>
      <c r="Y386" s="81">
        <v>24066</v>
      </c>
      <c r="Z386" s="81">
        <v>41060</v>
      </c>
      <c r="AA386" s="81">
        <v>11841</v>
      </c>
      <c r="AB386" s="81">
        <v>60097</v>
      </c>
      <c r="AC386" s="81">
        <v>0</v>
      </c>
      <c r="AD386" s="81">
        <v>8.139274041000327</v>
      </c>
      <c r="AE386" s="82"/>
      <c r="AF386" s="81">
        <v>124467606.70715959</v>
      </c>
      <c r="AG386" s="81">
        <v>1920617.2681249562</v>
      </c>
      <c r="AH386" s="81">
        <v>2523696.681290647</v>
      </c>
      <c r="AI386" s="81">
        <v>92313630.714383543</v>
      </c>
      <c r="AJ386" s="81">
        <v>109807336.88704237</v>
      </c>
      <c r="AK386" s="81"/>
      <c r="AL386" s="81"/>
      <c r="AM386" s="81">
        <v>7843326.191596074</v>
      </c>
      <c r="AN386" s="81"/>
      <c r="AO386" s="81"/>
      <c r="AP386" s="82"/>
      <c r="AQ386" s="81">
        <v>2759</v>
      </c>
      <c r="AR386" s="81">
        <v>636</v>
      </c>
      <c r="AS386" s="81">
        <v>0</v>
      </c>
      <c r="AT386" s="81">
        <v>0</v>
      </c>
      <c r="AU386" s="81">
        <v>0</v>
      </c>
      <c r="AV386" s="81">
        <v>0</v>
      </c>
      <c r="AW386" s="81">
        <v>0</v>
      </c>
      <c r="AX386" s="82"/>
      <c r="AY386" s="81">
        <v>12581.299999999979</v>
      </c>
      <c r="AZ386" s="81">
        <v>19866.60000000002</v>
      </c>
      <c r="BA386" s="81">
        <v>0</v>
      </c>
      <c r="BB386" s="81">
        <v>0</v>
      </c>
      <c r="BC386" s="81">
        <v>0</v>
      </c>
      <c r="BD386" s="81">
        <v>0</v>
      </c>
      <c r="BE386" s="81">
        <v>0</v>
      </c>
      <c r="BF386" s="82"/>
      <c r="BG386" s="81">
        <v>0</v>
      </c>
      <c r="BH386" s="81">
        <v>0</v>
      </c>
      <c r="BI386" s="81">
        <v>98.078000000000003</v>
      </c>
      <c r="BJ386" s="81">
        <v>0</v>
      </c>
      <c r="BK386" s="81">
        <v>0</v>
      </c>
      <c r="BL386" s="81">
        <v>0</v>
      </c>
      <c r="BM386" s="82"/>
      <c r="BN386" s="81">
        <v>0</v>
      </c>
      <c r="BO386" s="81">
        <v>0</v>
      </c>
      <c r="BP386" s="81">
        <v>9</v>
      </c>
      <c r="BQ386" s="81">
        <v>0</v>
      </c>
      <c r="BR386" s="81">
        <v>0</v>
      </c>
      <c r="BS386" s="81">
        <v>0</v>
      </c>
      <c r="BT386"/>
      <c r="BU386" s="80">
        <v>94.191000000000003</v>
      </c>
      <c r="BV386" s="80">
        <v>0</v>
      </c>
      <c r="BW386" s="80">
        <v>3.887</v>
      </c>
      <c r="BX386" s="80">
        <v>0</v>
      </c>
      <c r="BY386" s="80">
        <v>0</v>
      </c>
      <c r="BZ386" s="80">
        <v>0</v>
      </c>
      <c r="CA386" s="80">
        <v>0</v>
      </c>
      <c r="CB386" s="80">
        <v>0</v>
      </c>
      <c r="CC386" s="80">
        <v>0</v>
      </c>
    </row>
    <row r="387" spans="1:81">
      <c r="A387" s="80" t="s">
        <v>2176</v>
      </c>
      <c r="B387" s="80">
        <v>408</v>
      </c>
      <c r="C387" s="80">
        <v>18</v>
      </c>
      <c r="D387" s="80">
        <v>24</v>
      </c>
      <c r="E387" s="80">
        <v>2021</v>
      </c>
      <c r="F387" s="80" t="s">
        <v>75</v>
      </c>
      <c r="G387" s="174" t="s">
        <v>2158</v>
      </c>
      <c r="H387" s="80" t="s">
        <v>2159</v>
      </c>
      <c r="I387" s="177"/>
      <c r="J387" s="81">
        <v>77.742509850787258</v>
      </c>
      <c r="K387" s="81">
        <v>2.8561407131170236</v>
      </c>
      <c r="L387" s="81">
        <v>12.86721724695375</v>
      </c>
      <c r="M387" s="81">
        <v>66.333081542205989</v>
      </c>
      <c r="N387" s="81">
        <v>90.442118511444804</v>
      </c>
      <c r="O387" s="81">
        <v>55.969999997618046</v>
      </c>
      <c r="P387" s="81">
        <v>54.41623476783753</v>
      </c>
      <c r="Q387" s="81">
        <v>3.5702815953302283</v>
      </c>
      <c r="R387" s="81">
        <v>0</v>
      </c>
      <c r="S387" s="81">
        <v>7.7475363696343651</v>
      </c>
      <c r="T387" s="82"/>
      <c r="U387" s="81">
        <v>20348837</v>
      </c>
      <c r="V387" s="81">
        <v>1221</v>
      </c>
      <c r="W387" s="81">
        <v>441</v>
      </c>
      <c r="X387" s="81">
        <v>15976</v>
      </c>
      <c r="Y387" s="81">
        <v>24266</v>
      </c>
      <c r="Z387" s="81">
        <v>41182</v>
      </c>
      <c r="AA387" s="81">
        <v>11972</v>
      </c>
      <c r="AB387" s="81">
        <v>59833</v>
      </c>
      <c r="AC387" s="81">
        <v>0</v>
      </c>
      <c r="AD387" s="81">
        <v>7.7475363696343651</v>
      </c>
      <c r="AE387" s="82"/>
      <c r="AF387" s="81">
        <v>122790013.69286071</v>
      </c>
      <c r="AG387" s="81">
        <v>1977838.4064296731</v>
      </c>
      <c r="AH387" s="81">
        <v>3023040.0890367883</v>
      </c>
      <c r="AI387" s="81">
        <v>107623422.32608753</v>
      </c>
      <c r="AJ387" s="81">
        <v>112251816.23103116</v>
      </c>
      <c r="AK387" s="81">
        <v>0</v>
      </c>
      <c r="AL387" s="81">
        <v>0</v>
      </c>
      <c r="AM387" s="81">
        <v>7853912.1992042717</v>
      </c>
      <c r="AN387" s="81">
        <v>0</v>
      </c>
      <c r="AO387" s="81">
        <v>0</v>
      </c>
      <c r="AP387" s="82"/>
      <c r="AQ387" s="81">
        <v>2919</v>
      </c>
      <c r="AR387" s="81">
        <v>646</v>
      </c>
      <c r="AS387" s="81">
        <v>0</v>
      </c>
      <c r="AT387" s="81">
        <v>0</v>
      </c>
      <c r="AU387" s="81">
        <v>0</v>
      </c>
      <c r="AV387" s="81">
        <v>0</v>
      </c>
      <c r="AW387" s="81"/>
      <c r="AX387" s="82"/>
      <c r="AY387" s="81">
        <v>13537.29999999997</v>
      </c>
      <c r="AZ387" s="81">
        <v>20296.60000000002</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2177</v>
      </c>
      <c r="B388" s="80">
        <v>408</v>
      </c>
      <c r="C388" s="80">
        <v>19</v>
      </c>
      <c r="D388" s="80">
        <v>24</v>
      </c>
      <c r="E388" s="80">
        <v>2022</v>
      </c>
      <c r="F388" s="80" t="s">
        <v>568</v>
      </c>
      <c r="G388" s="80" t="s">
        <v>2158</v>
      </c>
      <c r="H388" s="80" t="s">
        <v>2159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3070</v>
      </c>
      <c r="AR388" s="81">
        <v>647</v>
      </c>
      <c r="AS388" s="81">
        <v>0</v>
      </c>
      <c r="AT388" s="81">
        <v>0</v>
      </c>
      <c r="AU388" s="81">
        <v>0</v>
      </c>
      <c r="AV388" s="81">
        <v>0</v>
      </c>
      <c r="AW388" s="81"/>
      <c r="AX388" s="82"/>
      <c r="AY388" s="81">
        <v>14434.699999999961</v>
      </c>
      <c r="AZ388" s="81">
        <v>20345.300000000025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2178</v>
      </c>
      <c r="B389" s="80">
        <v>290</v>
      </c>
      <c r="C389" s="80">
        <v>1</v>
      </c>
      <c r="D389" s="80">
        <v>18</v>
      </c>
      <c r="E389" s="80">
        <v>1990</v>
      </c>
      <c r="F389" s="80" t="s">
        <v>562</v>
      </c>
      <c r="G389" s="80" t="s">
        <v>2179</v>
      </c>
      <c r="H389" s="80" t="s">
        <v>2180</v>
      </c>
      <c r="I389" s="177"/>
      <c r="J389" s="81">
        <v>321.96179267385315</v>
      </c>
      <c r="K389" s="81">
        <v>8.9545811373422683</v>
      </c>
      <c r="L389" s="81">
        <v>43.415029588487698</v>
      </c>
      <c r="M389" s="81">
        <v>49.062349207584099</v>
      </c>
      <c r="N389" s="81">
        <v>48.618143504512396</v>
      </c>
      <c r="O389" s="81">
        <v>45.087461120509424</v>
      </c>
      <c r="P389" s="81">
        <v>72.76026705143002</v>
      </c>
      <c r="Q389" s="81">
        <v>3.9682561191553121</v>
      </c>
      <c r="R389" s="81">
        <v>45.865880174012105</v>
      </c>
      <c r="S389" s="81">
        <v>3.6117402338937143</v>
      </c>
      <c r="T389" s="82"/>
      <c r="U389" s="81">
        <v>11125519</v>
      </c>
      <c r="V389" s="81">
        <v>3037</v>
      </c>
      <c r="W389" s="81">
        <v>472</v>
      </c>
      <c r="X389" s="81">
        <v>19023</v>
      </c>
      <c r="Y389" s="81">
        <v>20976</v>
      </c>
      <c r="Z389" s="81">
        <v>18545</v>
      </c>
      <c r="AA389" s="81">
        <v>17667</v>
      </c>
      <c r="AB389" s="81">
        <v>64431</v>
      </c>
      <c r="AC389" s="81">
        <v>7944053</v>
      </c>
      <c r="AD389" s="81">
        <v>3.6117402338937143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2181</v>
      </c>
      <c r="B390" s="80">
        <v>291</v>
      </c>
      <c r="C390" s="80">
        <v>2</v>
      </c>
      <c r="D390" s="80">
        <v>18</v>
      </c>
      <c r="E390" s="80">
        <v>2005</v>
      </c>
      <c r="F390" s="80" t="s">
        <v>565</v>
      </c>
      <c r="G390" s="80" t="s">
        <v>2179</v>
      </c>
      <c r="H390" s="80" t="s">
        <v>2180</v>
      </c>
      <c r="I390" s="177"/>
      <c r="J390" s="81">
        <v>234.37535518489463</v>
      </c>
      <c r="K390" s="81">
        <v>6.5690914674789056</v>
      </c>
      <c r="L390" s="81">
        <v>41.130396343336521</v>
      </c>
      <c r="M390" s="81">
        <v>88.737885089805843</v>
      </c>
      <c r="N390" s="81">
        <v>67.67651985012904</v>
      </c>
      <c r="O390" s="81">
        <v>71.744612192493392</v>
      </c>
      <c r="P390" s="81">
        <v>74.605251805195692</v>
      </c>
      <c r="Q390" s="81">
        <v>3.8249257482589512</v>
      </c>
      <c r="R390" s="81">
        <v>13.196371176424083</v>
      </c>
      <c r="S390" s="81">
        <v>8.7370967620944189</v>
      </c>
      <c r="T390" s="82"/>
      <c r="U390" s="81">
        <v>10051838</v>
      </c>
      <c r="V390" s="81">
        <v>2832</v>
      </c>
      <c r="W390" s="81">
        <v>402</v>
      </c>
      <c r="X390" s="81">
        <v>18359</v>
      </c>
      <c r="Y390" s="81">
        <v>26667</v>
      </c>
      <c r="Z390" s="81">
        <v>34148</v>
      </c>
      <c r="AA390" s="81">
        <v>14836</v>
      </c>
      <c r="AB390" s="81">
        <v>64923</v>
      </c>
      <c r="AC390" s="81">
        <v>2333505</v>
      </c>
      <c r="AD390" s="81">
        <v>8.7370967620944189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2182</v>
      </c>
      <c r="B391" s="80">
        <v>292</v>
      </c>
      <c r="C391" s="80">
        <v>3</v>
      </c>
      <c r="D391" s="80">
        <v>18</v>
      </c>
      <c r="E391" s="80">
        <v>2006</v>
      </c>
      <c r="F391" s="80" t="s">
        <v>566</v>
      </c>
      <c r="G391" s="80" t="s">
        <v>2179</v>
      </c>
      <c r="H391" s="80" t="s">
        <v>2180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2183</v>
      </c>
      <c r="B392" s="80">
        <v>293</v>
      </c>
      <c r="C392" s="80">
        <v>4</v>
      </c>
      <c r="D392" s="80">
        <v>18</v>
      </c>
      <c r="E392" s="80">
        <v>2007</v>
      </c>
      <c r="F392" s="80" t="s">
        <v>567</v>
      </c>
      <c r="G392" s="80" t="s">
        <v>2179</v>
      </c>
      <c r="H392" s="80" t="s">
        <v>2180</v>
      </c>
      <c r="I392" s="177"/>
      <c r="J392" s="81">
        <v>261.00952108540866</v>
      </c>
      <c r="K392" s="81">
        <v>6.8349548803653724</v>
      </c>
      <c r="L392" s="81">
        <v>39.914781206899143</v>
      </c>
      <c r="M392" s="81">
        <v>77.236163277880109</v>
      </c>
      <c r="N392" s="81">
        <v>74.742192931364144</v>
      </c>
      <c r="O392" s="81">
        <v>70.338749715497713</v>
      </c>
      <c r="P392" s="81">
        <v>73.931927419594345</v>
      </c>
      <c r="Q392" s="81">
        <v>4.0098891120641271</v>
      </c>
      <c r="R392" s="81">
        <v>12.704536130603556</v>
      </c>
      <c r="S392" s="81">
        <v>9.8189906817413029</v>
      </c>
      <c r="T392" s="82"/>
      <c r="U392" s="81">
        <v>12506221</v>
      </c>
      <c r="V392" s="81">
        <v>3069</v>
      </c>
      <c r="W392" s="81">
        <v>445</v>
      </c>
      <c r="X392" s="81">
        <v>19978</v>
      </c>
      <c r="Y392" s="81">
        <v>27063</v>
      </c>
      <c r="Z392" s="81">
        <v>34803</v>
      </c>
      <c r="AA392" s="81">
        <v>14478</v>
      </c>
      <c r="AB392" s="81">
        <v>64463</v>
      </c>
      <c r="AC392" s="81">
        <v>2310993</v>
      </c>
      <c r="AD392" s="81">
        <v>9.8189906817413029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2184</v>
      </c>
      <c r="B393" s="80">
        <v>294</v>
      </c>
      <c r="C393" s="80">
        <v>5</v>
      </c>
      <c r="D393" s="80">
        <v>18</v>
      </c>
      <c r="E393" s="80">
        <v>2008</v>
      </c>
      <c r="F393" s="80" t="s">
        <v>84</v>
      </c>
      <c r="G393" s="80" t="s">
        <v>2179</v>
      </c>
      <c r="H393" s="80" t="s">
        <v>2180</v>
      </c>
      <c r="I393" s="177"/>
      <c r="J393" s="81">
        <v>268.7000812210124</v>
      </c>
      <c r="K393" s="81">
        <v>5.0507655744779756</v>
      </c>
      <c r="L393" s="81">
        <v>35.303803976807203</v>
      </c>
      <c r="M393" s="81">
        <v>81.018022074801848</v>
      </c>
      <c r="N393" s="81">
        <v>63.826359045505022</v>
      </c>
      <c r="O393" s="81">
        <v>68.402774667916347</v>
      </c>
      <c r="P393" s="81">
        <v>72.108338552336477</v>
      </c>
      <c r="Q393" s="81">
        <v>3.9472663432017918</v>
      </c>
      <c r="R393" s="81">
        <v>12.381145330179679</v>
      </c>
      <c r="S393" s="81">
        <v>8.4163712525168588</v>
      </c>
      <c r="T393" s="82"/>
      <c r="U393" s="81">
        <v>13896767</v>
      </c>
      <c r="V393" s="81">
        <v>3069</v>
      </c>
      <c r="W393" s="81">
        <v>445</v>
      </c>
      <c r="X393" s="81">
        <v>19978</v>
      </c>
      <c r="Y393" s="81">
        <v>27340</v>
      </c>
      <c r="Z393" s="81">
        <v>35033</v>
      </c>
      <c r="AA393" s="81">
        <v>14137</v>
      </c>
      <c r="AB393" s="81">
        <v>64499</v>
      </c>
      <c r="AC393" s="81">
        <v>2338628</v>
      </c>
      <c r="AD393" s="81">
        <v>8.4163712525168588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2185</v>
      </c>
      <c r="B394" s="80">
        <v>295</v>
      </c>
      <c r="C394" s="80">
        <v>6</v>
      </c>
      <c r="D394" s="80">
        <v>18</v>
      </c>
      <c r="E394" s="80">
        <v>2009</v>
      </c>
      <c r="F394" s="80" t="s">
        <v>85</v>
      </c>
      <c r="G394" s="80" t="s">
        <v>2179</v>
      </c>
      <c r="H394" s="80" t="s">
        <v>2180</v>
      </c>
      <c r="I394" s="177"/>
      <c r="J394" s="81">
        <v>290.34659021525738</v>
      </c>
      <c r="K394" s="81">
        <v>4.8133909973353184</v>
      </c>
      <c r="L394" s="81">
        <v>50.893897739324892</v>
      </c>
      <c r="M394" s="81">
        <v>81.065518294521212</v>
      </c>
      <c r="N394" s="81">
        <v>61.655261070308967</v>
      </c>
      <c r="O394" s="81">
        <v>69.830453916625487</v>
      </c>
      <c r="P394" s="81">
        <v>69.255320427724499</v>
      </c>
      <c r="Q394" s="81">
        <v>3.760584828230455</v>
      </c>
      <c r="R394" s="81">
        <v>12.099851387952166</v>
      </c>
      <c r="S394" s="81">
        <v>5.9371008165207337</v>
      </c>
      <c r="T394" s="82"/>
      <c r="U394" s="81">
        <v>13328256</v>
      </c>
      <c r="V394" s="81">
        <v>2645</v>
      </c>
      <c r="W394" s="81">
        <v>873</v>
      </c>
      <c r="X394" s="81">
        <v>20872</v>
      </c>
      <c r="Y394" s="81">
        <v>27608</v>
      </c>
      <c r="Z394" s="81">
        <v>35301</v>
      </c>
      <c r="AA394" s="81">
        <v>13939</v>
      </c>
      <c r="AB394" s="81">
        <v>64506</v>
      </c>
      <c r="AC394" s="81">
        <v>2229684</v>
      </c>
      <c r="AD394" s="81">
        <v>5.9371008165207337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715.08399999999995</v>
      </c>
      <c r="BJ394" s="81">
        <v>0</v>
      </c>
      <c r="BK394" s="81">
        <v>0</v>
      </c>
      <c r="BL394" s="81">
        <v>0</v>
      </c>
      <c r="BM394" s="82"/>
      <c r="BN394" s="81">
        <v>0</v>
      </c>
      <c r="BO394" s="81">
        <v>0</v>
      </c>
      <c r="BP394" s="81">
        <v>11</v>
      </c>
      <c r="BQ394" s="81">
        <v>0</v>
      </c>
      <c r="BR394" s="81">
        <v>0</v>
      </c>
      <c r="BS394" s="81">
        <v>0</v>
      </c>
      <c r="BT394"/>
      <c r="BU394" s="80"/>
      <c r="BV394" s="80"/>
      <c r="BW394" s="80"/>
      <c r="BX394" s="80"/>
      <c r="BY394" s="80"/>
      <c r="BZ394" s="80"/>
      <c r="CA394" s="80"/>
      <c r="CB394" s="80"/>
      <c r="CC394" s="80"/>
    </row>
    <row r="395" spans="1:81">
      <c r="A395" s="80" t="s">
        <v>2186</v>
      </c>
      <c r="B395" s="80">
        <v>296</v>
      </c>
      <c r="C395" s="80">
        <v>7</v>
      </c>
      <c r="D395" s="80">
        <v>18</v>
      </c>
      <c r="E395" s="80">
        <v>2010</v>
      </c>
      <c r="F395" s="80" t="s">
        <v>86</v>
      </c>
      <c r="G395" s="80" t="s">
        <v>2179</v>
      </c>
      <c r="H395" s="80" t="s">
        <v>2180</v>
      </c>
      <c r="I395" s="177"/>
      <c r="J395" s="81">
        <v>277.26251392608339</v>
      </c>
      <c r="K395" s="81">
        <v>5.2616273093629466</v>
      </c>
      <c r="L395" s="81">
        <v>46.202164606910088</v>
      </c>
      <c r="M395" s="81">
        <v>86.554466892749033</v>
      </c>
      <c r="N395" s="81">
        <v>74.940970545772487</v>
      </c>
      <c r="O395" s="81">
        <v>69.917017460779732</v>
      </c>
      <c r="P395" s="81">
        <v>69.964176562134924</v>
      </c>
      <c r="Q395" s="81">
        <v>3.906131446415452</v>
      </c>
      <c r="R395" s="81">
        <v>13.068182678699106</v>
      </c>
      <c r="S395" s="81">
        <v>9.2145042107239146</v>
      </c>
      <c r="T395" s="82"/>
      <c r="U395" s="81">
        <v>13524836</v>
      </c>
      <c r="V395" s="81">
        <v>2645</v>
      </c>
      <c r="W395" s="81">
        <v>873</v>
      </c>
      <c r="X395" s="81">
        <v>20872</v>
      </c>
      <c r="Y395" s="81">
        <v>27758</v>
      </c>
      <c r="Z395" s="81">
        <v>35509</v>
      </c>
      <c r="AA395" s="81">
        <v>13730</v>
      </c>
      <c r="AB395" s="81">
        <v>64202</v>
      </c>
      <c r="AC395" s="81">
        <v>2282078</v>
      </c>
      <c r="AD395" s="81">
        <v>9.2145042107239146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686.30899999999997</v>
      </c>
      <c r="BJ395" s="81">
        <v>0</v>
      </c>
      <c r="BK395" s="81">
        <v>0</v>
      </c>
      <c r="BL395" s="81">
        <v>0</v>
      </c>
      <c r="BM395" s="82"/>
      <c r="BN395" s="81">
        <v>0</v>
      </c>
      <c r="BO395" s="81">
        <v>0</v>
      </c>
      <c r="BP395" s="81">
        <v>10</v>
      </c>
      <c r="BQ395" s="81">
        <v>0</v>
      </c>
      <c r="BR395" s="81">
        <v>0</v>
      </c>
      <c r="BS395" s="81">
        <v>0</v>
      </c>
      <c r="BT395"/>
      <c r="BU395" s="80">
        <v>686.30899999999997</v>
      </c>
      <c r="BV395" s="80">
        <v>0</v>
      </c>
      <c r="BW395" s="80">
        <v>0</v>
      </c>
      <c r="BX395" s="80">
        <v>0</v>
      </c>
      <c r="BY395" s="80">
        <v>0</v>
      </c>
      <c r="BZ395" s="80">
        <v>0</v>
      </c>
      <c r="CA395" s="80">
        <v>0</v>
      </c>
      <c r="CB395" s="80">
        <v>0</v>
      </c>
      <c r="CC395" s="80">
        <v>0</v>
      </c>
    </row>
    <row r="396" spans="1:81">
      <c r="A396" s="80" t="s">
        <v>2187</v>
      </c>
      <c r="B396" s="80">
        <v>297</v>
      </c>
      <c r="C396" s="80">
        <v>8</v>
      </c>
      <c r="D396" s="80">
        <v>18</v>
      </c>
      <c r="E396" s="80">
        <v>2011</v>
      </c>
      <c r="F396" s="80" t="s">
        <v>87</v>
      </c>
      <c r="G396" s="80" t="s">
        <v>2179</v>
      </c>
      <c r="H396" s="80" t="s">
        <v>2180</v>
      </c>
      <c r="I396" s="177"/>
      <c r="J396" s="81">
        <v>302.80119703567317</v>
      </c>
      <c r="K396" s="81">
        <v>6.4286540036421584</v>
      </c>
      <c r="L396" s="81">
        <v>47.21330652889516</v>
      </c>
      <c r="M396" s="81">
        <v>115.27059258926108</v>
      </c>
      <c r="N396" s="81">
        <v>95.662456390059702</v>
      </c>
      <c r="O396" s="81">
        <v>69.575081150355444</v>
      </c>
      <c r="P396" s="81">
        <v>66.848712144290403</v>
      </c>
      <c r="Q396" s="81">
        <v>4.4920438141918924</v>
      </c>
      <c r="R396" s="81">
        <v>13.000173367596707</v>
      </c>
      <c r="S396" s="81">
        <v>6.0065348279590065</v>
      </c>
      <c r="T396" s="82"/>
      <c r="U396" s="81">
        <v>13446061</v>
      </c>
      <c r="V396" s="81">
        <v>2645</v>
      </c>
      <c r="W396" s="81">
        <v>873</v>
      </c>
      <c r="X396" s="81">
        <v>20872</v>
      </c>
      <c r="Y396" s="81">
        <v>28027</v>
      </c>
      <c r="Z396" s="81">
        <v>36103</v>
      </c>
      <c r="AA396" s="81">
        <v>13509</v>
      </c>
      <c r="AB396" s="81">
        <v>64009</v>
      </c>
      <c r="AC396" s="81">
        <v>2266447</v>
      </c>
      <c r="AD396" s="81">
        <v>6.0065348279590065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749.59100000000001</v>
      </c>
      <c r="BJ396" s="81">
        <v>0</v>
      </c>
      <c r="BK396" s="81">
        <v>0</v>
      </c>
      <c r="BL396" s="81">
        <v>0</v>
      </c>
      <c r="BM396" s="82"/>
      <c r="BN396" s="81">
        <v>0</v>
      </c>
      <c r="BO396" s="81">
        <v>0</v>
      </c>
      <c r="BP396" s="81">
        <v>11</v>
      </c>
      <c r="BQ396" s="81">
        <v>0</v>
      </c>
      <c r="BR396" s="81">
        <v>0</v>
      </c>
      <c r="BS396" s="81">
        <v>0</v>
      </c>
      <c r="BT396"/>
      <c r="BU396" s="80">
        <v>749.59100000000001</v>
      </c>
      <c r="BV396" s="80">
        <v>0</v>
      </c>
      <c r="BW396" s="80">
        <v>0</v>
      </c>
      <c r="BX396" s="80">
        <v>0</v>
      </c>
      <c r="BY396" s="80">
        <v>0</v>
      </c>
      <c r="BZ396" s="80">
        <v>0</v>
      </c>
      <c r="CA396" s="80">
        <v>0</v>
      </c>
      <c r="CB396" s="80">
        <v>0</v>
      </c>
      <c r="CC396" s="80">
        <v>0</v>
      </c>
    </row>
    <row r="397" spans="1:81">
      <c r="A397" s="80" t="s">
        <v>2188</v>
      </c>
      <c r="B397" s="80">
        <v>298</v>
      </c>
      <c r="C397" s="80">
        <v>9</v>
      </c>
      <c r="D397" s="80">
        <v>18</v>
      </c>
      <c r="E397" s="80">
        <v>2012</v>
      </c>
      <c r="F397" s="80" t="s">
        <v>88</v>
      </c>
      <c r="G397" s="80" t="s">
        <v>2179</v>
      </c>
      <c r="H397" s="80" t="s">
        <v>2180</v>
      </c>
      <c r="I397" s="177"/>
      <c r="J397" s="81">
        <v>281.20488506841423</v>
      </c>
      <c r="K397" s="81">
        <v>6.2377702894234615</v>
      </c>
      <c r="L397" s="81">
        <v>47.109372881743781</v>
      </c>
      <c r="M397" s="81">
        <v>128.17122518105671</v>
      </c>
      <c r="N397" s="81">
        <v>98.964339007566778</v>
      </c>
      <c r="O397" s="81">
        <v>70.170935033967183</v>
      </c>
      <c r="P397" s="81">
        <v>66.457681323088124</v>
      </c>
      <c r="Q397" s="81">
        <v>4.8496181753358654</v>
      </c>
      <c r="R397" s="81">
        <v>13.559026607546256</v>
      </c>
      <c r="S397" s="81">
        <v>4.0390100539344083</v>
      </c>
      <c r="T397" s="82"/>
      <c r="U397" s="81">
        <v>13116472</v>
      </c>
      <c r="V397" s="81">
        <v>2645</v>
      </c>
      <c r="W397" s="81">
        <v>873</v>
      </c>
      <c r="X397" s="81">
        <v>20872</v>
      </c>
      <c r="Y397" s="81">
        <v>28172</v>
      </c>
      <c r="Z397" s="81">
        <v>36701</v>
      </c>
      <c r="AA397" s="81">
        <v>13354</v>
      </c>
      <c r="AB397" s="81">
        <v>63604</v>
      </c>
      <c r="AC397" s="81">
        <v>2302651</v>
      </c>
      <c r="AD397" s="81">
        <v>4.0390100539344083</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863.62599999999998</v>
      </c>
      <c r="BJ397" s="81">
        <v>0</v>
      </c>
      <c r="BK397" s="81">
        <v>0</v>
      </c>
      <c r="BL397" s="81">
        <v>0</v>
      </c>
      <c r="BM397" s="82"/>
      <c r="BN397" s="81">
        <v>0</v>
      </c>
      <c r="BO397" s="81">
        <v>0</v>
      </c>
      <c r="BP397" s="81">
        <v>12</v>
      </c>
      <c r="BQ397" s="81">
        <v>0</v>
      </c>
      <c r="BR397" s="81">
        <v>0</v>
      </c>
      <c r="BS397" s="81">
        <v>0</v>
      </c>
      <c r="BT397"/>
      <c r="BU397" s="80">
        <v>863.62599999999998</v>
      </c>
      <c r="BV397" s="80">
        <v>0</v>
      </c>
      <c r="BW397" s="80">
        <v>0</v>
      </c>
      <c r="BX397" s="80">
        <v>0</v>
      </c>
      <c r="BY397" s="80">
        <v>0</v>
      </c>
      <c r="BZ397" s="80">
        <v>0</v>
      </c>
      <c r="CA397" s="80">
        <v>0</v>
      </c>
      <c r="CB397" s="80">
        <v>0</v>
      </c>
      <c r="CC397" s="80">
        <v>0</v>
      </c>
    </row>
    <row r="398" spans="1:81">
      <c r="A398" s="80" t="s">
        <v>2189</v>
      </c>
      <c r="B398" s="80">
        <v>299</v>
      </c>
      <c r="C398" s="80">
        <v>10</v>
      </c>
      <c r="D398" s="80">
        <v>18</v>
      </c>
      <c r="E398" s="80">
        <v>2013</v>
      </c>
      <c r="F398" s="80" t="s">
        <v>89</v>
      </c>
      <c r="G398" s="80" t="s">
        <v>2179</v>
      </c>
      <c r="H398" s="80" t="s">
        <v>2180</v>
      </c>
      <c r="I398" s="177"/>
      <c r="J398" s="81">
        <v>362.07550470530066</v>
      </c>
      <c r="K398" s="81">
        <v>5.2253975328894278</v>
      </c>
      <c r="L398" s="81">
        <v>41.511935534055347</v>
      </c>
      <c r="M398" s="81">
        <v>110.55443261041512</v>
      </c>
      <c r="N398" s="81">
        <v>104.82999128413363</v>
      </c>
      <c r="O398" s="81">
        <v>68.165659333893473</v>
      </c>
      <c r="P398" s="81">
        <v>66.4083648968886</v>
      </c>
      <c r="Q398" s="81">
        <v>4.926585304880807</v>
      </c>
      <c r="R398" s="81">
        <v>14.349164697600559</v>
      </c>
      <c r="S398" s="81">
        <v>3.2545896047477747</v>
      </c>
      <c r="T398" s="82"/>
      <c r="U398" s="81">
        <v>15365962</v>
      </c>
      <c r="V398" s="81">
        <v>2645</v>
      </c>
      <c r="W398" s="81">
        <v>873</v>
      </c>
      <c r="X398" s="81">
        <v>20872</v>
      </c>
      <c r="Y398" s="81">
        <v>28267</v>
      </c>
      <c r="Z398" s="81">
        <v>37244</v>
      </c>
      <c r="AA398" s="81">
        <v>13294</v>
      </c>
      <c r="AB398" s="81">
        <v>63687</v>
      </c>
      <c r="AC398" s="81">
        <v>2378687</v>
      </c>
      <c r="AD398" s="81">
        <v>3.2545896047477747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931.50400000000002</v>
      </c>
      <c r="BJ398" s="81">
        <v>0</v>
      </c>
      <c r="BK398" s="81">
        <v>0</v>
      </c>
      <c r="BL398" s="81">
        <v>0</v>
      </c>
      <c r="BM398" s="82"/>
      <c r="BN398" s="81">
        <v>0</v>
      </c>
      <c r="BO398" s="81">
        <v>0</v>
      </c>
      <c r="BP398" s="81">
        <v>13</v>
      </c>
      <c r="BQ398" s="81">
        <v>0</v>
      </c>
      <c r="BR398" s="81">
        <v>0</v>
      </c>
      <c r="BS398" s="81">
        <v>0</v>
      </c>
      <c r="BT398"/>
      <c r="BU398" s="80">
        <v>931.50400000000002</v>
      </c>
      <c r="BV398" s="80">
        <v>0</v>
      </c>
      <c r="BW398" s="80">
        <v>0</v>
      </c>
      <c r="BX398" s="80">
        <v>0</v>
      </c>
      <c r="BY398" s="80">
        <v>0</v>
      </c>
      <c r="BZ398" s="80">
        <v>0</v>
      </c>
      <c r="CA398" s="80">
        <v>0</v>
      </c>
      <c r="CB398" s="80">
        <v>0</v>
      </c>
      <c r="CC398" s="80">
        <v>0</v>
      </c>
    </row>
    <row r="399" spans="1:81">
      <c r="A399" s="80" t="s">
        <v>2190</v>
      </c>
      <c r="B399" s="80">
        <v>300</v>
      </c>
      <c r="C399" s="80">
        <v>11</v>
      </c>
      <c r="D399" s="80">
        <v>18</v>
      </c>
      <c r="E399" s="80">
        <v>2014</v>
      </c>
      <c r="F399" s="80" t="s">
        <v>90</v>
      </c>
      <c r="G399" s="80" t="s">
        <v>2179</v>
      </c>
      <c r="H399" s="80" t="s">
        <v>2180</v>
      </c>
      <c r="I399" s="177"/>
      <c r="J399" s="81">
        <v>359.97646215815018</v>
      </c>
      <c r="K399" s="81">
        <v>5.283973105124371</v>
      </c>
      <c r="L399" s="81">
        <v>34.764365991735069</v>
      </c>
      <c r="M399" s="81">
        <v>107.20069390940083</v>
      </c>
      <c r="N399" s="81">
        <v>101.76729712895369</v>
      </c>
      <c r="O399" s="81">
        <v>65.729646897689648</v>
      </c>
      <c r="P399" s="81">
        <v>66.301839388662188</v>
      </c>
      <c r="Q399" s="81">
        <v>4.7016014057154951</v>
      </c>
      <c r="R399" s="81">
        <v>14.696764993800981</v>
      </c>
      <c r="S399" s="81">
        <v>2.7154295617998438</v>
      </c>
      <c r="T399" s="82"/>
      <c r="U399" s="81">
        <v>16186134</v>
      </c>
      <c r="V399" s="81">
        <v>2318</v>
      </c>
      <c r="W399" s="81">
        <v>864</v>
      </c>
      <c r="X399" s="81">
        <v>20915</v>
      </c>
      <c r="Y399" s="81">
        <v>28449</v>
      </c>
      <c r="Z399" s="81">
        <v>37824</v>
      </c>
      <c r="AA399" s="81">
        <v>13204</v>
      </c>
      <c r="AB399" s="81">
        <v>63347</v>
      </c>
      <c r="AC399" s="81">
        <v>2443970</v>
      </c>
      <c r="AD399" s="81">
        <v>2.7154295617998438</v>
      </c>
      <c r="AE399" s="82"/>
      <c r="AF399" s="81">
        <v>283691907.74959874</v>
      </c>
      <c r="AG399" s="81">
        <v>4203509.3673709417</v>
      </c>
      <c r="AH399" s="81">
        <v>5313019.6876425762</v>
      </c>
      <c r="AI399" s="81">
        <v>125965137.08746554</v>
      </c>
      <c r="AJ399" s="81">
        <v>135633039.31635273</v>
      </c>
      <c r="AK399" s="81">
        <v>0</v>
      </c>
      <c r="AL399" s="81">
        <v>0</v>
      </c>
      <c r="AM399" s="81">
        <v>8696596.4921614528</v>
      </c>
      <c r="AN399" s="81">
        <v>0</v>
      </c>
      <c r="AO399" s="81">
        <v>0</v>
      </c>
      <c r="AP399" s="82"/>
      <c r="AQ399" s="81">
        <v>2022</v>
      </c>
      <c r="AR399" s="81">
        <v>429</v>
      </c>
      <c r="AS399" s="81">
        <v>0</v>
      </c>
      <c r="AT399" s="81">
        <v>0</v>
      </c>
      <c r="AU399" s="81">
        <v>0</v>
      </c>
      <c r="AV399" s="81">
        <v>0</v>
      </c>
      <c r="AW399" s="81" t="s">
        <v>564</v>
      </c>
      <c r="AX399" s="82"/>
      <c r="AY399" s="81">
        <v>9165.405999999999</v>
      </c>
      <c r="AZ399" s="81">
        <v>24884.7</v>
      </c>
      <c r="BA399" s="81">
        <v>0</v>
      </c>
      <c r="BB399" s="81">
        <v>0</v>
      </c>
      <c r="BC399" s="81">
        <v>0</v>
      </c>
      <c r="BD399" s="81">
        <v>0</v>
      </c>
      <c r="BE399" s="81" t="s">
        <v>564</v>
      </c>
      <c r="BF399" s="82"/>
      <c r="BG399" s="81">
        <v>0</v>
      </c>
      <c r="BH399" s="81">
        <v>0</v>
      </c>
      <c r="BI399" s="81">
        <v>945.19899999999996</v>
      </c>
      <c r="BJ399" s="81">
        <v>0</v>
      </c>
      <c r="BK399" s="81">
        <v>0</v>
      </c>
      <c r="BL399" s="81">
        <v>0</v>
      </c>
      <c r="BM399" s="82"/>
      <c r="BN399" s="81">
        <v>0</v>
      </c>
      <c r="BO399" s="81">
        <v>0</v>
      </c>
      <c r="BP399" s="81">
        <v>13</v>
      </c>
      <c r="BQ399" s="81">
        <v>0</v>
      </c>
      <c r="BR399" s="81">
        <v>0</v>
      </c>
      <c r="BS399" s="81">
        <v>0</v>
      </c>
      <c r="BT399"/>
      <c r="BU399" s="80">
        <v>945.19899999999996</v>
      </c>
      <c r="BV399" s="80">
        <v>0</v>
      </c>
      <c r="BW399" s="80">
        <v>0</v>
      </c>
      <c r="BX399" s="80">
        <v>0</v>
      </c>
      <c r="BY399" s="80">
        <v>0</v>
      </c>
      <c r="BZ399" s="80">
        <v>0</v>
      </c>
      <c r="CA399" s="80">
        <v>0</v>
      </c>
      <c r="CB399" s="80">
        <v>0</v>
      </c>
      <c r="CC399" s="80">
        <v>0</v>
      </c>
    </row>
    <row r="400" spans="1:81">
      <c r="A400" s="80" t="s">
        <v>2191</v>
      </c>
      <c r="B400" s="80">
        <v>301</v>
      </c>
      <c r="C400" s="80">
        <v>12</v>
      </c>
      <c r="D400" s="80">
        <v>18</v>
      </c>
      <c r="E400" s="80">
        <v>2015</v>
      </c>
      <c r="F400" s="80" t="s">
        <v>91</v>
      </c>
      <c r="G400" s="80" t="s">
        <v>2179</v>
      </c>
      <c r="H400" s="80" t="s">
        <v>2180</v>
      </c>
      <c r="I400" s="177"/>
      <c r="J400" s="81">
        <v>344.06973550191793</v>
      </c>
      <c r="K400" s="81">
        <v>4.9969236225579854</v>
      </c>
      <c r="L400" s="81">
        <v>40.783962372758701</v>
      </c>
      <c r="M400" s="81">
        <v>123.76488345706828</v>
      </c>
      <c r="N400" s="81">
        <v>88.862156120606571</v>
      </c>
      <c r="O400" s="81">
        <v>65.668673312388421</v>
      </c>
      <c r="P400" s="81">
        <v>65.946957822352687</v>
      </c>
      <c r="Q400" s="81">
        <v>4.5783667689324492</v>
      </c>
      <c r="R400" s="81">
        <v>13.977985613221254</v>
      </c>
      <c r="S400" s="81">
        <v>5.0463230643524675</v>
      </c>
      <c r="T400" s="82"/>
      <c r="U400" s="81">
        <v>17492746</v>
      </c>
      <c r="V400" s="81">
        <v>2318</v>
      </c>
      <c r="W400" s="81">
        <v>864</v>
      </c>
      <c r="X400" s="81">
        <v>20915</v>
      </c>
      <c r="Y400" s="81">
        <v>28528</v>
      </c>
      <c r="Z400" s="81">
        <v>38153</v>
      </c>
      <c r="AA400" s="81">
        <v>13123</v>
      </c>
      <c r="AB400" s="81">
        <v>63013</v>
      </c>
      <c r="AC400" s="81">
        <v>2394468</v>
      </c>
      <c r="AD400" s="81">
        <v>5.0463230643524675</v>
      </c>
      <c r="AE400" s="82"/>
      <c r="AF400" s="81">
        <v>295651839.20355368</v>
      </c>
      <c r="AG400" s="81">
        <v>3876417.4531470696</v>
      </c>
      <c r="AH400" s="81">
        <v>5796234.3731256928</v>
      </c>
      <c r="AI400" s="81">
        <v>127219725.88660803</v>
      </c>
      <c r="AJ400" s="81">
        <v>136932169.15959275</v>
      </c>
      <c r="AK400" s="81">
        <v>0</v>
      </c>
      <c r="AL400" s="81">
        <v>0</v>
      </c>
      <c r="AM400" s="81">
        <v>8635667.3204066269</v>
      </c>
      <c r="AN400" s="81">
        <v>0</v>
      </c>
      <c r="AO400" s="81">
        <v>0</v>
      </c>
      <c r="AP400" s="82"/>
      <c r="AQ400" s="81">
        <v>2166</v>
      </c>
      <c r="AR400" s="81">
        <v>574</v>
      </c>
      <c r="AS400" s="81">
        <v>0</v>
      </c>
      <c r="AT400" s="81">
        <v>0</v>
      </c>
      <c r="AU400" s="81">
        <v>0</v>
      </c>
      <c r="AV400" s="81">
        <v>1</v>
      </c>
      <c r="AW400" s="81" t="s">
        <v>564</v>
      </c>
      <c r="AX400" s="82"/>
      <c r="AY400" s="81">
        <v>10065.155999999999</v>
      </c>
      <c r="AZ400" s="81">
        <v>34626.700000000004</v>
      </c>
      <c r="BA400" s="81">
        <v>0</v>
      </c>
      <c r="BB400" s="81">
        <v>0</v>
      </c>
      <c r="BC400" s="81">
        <v>0</v>
      </c>
      <c r="BD400" s="81">
        <v>18000</v>
      </c>
      <c r="BE400" s="81" t="s">
        <v>564</v>
      </c>
      <c r="BF400" s="82"/>
      <c r="BG400" s="81">
        <v>0</v>
      </c>
      <c r="BH400" s="81">
        <v>0</v>
      </c>
      <c r="BI400" s="81">
        <v>795.08199999999999</v>
      </c>
      <c r="BJ400" s="81">
        <v>0</v>
      </c>
      <c r="BK400" s="81">
        <v>0</v>
      </c>
      <c r="BL400" s="81">
        <v>0</v>
      </c>
      <c r="BM400" s="82"/>
      <c r="BN400" s="81">
        <v>0</v>
      </c>
      <c r="BO400" s="81">
        <v>0</v>
      </c>
      <c r="BP400" s="81">
        <v>13</v>
      </c>
      <c r="BQ400" s="81">
        <v>0</v>
      </c>
      <c r="BR400" s="81">
        <v>0</v>
      </c>
      <c r="BS400" s="81">
        <v>0</v>
      </c>
      <c r="BT400"/>
      <c r="BU400" s="80">
        <v>795.08199999999999</v>
      </c>
      <c r="BV400" s="80">
        <v>0</v>
      </c>
      <c r="BW400" s="80">
        <v>0</v>
      </c>
      <c r="BX400" s="80">
        <v>0</v>
      </c>
      <c r="BY400" s="80">
        <v>0</v>
      </c>
      <c r="BZ400" s="80">
        <v>0</v>
      </c>
      <c r="CA400" s="80">
        <v>0</v>
      </c>
      <c r="CB400" s="80">
        <v>0</v>
      </c>
      <c r="CC400" s="80">
        <v>0</v>
      </c>
    </row>
    <row r="401" spans="1:81">
      <c r="A401" s="80" t="s">
        <v>2192</v>
      </c>
      <c r="B401" s="80">
        <v>302</v>
      </c>
      <c r="C401" s="80">
        <v>13</v>
      </c>
      <c r="D401" s="80">
        <v>18</v>
      </c>
      <c r="E401" s="80">
        <v>2016</v>
      </c>
      <c r="F401" s="80" t="s">
        <v>92</v>
      </c>
      <c r="G401" s="80" t="s">
        <v>2179</v>
      </c>
      <c r="H401" s="80" t="s">
        <v>2180</v>
      </c>
      <c r="I401" s="177"/>
      <c r="J401" s="81">
        <v>318.58089611906956</v>
      </c>
      <c r="K401" s="81">
        <v>4.8255479155860046</v>
      </c>
      <c r="L401" s="81">
        <v>43.103441909933302</v>
      </c>
      <c r="M401" s="81">
        <v>87.407174908705954</v>
      </c>
      <c r="N401" s="81">
        <v>77.043516666283338</v>
      </c>
      <c r="O401" s="81">
        <v>64.917137148688568</v>
      </c>
      <c r="P401" s="81">
        <v>63.867899823228143</v>
      </c>
      <c r="Q401" s="81">
        <v>4.4318772195580518</v>
      </c>
      <c r="R401" s="81">
        <v>14.956962401447022</v>
      </c>
      <c r="S401" s="81">
        <v>3.8966282027817876</v>
      </c>
      <c r="T401" s="82"/>
      <c r="U401" s="81">
        <v>18844083</v>
      </c>
      <c r="V401" s="81">
        <v>2318</v>
      </c>
      <c r="W401" s="81">
        <v>864</v>
      </c>
      <c r="X401" s="81">
        <v>20915</v>
      </c>
      <c r="Y401" s="81">
        <v>28706</v>
      </c>
      <c r="Z401" s="81">
        <v>38180</v>
      </c>
      <c r="AA401" s="81">
        <v>13145</v>
      </c>
      <c r="AB401" s="81">
        <v>62746</v>
      </c>
      <c r="AC401" s="81">
        <v>2554501.949606183</v>
      </c>
      <c r="AD401" s="81">
        <v>3.896628202781788</v>
      </c>
      <c r="AE401" s="82"/>
      <c r="AF401" s="81">
        <v>279586294.38801521</v>
      </c>
      <c r="AG401" s="81">
        <v>3671806.334589615</v>
      </c>
      <c r="AH401" s="81">
        <v>4911659.7572214371</v>
      </c>
      <c r="AI401" s="81">
        <v>129779340.5291308</v>
      </c>
      <c r="AJ401" s="81">
        <v>119324024.6255201</v>
      </c>
      <c r="AK401" s="81">
        <v>0</v>
      </c>
      <c r="AL401" s="81">
        <v>0</v>
      </c>
      <c r="AM401" s="81">
        <v>8605756.7288179845</v>
      </c>
      <c r="AN401" s="81">
        <v>0</v>
      </c>
      <c r="AO401" s="81">
        <v>0</v>
      </c>
      <c r="AP401" s="82"/>
      <c r="AQ401" s="81">
        <v>2294</v>
      </c>
      <c r="AR401" s="81">
        <v>625</v>
      </c>
      <c r="AS401" s="81">
        <v>0</v>
      </c>
      <c r="AT401" s="81">
        <v>0</v>
      </c>
      <c r="AU401" s="81">
        <v>0</v>
      </c>
      <c r="AV401" s="81">
        <v>1</v>
      </c>
      <c r="AW401" s="81" t="s">
        <v>564</v>
      </c>
      <c r="AX401" s="82"/>
      <c r="AY401" s="81">
        <v>10917.056</v>
      </c>
      <c r="AZ401" s="81">
        <v>35311.800000000003</v>
      </c>
      <c r="BA401" s="81">
        <v>0</v>
      </c>
      <c r="BB401" s="81">
        <v>0</v>
      </c>
      <c r="BC401" s="81">
        <v>0</v>
      </c>
      <c r="BD401" s="81">
        <v>18000</v>
      </c>
      <c r="BE401" s="81" t="s">
        <v>564</v>
      </c>
      <c r="BF401" s="82"/>
      <c r="BG401" s="81">
        <v>0</v>
      </c>
      <c r="BH401" s="81">
        <v>0</v>
      </c>
      <c r="BI401" s="81">
        <v>644.47699999999998</v>
      </c>
      <c r="BJ401" s="81">
        <v>0</v>
      </c>
      <c r="BK401" s="81">
        <v>0</v>
      </c>
      <c r="BL401" s="81">
        <v>0</v>
      </c>
      <c r="BM401" s="82"/>
      <c r="BN401" s="81">
        <v>0</v>
      </c>
      <c r="BO401" s="81">
        <v>0</v>
      </c>
      <c r="BP401" s="81">
        <v>16</v>
      </c>
      <c r="BQ401" s="81">
        <v>0</v>
      </c>
      <c r="BR401" s="81">
        <v>0</v>
      </c>
      <c r="BS401" s="81">
        <v>0</v>
      </c>
      <c r="BT401"/>
      <c r="BU401" s="80">
        <v>644.47699999999998</v>
      </c>
      <c r="BV401" s="80">
        <v>0</v>
      </c>
      <c r="BW401" s="80">
        <v>0</v>
      </c>
      <c r="BX401" s="80">
        <v>0</v>
      </c>
      <c r="BY401" s="80">
        <v>0</v>
      </c>
      <c r="BZ401" s="80">
        <v>0</v>
      </c>
      <c r="CA401" s="80">
        <v>0</v>
      </c>
      <c r="CB401" s="80">
        <v>0</v>
      </c>
      <c r="CC401" s="80">
        <v>0</v>
      </c>
    </row>
    <row r="402" spans="1:81">
      <c r="A402" s="80" t="s">
        <v>2193</v>
      </c>
      <c r="B402" s="80">
        <v>303</v>
      </c>
      <c r="C402" s="80">
        <v>14</v>
      </c>
      <c r="D402" s="80">
        <v>18</v>
      </c>
      <c r="E402" s="80">
        <v>2017</v>
      </c>
      <c r="F402" s="80" t="s">
        <v>71</v>
      </c>
      <c r="G402" s="80" t="s">
        <v>2179</v>
      </c>
      <c r="H402" s="80" t="s">
        <v>2180</v>
      </c>
      <c r="I402" s="177"/>
      <c r="J402" s="81">
        <v>318.88055475054466</v>
      </c>
      <c r="K402" s="81">
        <v>4.781368821989429</v>
      </c>
      <c r="L402" s="81">
        <v>37.077984697077724</v>
      </c>
      <c r="M402" s="81">
        <v>74.146122828166412</v>
      </c>
      <c r="N402" s="81">
        <v>80.202634963582952</v>
      </c>
      <c r="O402" s="81">
        <v>64.419819940613067</v>
      </c>
      <c r="P402" s="81">
        <v>63.072256047337596</v>
      </c>
      <c r="Q402" s="81">
        <v>4.2558140539061702</v>
      </c>
      <c r="R402" s="81">
        <v>15.297241175784178</v>
      </c>
      <c r="S402" s="81">
        <v>5.545895533145373</v>
      </c>
      <c r="T402" s="82"/>
      <c r="U402" s="81">
        <v>20258308</v>
      </c>
      <c r="V402" s="81">
        <v>2318</v>
      </c>
      <c r="W402" s="81">
        <v>864</v>
      </c>
      <c r="X402" s="81">
        <v>20915</v>
      </c>
      <c r="Y402" s="81">
        <v>28838</v>
      </c>
      <c r="Z402" s="81">
        <v>38516</v>
      </c>
      <c r="AA402" s="81">
        <v>13064</v>
      </c>
      <c r="AB402" s="81">
        <v>62310</v>
      </c>
      <c r="AC402" s="81">
        <v>2664458</v>
      </c>
      <c r="AD402" s="81">
        <v>5.545895533145373</v>
      </c>
      <c r="AE402" s="82"/>
      <c r="AF402" s="81">
        <v>285156109.22752309</v>
      </c>
      <c r="AG402" s="81">
        <v>3722879.2892647688</v>
      </c>
      <c r="AH402" s="81">
        <v>5430173.7016441934</v>
      </c>
      <c r="AI402" s="81">
        <v>119183330.12303939</v>
      </c>
      <c r="AJ402" s="81">
        <v>134151686.13703211</v>
      </c>
      <c r="AK402" s="81">
        <v>0</v>
      </c>
      <c r="AL402" s="81">
        <v>0</v>
      </c>
      <c r="AM402" s="81">
        <v>8559330.4283509869</v>
      </c>
      <c r="AN402" s="81">
        <v>0</v>
      </c>
      <c r="AO402" s="81">
        <v>0</v>
      </c>
      <c r="AP402" s="82"/>
      <c r="AQ402" s="81">
        <v>2368</v>
      </c>
      <c r="AR402" s="81">
        <v>673</v>
      </c>
      <c r="AS402" s="81">
        <v>0</v>
      </c>
      <c r="AT402" s="81">
        <v>0</v>
      </c>
      <c r="AU402" s="81">
        <v>0</v>
      </c>
      <c r="AV402" s="81">
        <v>1</v>
      </c>
      <c r="AW402" s="81" t="s">
        <v>564</v>
      </c>
      <c r="AX402" s="82"/>
      <c r="AY402" s="81">
        <v>11398.755999999999</v>
      </c>
      <c r="AZ402" s="81">
        <v>54942.100000000013</v>
      </c>
      <c r="BA402" s="81">
        <v>0</v>
      </c>
      <c r="BB402" s="81">
        <v>0</v>
      </c>
      <c r="BC402" s="81">
        <v>0</v>
      </c>
      <c r="BD402" s="81">
        <v>18000</v>
      </c>
      <c r="BE402" s="81" t="s">
        <v>564</v>
      </c>
      <c r="BF402" s="82"/>
      <c r="BG402" s="81">
        <v>0</v>
      </c>
      <c r="BH402" s="81">
        <v>0</v>
      </c>
      <c r="BI402" s="81">
        <v>621.02499999999998</v>
      </c>
      <c r="BJ402" s="81">
        <v>0</v>
      </c>
      <c r="BK402" s="81">
        <v>0</v>
      </c>
      <c r="BL402" s="81">
        <v>0</v>
      </c>
      <c r="BM402" s="82"/>
      <c r="BN402" s="81">
        <v>0</v>
      </c>
      <c r="BO402" s="81">
        <v>0</v>
      </c>
      <c r="BP402" s="81">
        <v>16</v>
      </c>
      <c r="BQ402" s="81">
        <v>0</v>
      </c>
      <c r="BR402" s="81">
        <v>0</v>
      </c>
      <c r="BS402" s="81">
        <v>0</v>
      </c>
      <c r="BT402"/>
      <c r="BU402" s="80">
        <v>611.34400000000005</v>
      </c>
      <c r="BV402" s="80">
        <v>0</v>
      </c>
      <c r="BW402" s="80">
        <v>0</v>
      </c>
      <c r="BX402" s="80">
        <v>5.6920000000000002</v>
      </c>
      <c r="BY402" s="80">
        <v>3.9889999999999999</v>
      </c>
      <c r="BZ402" s="80">
        <v>0</v>
      </c>
      <c r="CA402" s="80">
        <v>0</v>
      </c>
      <c r="CB402" s="80">
        <v>0</v>
      </c>
      <c r="CC402" s="80">
        <v>0</v>
      </c>
    </row>
    <row r="403" spans="1:81">
      <c r="A403" s="80" t="s">
        <v>2194</v>
      </c>
      <c r="B403" s="80">
        <v>304</v>
      </c>
      <c r="C403" s="80">
        <v>15</v>
      </c>
      <c r="D403" s="80">
        <v>18</v>
      </c>
      <c r="E403" s="80">
        <v>2018</v>
      </c>
      <c r="F403" s="80" t="s">
        <v>93</v>
      </c>
      <c r="G403" s="80" t="s">
        <v>2179</v>
      </c>
      <c r="H403" s="80" t="s">
        <v>2180</v>
      </c>
      <c r="I403" s="177"/>
      <c r="J403" s="81">
        <v>300.18522341037453</v>
      </c>
      <c r="K403" s="81">
        <v>4.1208740431973752</v>
      </c>
      <c r="L403" s="81">
        <v>32.993880076201968</v>
      </c>
      <c r="M403" s="81">
        <v>71.536439193946379</v>
      </c>
      <c r="N403" s="81">
        <v>53.766977996481231</v>
      </c>
      <c r="O403" s="81">
        <v>63.506555467179957</v>
      </c>
      <c r="P403" s="81">
        <v>62.487438806523024</v>
      </c>
      <c r="Q403" s="81">
        <v>3.9140683898466393</v>
      </c>
      <c r="R403" s="81">
        <v>14.866998024575681</v>
      </c>
      <c r="S403" s="81">
        <v>5.0323250241109383</v>
      </c>
      <c r="T403" s="82"/>
      <c r="U403" s="81">
        <v>19692957</v>
      </c>
      <c r="V403" s="81">
        <v>2318</v>
      </c>
      <c r="W403" s="81">
        <v>864</v>
      </c>
      <c r="X403" s="81">
        <v>20915</v>
      </c>
      <c r="Y403" s="81">
        <v>28893</v>
      </c>
      <c r="Z403" s="81">
        <v>38697</v>
      </c>
      <c r="AA403" s="81">
        <v>13073</v>
      </c>
      <c r="AB403" s="81">
        <v>61756</v>
      </c>
      <c r="AC403" s="81">
        <v>2579370</v>
      </c>
      <c r="AD403" s="81">
        <v>5.0323250241109383</v>
      </c>
      <c r="AE403" s="82"/>
      <c r="AF403" s="81">
        <v>290002832.42854172</v>
      </c>
      <c r="AG403" s="81">
        <v>3280172.139917884</v>
      </c>
      <c r="AH403" s="81">
        <v>5032879.136686787</v>
      </c>
      <c r="AI403" s="81">
        <v>121772660.09126429</v>
      </c>
      <c r="AJ403" s="81">
        <v>113453112.8581119</v>
      </c>
      <c r="AK403" s="81">
        <v>0</v>
      </c>
      <c r="AL403" s="81">
        <v>0</v>
      </c>
      <c r="AM403" s="81">
        <v>8500781.9931085892</v>
      </c>
      <c r="AN403" s="81">
        <v>0</v>
      </c>
      <c r="AO403" s="81">
        <v>0</v>
      </c>
      <c r="AP403" s="82"/>
      <c r="AQ403" s="81">
        <v>2472</v>
      </c>
      <c r="AR403" s="81">
        <v>709</v>
      </c>
      <c r="AS403" s="81">
        <v>0</v>
      </c>
      <c r="AT403" s="81">
        <v>0</v>
      </c>
      <c r="AU403" s="81">
        <v>0</v>
      </c>
      <c r="AV403" s="81">
        <v>1</v>
      </c>
      <c r="AW403" s="81" t="s">
        <v>564</v>
      </c>
      <c r="AX403" s="82"/>
      <c r="AY403" s="81">
        <v>12078.205999999989</v>
      </c>
      <c r="AZ403" s="81">
        <v>55888.6</v>
      </c>
      <c r="BA403" s="81">
        <v>0</v>
      </c>
      <c r="BB403" s="81">
        <v>0</v>
      </c>
      <c r="BC403" s="81">
        <v>0</v>
      </c>
      <c r="BD403" s="81">
        <v>18000</v>
      </c>
      <c r="BE403" s="81" t="s">
        <v>564</v>
      </c>
      <c r="BF403" s="82"/>
      <c r="BG403" s="81">
        <v>0</v>
      </c>
      <c r="BH403" s="81">
        <v>0</v>
      </c>
      <c r="BI403" s="81">
        <v>618.86500000000001</v>
      </c>
      <c r="BJ403" s="81">
        <v>0</v>
      </c>
      <c r="BK403" s="81">
        <v>0</v>
      </c>
      <c r="BL403" s="81">
        <v>0</v>
      </c>
      <c r="BM403" s="82"/>
      <c r="BN403" s="81">
        <v>0</v>
      </c>
      <c r="BO403" s="81">
        <v>0</v>
      </c>
      <c r="BP403" s="81">
        <v>15</v>
      </c>
      <c r="BQ403" s="81">
        <v>0</v>
      </c>
      <c r="BR403" s="81">
        <v>0</v>
      </c>
      <c r="BS403" s="81">
        <v>0</v>
      </c>
      <c r="BT403"/>
      <c r="BU403" s="80">
        <v>609.47199999999998</v>
      </c>
      <c r="BV403" s="80">
        <v>0</v>
      </c>
      <c r="BW403" s="80">
        <v>0</v>
      </c>
      <c r="BX403" s="80">
        <v>5.7919999999999998</v>
      </c>
      <c r="BY403" s="80">
        <v>3.601</v>
      </c>
      <c r="BZ403" s="80">
        <v>0</v>
      </c>
      <c r="CA403" s="80">
        <v>0</v>
      </c>
      <c r="CB403" s="80">
        <v>0</v>
      </c>
      <c r="CC403" s="80">
        <v>0</v>
      </c>
    </row>
    <row r="404" spans="1:81">
      <c r="A404" s="80" t="s">
        <v>2195</v>
      </c>
      <c r="B404" s="80">
        <v>305</v>
      </c>
      <c r="C404" s="80">
        <v>16</v>
      </c>
      <c r="D404" s="80">
        <v>18</v>
      </c>
      <c r="E404" s="80">
        <v>2019</v>
      </c>
      <c r="F404" s="80" t="s">
        <v>73</v>
      </c>
      <c r="G404" s="80" t="s">
        <v>2179</v>
      </c>
      <c r="H404" s="80" t="s">
        <v>2180</v>
      </c>
      <c r="I404" s="177"/>
      <c r="J404" s="81">
        <v>252.22877646453037</v>
      </c>
      <c r="K404" s="81">
        <v>3.8764779001704266</v>
      </c>
      <c r="L404" s="81">
        <v>33.514611363490701</v>
      </c>
      <c r="M404" s="81">
        <v>80.113064871568312</v>
      </c>
      <c r="N404" s="81">
        <v>55.756378352268833</v>
      </c>
      <c r="O404" s="81">
        <v>62.349405244715932</v>
      </c>
      <c r="P404" s="81">
        <v>62.120677794218452</v>
      </c>
      <c r="Q404" s="81">
        <v>3.7816997727158745</v>
      </c>
      <c r="R404" s="81">
        <v>13.911730396102596</v>
      </c>
      <c r="S404" s="81">
        <v>4.4175352058514985</v>
      </c>
      <c r="T404" s="82"/>
      <c r="U404" s="81">
        <v>16395008</v>
      </c>
      <c r="V404" s="81">
        <v>2318</v>
      </c>
      <c r="W404" s="81">
        <v>864</v>
      </c>
      <c r="X404" s="81">
        <v>20915</v>
      </c>
      <c r="Y404" s="81">
        <v>29012</v>
      </c>
      <c r="Z404" s="81">
        <v>39035</v>
      </c>
      <c r="AA404" s="81">
        <v>12899</v>
      </c>
      <c r="AB404" s="81">
        <v>61283</v>
      </c>
      <c r="AC404" s="81">
        <v>2453167</v>
      </c>
      <c r="AD404" s="81">
        <v>4.4175352058514994</v>
      </c>
      <c r="AE404" s="82"/>
      <c r="AF404" s="81">
        <v>217634258.70253921</v>
      </c>
      <c r="AG404" s="81">
        <v>3176860.125517081</v>
      </c>
      <c r="AH404" s="81">
        <v>5479191.4213408018</v>
      </c>
      <c r="AI404" s="81">
        <v>120339724.8968619</v>
      </c>
      <c r="AJ404" s="81">
        <v>113539869.95681334</v>
      </c>
      <c r="AK404" s="81">
        <v>0</v>
      </c>
      <c r="AL404" s="81">
        <v>0</v>
      </c>
      <c r="AM404" s="81">
        <v>8346283.2618229985</v>
      </c>
      <c r="AN404" s="81">
        <v>0</v>
      </c>
      <c r="AO404" s="81">
        <v>0</v>
      </c>
      <c r="AP404" s="82"/>
      <c r="AQ404" s="81">
        <v>2594</v>
      </c>
      <c r="AR404" s="81">
        <v>743</v>
      </c>
      <c r="AS404" s="81">
        <v>0</v>
      </c>
      <c r="AT404" s="81">
        <v>0</v>
      </c>
      <c r="AU404" s="81">
        <v>0</v>
      </c>
      <c r="AV404" s="81">
        <v>1</v>
      </c>
      <c r="AW404" s="81" t="s">
        <v>564</v>
      </c>
      <c r="AX404" s="82"/>
      <c r="AY404" s="81">
        <v>12854.306</v>
      </c>
      <c r="AZ404" s="81">
        <v>83244.400000000023</v>
      </c>
      <c r="BA404" s="81">
        <v>0</v>
      </c>
      <c r="BB404" s="81">
        <v>0</v>
      </c>
      <c r="BC404" s="81">
        <v>0</v>
      </c>
      <c r="BD404" s="81">
        <v>18000</v>
      </c>
      <c r="BE404" s="81" t="s">
        <v>564</v>
      </c>
      <c r="BF404" s="82"/>
      <c r="BG404" s="81">
        <v>0</v>
      </c>
      <c r="BH404" s="81">
        <v>0</v>
      </c>
      <c r="BI404" s="81">
        <v>556.97500000000002</v>
      </c>
      <c r="BJ404" s="81">
        <v>0</v>
      </c>
      <c r="BK404" s="81">
        <v>0</v>
      </c>
      <c r="BL404" s="81">
        <v>0</v>
      </c>
      <c r="BM404" s="82"/>
      <c r="BN404" s="81">
        <v>0</v>
      </c>
      <c r="BO404" s="81">
        <v>0</v>
      </c>
      <c r="BP404" s="81">
        <v>15</v>
      </c>
      <c r="BQ404" s="81">
        <v>0</v>
      </c>
      <c r="BR404" s="81">
        <v>0</v>
      </c>
      <c r="BS404" s="81">
        <v>0</v>
      </c>
      <c r="BT404"/>
      <c r="BU404" s="80">
        <v>542.70100000000002</v>
      </c>
      <c r="BV404" s="80">
        <v>0</v>
      </c>
      <c r="BW404" s="80">
        <v>0</v>
      </c>
      <c r="BX404" s="80">
        <v>5.9269999999999996</v>
      </c>
      <c r="BY404" s="80">
        <v>8.3469999999999995</v>
      </c>
      <c r="BZ404" s="80">
        <v>0</v>
      </c>
      <c r="CA404" s="80">
        <v>0</v>
      </c>
      <c r="CB404" s="80">
        <v>0</v>
      </c>
      <c r="CC404" s="80">
        <v>0</v>
      </c>
    </row>
    <row r="405" spans="1:81">
      <c r="A405" s="80" t="s">
        <v>2196</v>
      </c>
      <c r="B405" s="80">
        <v>306</v>
      </c>
      <c r="C405" s="80">
        <v>17</v>
      </c>
      <c r="D405" s="80">
        <v>18</v>
      </c>
      <c r="E405" s="80">
        <v>2020</v>
      </c>
      <c r="F405" s="80" t="s">
        <v>218</v>
      </c>
      <c r="G405" s="80" t="s">
        <v>2179</v>
      </c>
      <c r="H405" s="80" t="s">
        <v>2180</v>
      </c>
      <c r="I405" s="177"/>
      <c r="J405" s="81">
        <v>214.90637110234309</v>
      </c>
      <c r="K405" s="81">
        <v>4.4358259056815887</v>
      </c>
      <c r="L405" s="81">
        <v>43.176794077176901</v>
      </c>
      <c r="M405" s="81">
        <v>75.818209985818925</v>
      </c>
      <c r="N405" s="81">
        <v>62.192192907222385</v>
      </c>
      <c r="O405" s="81">
        <v>54.521943988640253</v>
      </c>
      <c r="P405" s="81">
        <v>58.403753495145665</v>
      </c>
      <c r="Q405" s="81">
        <v>3.5713992706316358</v>
      </c>
      <c r="R405" s="81">
        <v>15.043228241777348</v>
      </c>
      <c r="S405" s="81">
        <v>4.0415776467474487</v>
      </c>
      <c r="T405" s="82"/>
      <c r="U405" s="81">
        <v>15163976</v>
      </c>
      <c r="V405" s="81">
        <v>2315</v>
      </c>
      <c r="W405" s="81">
        <v>1044</v>
      </c>
      <c r="X405" s="81">
        <v>20780</v>
      </c>
      <c r="Y405" s="81">
        <v>29071</v>
      </c>
      <c r="Z405" s="81">
        <v>38960</v>
      </c>
      <c r="AA405" s="81">
        <v>13176</v>
      </c>
      <c r="AB405" s="81">
        <v>60570</v>
      </c>
      <c r="AC405" s="81">
        <v>2666531.9999999995</v>
      </c>
      <c r="AD405" s="81">
        <v>4.0415776467474487</v>
      </c>
      <c r="AE405" s="82"/>
      <c r="AF405" s="81">
        <v>185492447.57940939</v>
      </c>
      <c r="AG405" s="81">
        <v>3307686.0965083721</v>
      </c>
      <c r="AH405" s="81">
        <v>7242239.257568161</v>
      </c>
      <c r="AI405" s="81">
        <v>111591384.83050761</v>
      </c>
      <c r="AJ405" s="81">
        <v>127882145.36608033</v>
      </c>
      <c r="AK405" s="81"/>
      <c r="AL405" s="81"/>
      <c r="AM405" s="81">
        <v>7905057.946735681</v>
      </c>
      <c r="AN405" s="81"/>
      <c r="AO405" s="81"/>
      <c r="AP405" s="82"/>
      <c r="AQ405" s="81">
        <v>2701</v>
      </c>
      <c r="AR405" s="81">
        <v>765</v>
      </c>
      <c r="AS405" s="81">
        <v>0</v>
      </c>
      <c r="AT405" s="81">
        <v>0</v>
      </c>
      <c r="AU405" s="81">
        <v>0</v>
      </c>
      <c r="AV405" s="81">
        <v>1</v>
      </c>
      <c r="AW405" s="81">
        <v>0</v>
      </c>
      <c r="AX405" s="82"/>
      <c r="AY405" s="81">
        <v>13517.61599999998</v>
      </c>
      <c r="AZ405" s="81">
        <v>128501.6</v>
      </c>
      <c r="BA405" s="81">
        <v>0</v>
      </c>
      <c r="BB405" s="81">
        <v>0</v>
      </c>
      <c r="BC405" s="81">
        <v>0</v>
      </c>
      <c r="BD405" s="81">
        <v>18000</v>
      </c>
      <c r="BE405" s="81">
        <v>0</v>
      </c>
      <c r="BF405" s="82"/>
      <c r="BG405" s="81">
        <v>0</v>
      </c>
      <c r="BH405" s="81">
        <v>0</v>
      </c>
      <c r="BI405" s="81">
        <v>556.18600000000004</v>
      </c>
      <c r="BJ405" s="81">
        <v>0</v>
      </c>
      <c r="BK405" s="81">
        <v>0</v>
      </c>
      <c r="BL405" s="81">
        <v>0</v>
      </c>
      <c r="BM405" s="82"/>
      <c r="BN405" s="81">
        <v>0</v>
      </c>
      <c r="BO405" s="81">
        <v>0</v>
      </c>
      <c r="BP405" s="81">
        <v>16</v>
      </c>
      <c r="BQ405" s="81">
        <v>0</v>
      </c>
      <c r="BR405" s="81">
        <v>0</v>
      </c>
      <c r="BS405" s="81">
        <v>0</v>
      </c>
      <c r="BT405"/>
      <c r="BU405" s="80">
        <v>538.33500000000004</v>
      </c>
      <c r="BV405" s="80">
        <v>0.34799999999999998</v>
      </c>
      <c r="BW405" s="80">
        <v>5.718</v>
      </c>
      <c r="BX405" s="80">
        <v>5.4210000000000003</v>
      </c>
      <c r="BY405" s="80">
        <v>6.3639999999999999</v>
      </c>
      <c r="BZ405" s="80">
        <v>0</v>
      </c>
      <c r="CA405" s="80">
        <v>0</v>
      </c>
      <c r="CB405" s="80">
        <v>0</v>
      </c>
      <c r="CC405" s="80">
        <v>0</v>
      </c>
    </row>
    <row r="406" spans="1:81">
      <c r="A406" s="80" t="s">
        <v>2197</v>
      </c>
      <c r="B406" s="80">
        <v>306</v>
      </c>
      <c r="C406" s="80">
        <v>18</v>
      </c>
      <c r="D406" s="80">
        <v>18</v>
      </c>
      <c r="E406" s="80">
        <v>2021</v>
      </c>
      <c r="F406" s="80" t="s">
        <v>75</v>
      </c>
      <c r="G406" s="174" t="s">
        <v>2179</v>
      </c>
      <c r="H406" s="80" t="s">
        <v>2180</v>
      </c>
      <c r="I406" s="177"/>
      <c r="J406" s="81">
        <v>211.17511157726307</v>
      </c>
      <c r="K406" s="81">
        <v>4.4524878817897484</v>
      </c>
      <c r="L406" s="81">
        <v>39.732345375264423</v>
      </c>
      <c r="M406" s="81">
        <v>68.599012686356247</v>
      </c>
      <c r="N406" s="81">
        <v>49.466747695153344</v>
      </c>
      <c r="O406" s="81">
        <v>52.913409011394862</v>
      </c>
      <c r="P406" s="81">
        <v>60.175119620063569</v>
      </c>
      <c r="Q406" s="81">
        <v>3.5774420885603795</v>
      </c>
      <c r="R406" s="81">
        <v>15.145935509243428</v>
      </c>
      <c r="S406" s="81">
        <v>4.3407892477638113</v>
      </c>
      <c r="T406" s="82"/>
      <c r="U406" s="81">
        <v>16902085</v>
      </c>
      <c r="V406" s="81">
        <v>2315</v>
      </c>
      <c r="W406" s="81">
        <v>1044</v>
      </c>
      <c r="X406" s="81">
        <v>20780</v>
      </c>
      <c r="Y406" s="81">
        <v>29081</v>
      </c>
      <c r="Z406" s="81">
        <v>38933</v>
      </c>
      <c r="AA406" s="81">
        <v>13239</v>
      </c>
      <c r="AB406" s="81">
        <v>59953</v>
      </c>
      <c r="AC406" s="81">
        <v>2602219</v>
      </c>
      <c r="AD406" s="81">
        <v>4.3407892477638113</v>
      </c>
      <c r="AE406" s="82"/>
      <c r="AF406" s="81">
        <v>188840672.68290102</v>
      </c>
      <c r="AG406" s="81">
        <v>3525116.6215113401</v>
      </c>
      <c r="AH406" s="81">
        <v>6620759.588462824</v>
      </c>
      <c r="AI406" s="81">
        <v>122297724.20938396</v>
      </c>
      <c r="AJ406" s="81">
        <v>118358352.96202454</v>
      </c>
      <c r="AK406" s="81">
        <v>0</v>
      </c>
      <c r="AL406" s="81">
        <v>0</v>
      </c>
      <c r="AM406" s="81">
        <v>7869663.8657412082</v>
      </c>
      <c r="AN406" s="81">
        <v>0</v>
      </c>
      <c r="AO406" s="81">
        <v>0</v>
      </c>
      <c r="AP406" s="82"/>
      <c r="AQ406" s="81">
        <v>2827</v>
      </c>
      <c r="AR406" s="81">
        <v>778</v>
      </c>
      <c r="AS406" s="81">
        <v>0</v>
      </c>
      <c r="AT406" s="81">
        <v>0</v>
      </c>
      <c r="AU406" s="81">
        <v>0</v>
      </c>
      <c r="AV406" s="81">
        <v>1</v>
      </c>
      <c r="AW406" s="81"/>
      <c r="AX406" s="82"/>
      <c r="AY406" s="81">
        <v>14313.655999999981</v>
      </c>
      <c r="AZ406" s="81">
        <v>129106.6</v>
      </c>
      <c r="BA406" s="81">
        <v>0</v>
      </c>
      <c r="BB406" s="81">
        <v>0</v>
      </c>
      <c r="BC406" s="81">
        <v>0</v>
      </c>
      <c r="BD406" s="81">
        <v>18000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2198</v>
      </c>
      <c r="B407" s="80">
        <v>306</v>
      </c>
      <c r="C407" s="80">
        <v>19</v>
      </c>
      <c r="D407" s="80">
        <v>18</v>
      </c>
      <c r="E407" s="80">
        <v>2022</v>
      </c>
      <c r="F407" s="80" t="s">
        <v>568</v>
      </c>
      <c r="G407" s="174" t="s">
        <v>2179</v>
      </c>
      <c r="H407" s="80" t="s">
        <v>2180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2947</v>
      </c>
      <c r="AR407" s="81">
        <v>785</v>
      </c>
      <c r="AS407" s="81">
        <v>0</v>
      </c>
      <c r="AT407" s="81">
        <v>0</v>
      </c>
      <c r="AU407" s="81">
        <v>0</v>
      </c>
      <c r="AV407" s="81">
        <v>1</v>
      </c>
      <c r="AW407" s="81"/>
      <c r="AX407" s="82"/>
      <c r="AY407" s="81">
        <v>15112.485999999961</v>
      </c>
      <c r="AZ407" s="81">
        <v>129391.79999999997</v>
      </c>
      <c r="BA407" s="81">
        <v>0</v>
      </c>
      <c r="BB407" s="81">
        <v>0</v>
      </c>
      <c r="BC407" s="81">
        <v>0</v>
      </c>
      <c r="BD407" s="81">
        <v>18000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2199</v>
      </c>
      <c r="B408" s="80">
        <v>120</v>
      </c>
      <c r="C408" s="80">
        <v>1</v>
      </c>
      <c r="D408" s="80">
        <v>8</v>
      </c>
      <c r="E408" s="80">
        <v>1990</v>
      </c>
      <c r="F408" s="80" t="s">
        <v>562</v>
      </c>
      <c r="G408" s="80" t="s">
        <v>2200</v>
      </c>
      <c r="H408" s="80" t="s">
        <v>2201</v>
      </c>
      <c r="I408" s="177"/>
      <c r="J408" s="81">
        <v>102.39123746374234</v>
      </c>
      <c r="K408" s="81">
        <v>11.103486731454824</v>
      </c>
      <c r="L408" s="81">
        <v>8.0095357629431838</v>
      </c>
      <c r="M408" s="81">
        <v>56.179511512240083</v>
      </c>
      <c r="N408" s="81">
        <v>58.459512637505959</v>
      </c>
      <c r="O408" s="81">
        <v>63.907738097261308</v>
      </c>
      <c r="P408" s="81">
        <v>75.181902701299322</v>
      </c>
      <c r="Q408" s="81">
        <v>4.671235668503277</v>
      </c>
      <c r="R408" s="81">
        <v>0</v>
      </c>
      <c r="S408" s="81">
        <v>5.4115200206578313</v>
      </c>
      <c r="T408" s="82"/>
      <c r="U408" s="81">
        <v>16929848</v>
      </c>
      <c r="V408" s="81">
        <v>3988</v>
      </c>
      <c r="W408" s="81">
        <v>84</v>
      </c>
      <c r="X408" s="81">
        <v>19253</v>
      </c>
      <c r="Y408" s="81">
        <v>22743</v>
      </c>
      <c r="Z408" s="81">
        <v>26286</v>
      </c>
      <c r="AA408" s="81">
        <v>18255</v>
      </c>
      <c r="AB408" s="81">
        <v>75845</v>
      </c>
      <c r="AC408" s="81">
        <v>0</v>
      </c>
      <c r="AD408" s="81">
        <v>5.4115200206578313</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2202</v>
      </c>
      <c r="B409" s="80">
        <v>121</v>
      </c>
      <c r="C409" s="80">
        <v>2</v>
      </c>
      <c r="D409" s="80">
        <v>8</v>
      </c>
      <c r="E409" s="80">
        <v>2005</v>
      </c>
      <c r="F409" s="80" t="s">
        <v>565</v>
      </c>
      <c r="G409" s="80" t="s">
        <v>2200</v>
      </c>
      <c r="H409" s="80" t="s">
        <v>2201</v>
      </c>
      <c r="I409" s="177"/>
      <c r="J409" s="81">
        <v>86.007750307126784</v>
      </c>
      <c r="K409" s="81">
        <v>7.4841672277064744</v>
      </c>
      <c r="L409" s="81">
        <v>3.3657836440909583</v>
      </c>
      <c r="M409" s="81">
        <v>92.718748983285721</v>
      </c>
      <c r="N409" s="81">
        <v>76.535272673558751</v>
      </c>
      <c r="O409" s="81">
        <v>86.560794843936037</v>
      </c>
      <c r="P409" s="81">
        <v>69.591674287685578</v>
      </c>
      <c r="Q409" s="81">
        <v>4.204631652907981</v>
      </c>
      <c r="R409" s="81">
        <v>0</v>
      </c>
      <c r="S409" s="81">
        <v>11.367838760845849</v>
      </c>
      <c r="T409" s="82"/>
      <c r="U409" s="81">
        <v>13031460</v>
      </c>
      <c r="V409" s="81">
        <v>3171</v>
      </c>
      <c r="W409" s="81">
        <v>45</v>
      </c>
      <c r="X409" s="81">
        <v>17163</v>
      </c>
      <c r="Y409" s="81">
        <v>25680</v>
      </c>
      <c r="Z409" s="81">
        <v>41200</v>
      </c>
      <c r="AA409" s="81">
        <v>13839</v>
      </c>
      <c r="AB409" s="81">
        <v>71368</v>
      </c>
      <c r="AC409" s="81">
        <v>0</v>
      </c>
      <c r="AD409" s="81">
        <v>11.367838760845849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2203</v>
      </c>
      <c r="B410" s="80">
        <v>122</v>
      </c>
      <c r="C410" s="80">
        <v>3</v>
      </c>
      <c r="D410" s="80">
        <v>8</v>
      </c>
      <c r="E410" s="80">
        <v>2006</v>
      </c>
      <c r="F410" s="80" t="s">
        <v>566</v>
      </c>
      <c r="G410" s="80" t="s">
        <v>2200</v>
      </c>
      <c r="H410" s="80" t="s">
        <v>2201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2204</v>
      </c>
      <c r="B411" s="80">
        <v>123</v>
      </c>
      <c r="C411" s="80">
        <v>4</v>
      </c>
      <c r="D411" s="80">
        <v>8</v>
      </c>
      <c r="E411" s="80">
        <v>2007</v>
      </c>
      <c r="F411" s="80" t="s">
        <v>567</v>
      </c>
      <c r="G411" s="80" t="s">
        <v>2200</v>
      </c>
      <c r="H411" s="80" t="s">
        <v>2201</v>
      </c>
      <c r="I411" s="177"/>
      <c r="J411" s="81">
        <v>99.265548856216796</v>
      </c>
      <c r="K411" s="81">
        <v>6.4216145507985321</v>
      </c>
      <c r="L411" s="81">
        <v>8.8082826328363328</v>
      </c>
      <c r="M411" s="81">
        <v>88.21766849935257</v>
      </c>
      <c r="N411" s="81">
        <v>81.433184472872455</v>
      </c>
      <c r="O411" s="81">
        <v>83.429117842017803</v>
      </c>
      <c r="P411" s="81">
        <v>68.30966936675739</v>
      </c>
      <c r="Q411" s="81">
        <v>4.3593540304138205</v>
      </c>
      <c r="R411" s="81">
        <v>0</v>
      </c>
      <c r="S411" s="81">
        <v>11.378479158367028</v>
      </c>
      <c r="T411" s="82"/>
      <c r="U411" s="81">
        <v>15420343</v>
      </c>
      <c r="V411" s="81">
        <v>2791</v>
      </c>
      <c r="W411" s="81">
        <v>112</v>
      </c>
      <c r="X411" s="81">
        <v>20581</v>
      </c>
      <c r="Y411" s="81">
        <v>25835</v>
      </c>
      <c r="Z411" s="81">
        <v>41280</v>
      </c>
      <c r="AA411" s="81">
        <v>13377</v>
      </c>
      <c r="AB411" s="81">
        <v>70081</v>
      </c>
      <c r="AC411" s="81">
        <v>0</v>
      </c>
      <c r="AD411" s="81">
        <v>11.378479158367028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2205</v>
      </c>
      <c r="B412" s="80">
        <v>124</v>
      </c>
      <c r="C412" s="80">
        <v>5</v>
      </c>
      <c r="D412" s="80">
        <v>8</v>
      </c>
      <c r="E412" s="80">
        <v>2008</v>
      </c>
      <c r="F412" s="80" t="s">
        <v>84</v>
      </c>
      <c r="G412" s="80" t="s">
        <v>2200</v>
      </c>
      <c r="H412" s="80" t="s">
        <v>2201</v>
      </c>
      <c r="I412" s="177"/>
      <c r="J412" s="81">
        <v>83.300279659075116</v>
      </c>
      <c r="K412" s="81">
        <v>5.1239232975646889</v>
      </c>
      <c r="L412" s="81">
        <v>7.9696477232465526</v>
      </c>
      <c r="M412" s="81">
        <v>93.074145744577763</v>
      </c>
      <c r="N412" s="81">
        <v>81.877390258588534</v>
      </c>
      <c r="O412" s="81">
        <v>80.592382245109334</v>
      </c>
      <c r="P412" s="81">
        <v>66.186446986992863</v>
      </c>
      <c r="Q412" s="81">
        <v>4.2463452532504302</v>
      </c>
      <c r="R412" s="81">
        <v>0</v>
      </c>
      <c r="S412" s="81">
        <v>9.15404790355859</v>
      </c>
      <c r="T412" s="82"/>
      <c r="U412" s="81">
        <v>14201823</v>
      </c>
      <c r="V412" s="81">
        <v>2791</v>
      </c>
      <c r="W412" s="81">
        <v>112</v>
      </c>
      <c r="X412" s="81">
        <v>20581</v>
      </c>
      <c r="Y412" s="81">
        <v>25875</v>
      </c>
      <c r="Z412" s="81">
        <v>41276</v>
      </c>
      <c r="AA412" s="81">
        <v>12976</v>
      </c>
      <c r="AB412" s="81">
        <v>69386</v>
      </c>
      <c r="AC412" s="81">
        <v>0</v>
      </c>
      <c r="AD412" s="81">
        <v>9.15404790355859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2206</v>
      </c>
      <c r="B413" s="80">
        <v>125</v>
      </c>
      <c r="C413" s="80">
        <v>6</v>
      </c>
      <c r="D413" s="80">
        <v>8</v>
      </c>
      <c r="E413" s="80">
        <v>2009</v>
      </c>
      <c r="F413" s="80" t="s">
        <v>85</v>
      </c>
      <c r="G413" s="80" t="s">
        <v>2200</v>
      </c>
      <c r="H413" s="80" t="s">
        <v>2201</v>
      </c>
      <c r="I413" s="177"/>
      <c r="J413" s="81">
        <v>72.47266683615419</v>
      </c>
      <c r="K413" s="81">
        <v>4.1916473662207894</v>
      </c>
      <c r="L413" s="81">
        <v>15.699399221760489</v>
      </c>
      <c r="M413" s="81">
        <v>81.800747477091434</v>
      </c>
      <c r="N413" s="81">
        <v>76.449489529832576</v>
      </c>
      <c r="O413" s="81">
        <v>81.596453177158864</v>
      </c>
      <c r="P413" s="81">
        <v>62.791358028953454</v>
      </c>
      <c r="Q413" s="81">
        <v>4.0133658999944348</v>
      </c>
      <c r="R413" s="81">
        <v>0</v>
      </c>
      <c r="S413" s="81">
        <v>9.7959407114882442</v>
      </c>
      <c r="T413" s="82"/>
      <c r="U413" s="81">
        <v>11030410</v>
      </c>
      <c r="V413" s="81">
        <v>2663</v>
      </c>
      <c r="W413" s="81">
        <v>241</v>
      </c>
      <c r="X413" s="81">
        <v>21337</v>
      </c>
      <c r="Y413" s="81">
        <v>26004</v>
      </c>
      <c r="Z413" s="81">
        <v>41249</v>
      </c>
      <c r="AA413" s="81">
        <v>12638</v>
      </c>
      <c r="AB413" s="81">
        <v>68842</v>
      </c>
      <c r="AC413" s="81">
        <v>0</v>
      </c>
      <c r="AD413" s="81">
        <v>9.7959407114882442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4.55</v>
      </c>
      <c r="BI413" s="81">
        <v>236.34000000000003</v>
      </c>
      <c r="BJ413" s="81">
        <v>0</v>
      </c>
      <c r="BK413" s="81">
        <v>0</v>
      </c>
      <c r="BL413" s="81">
        <v>0</v>
      </c>
      <c r="BM413" s="82"/>
      <c r="BN413" s="81">
        <v>0</v>
      </c>
      <c r="BO413" s="81">
        <v>1</v>
      </c>
      <c r="BP413" s="81">
        <v>6</v>
      </c>
      <c r="BQ413" s="81">
        <v>0</v>
      </c>
      <c r="BR413" s="81">
        <v>0</v>
      </c>
      <c r="BS413" s="81">
        <v>0</v>
      </c>
      <c r="BT413"/>
      <c r="BU413" s="80"/>
      <c r="BV413" s="80"/>
      <c r="BW413" s="80"/>
      <c r="BX413" s="80"/>
      <c r="BY413" s="80"/>
      <c r="BZ413" s="80"/>
      <c r="CA413" s="80"/>
      <c r="CB413" s="80"/>
      <c r="CC413" s="80"/>
    </row>
    <row r="414" spans="1:81">
      <c r="A414" s="80" t="s">
        <v>2207</v>
      </c>
      <c r="B414" s="80">
        <v>126</v>
      </c>
      <c r="C414" s="80">
        <v>7</v>
      </c>
      <c r="D414" s="80">
        <v>8</v>
      </c>
      <c r="E414" s="80">
        <v>2010</v>
      </c>
      <c r="F414" s="80" t="s">
        <v>86</v>
      </c>
      <c r="G414" s="80" t="s">
        <v>2200</v>
      </c>
      <c r="H414" s="80" t="s">
        <v>2201</v>
      </c>
      <c r="I414" s="177"/>
      <c r="J414" s="81">
        <v>74.718156821016919</v>
      </c>
      <c r="K414" s="81">
        <v>4.3923628472943257</v>
      </c>
      <c r="L414" s="81">
        <v>17.520822882813658</v>
      </c>
      <c r="M414" s="81">
        <v>83.358450746598606</v>
      </c>
      <c r="N414" s="81">
        <v>83.723425139079879</v>
      </c>
      <c r="O414" s="81">
        <v>81.429726945506957</v>
      </c>
      <c r="P414" s="81">
        <v>62.952471758821197</v>
      </c>
      <c r="Q414" s="81">
        <v>4.1407962386154527</v>
      </c>
      <c r="R414" s="81">
        <v>0</v>
      </c>
      <c r="S414" s="81">
        <v>8.6346734632908806</v>
      </c>
      <c r="T414" s="82"/>
      <c r="U414" s="81">
        <v>12276189</v>
      </c>
      <c r="V414" s="81">
        <v>2663</v>
      </c>
      <c r="W414" s="81">
        <v>241</v>
      </c>
      <c r="X414" s="81">
        <v>21337</v>
      </c>
      <c r="Y414" s="81">
        <v>26014</v>
      </c>
      <c r="Z414" s="81">
        <v>41356</v>
      </c>
      <c r="AA414" s="81">
        <v>12354</v>
      </c>
      <c r="AB414" s="81">
        <v>68059</v>
      </c>
      <c r="AC414" s="81">
        <v>0</v>
      </c>
      <c r="AD414" s="81">
        <v>8.6346734632908806</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4.5220000000000002</v>
      </c>
      <c r="BI414" s="81">
        <v>124.13500000000001</v>
      </c>
      <c r="BJ414" s="81">
        <v>0</v>
      </c>
      <c r="BK414" s="81">
        <v>0</v>
      </c>
      <c r="BL414" s="81">
        <v>0</v>
      </c>
      <c r="BM414" s="82"/>
      <c r="BN414" s="81">
        <v>0</v>
      </c>
      <c r="BO414" s="81">
        <v>1</v>
      </c>
      <c r="BP414" s="81">
        <v>6</v>
      </c>
      <c r="BQ414" s="81">
        <v>0</v>
      </c>
      <c r="BR414" s="81">
        <v>0</v>
      </c>
      <c r="BS414" s="81">
        <v>0</v>
      </c>
      <c r="BT414"/>
      <c r="BU414" s="80">
        <v>128.65700000000001</v>
      </c>
      <c r="BV414" s="80">
        <v>0</v>
      </c>
      <c r="BW414" s="80">
        <v>0</v>
      </c>
      <c r="BX414" s="80">
        <v>0</v>
      </c>
      <c r="BY414" s="80">
        <v>0</v>
      </c>
      <c r="BZ414" s="80">
        <v>0</v>
      </c>
      <c r="CA414" s="80">
        <v>0</v>
      </c>
      <c r="CB414" s="80">
        <v>0</v>
      </c>
      <c r="CC414" s="80">
        <v>0</v>
      </c>
    </row>
    <row r="415" spans="1:81">
      <c r="A415" s="80" t="s">
        <v>2208</v>
      </c>
      <c r="B415" s="80">
        <v>127</v>
      </c>
      <c r="C415" s="80">
        <v>8</v>
      </c>
      <c r="D415" s="80">
        <v>8</v>
      </c>
      <c r="E415" s="80">
        <v>2011</v>
      </c>
      <c r="F415" s="80" t="s">
        <v>87</v>
      </c>
      <c r="G415" s="80" t="s">
        <v>2200</v>
      </c>
      <c r="H415" s="80" t="s">
        <v>2201</v>
      </c>
      <c r="I415" s="177"/>
      <c r="J415" s="81">
        <v>88.686500757914146</v>
      </c>
      <c r="K415" s="81">
        <v>6.3877249444961857</v>
      </c>
      <c r="L415" s="81">
        <v>9.9297935390418139</v>
      </c>
      <c r="M415" s="81">
        <v>105.77269725629456</v>
      </c>
      <c r="N415" s="81">
        <v>89.728601838812978</v>
      </c>
      <c r="O415" s="81">
        <v>80.268711189502383</v>
      </c>
      <c r="P415" s="81">
        <v>60.108913051794772</v>
      </c>
      <c r="Q415" s="81">
        <v>4.7303693745505235</v>
      </c>
      <c r="R415" s="81">
        <v>0</v>
      </c>
      <c r="S415" s="81">
        <v>7.9315629325937049</v>
      </c>
      <c r="T415" s="82"/>
      <c r="U415" s="81">
        <v>12657507</v>
      </c>
      <c r="V415" s="81">
        <v>2663</v>
      </c>
      <c r="W415" s="81">
        <v>241</v>
      </c>
      <c r="X415" s="81">
        <v>21337</v>
      </c>
      <c r="Y415" s="81">
        <v>26084</v>
      </c>
      <c r="Z415" s="81">
        <v>41652</v>
      </c>
      <c r="AA415" s="81">
        <v>12147</v>
      </c>
      <c r="AB415" s="81">
        <v>67405</v>
      </c>
      <c r="AC415" s="81">
        <v>0</v>
      </c>
      <c r="AD415" s="81">
        <v>7.9315629325937049</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4.6849999999999996</v>
      </c>
      <c r="BI415" s="81">
        <v>31.138000000000002</v>
      </c>
      <c r="BJ415" s="81">
        <v>0</v>
      </c>
      <c r="BK415" s="81">
        <v>0</v>
      </c>
      <c r="BL415" s="81">
        <v>0</v>
      </c>
      <c r="BM415" s="82"/>
      <c r="BN415" s="81">
        <v>0</v>
      </c>
      <c r="BO415" s="81">
        <v>1</v>
      </c>
      <c r="BP415" s="81">
        <v>5</v>
      </c>
      <c r="BQ415" s="81">
        <v>0</v>
      </c>
      <c r="BR415" s="81">
        <v>0</v>
      </c>
      <c r="BS415" s="81">
        <v>0</v>
      </c>
      <c r="BT415"/>
      <c r="BU415" s="80">
        <v>35.823</v>
      </c>
      <c r="BV415" s="80">
        <v>0</v>
      </c>
      <c r="BW415" s="80">
        <v>0</v>
      </c>
      <c r="BX415" s="80">
        <v>0</v>
      </c>
      <c r="BY415" s="80">
        <v>0</v>
      </c>
      <c r="BZ415" s="80">
        <v>0</v>
      </c>
      <c r="CA415" s="80">
        <v>0</v>
      </c>
      <c r="CB415" s="80">
        <v>0</v>
      </c>
      <c r="CC415" s="80">
        <v>0</v>
      </c>
    </row>
    <row r="416" spans="1:81">
      <c r="A416" s="80" t="s">
        <v>2209</v>
      </c>
      <c r="B416" s="80">
        <v>128</v>
      </c>
      <c r="C416" s="80">
        <v>9</v>
      </c>
      <c r="D416" s="80">
        <v>8</v>
      </c>
      <c r="E416" s="80">
        <v>2012</v>
      </c>
      <c r="F416" s="80" t="s">
        <v>88</v>
      </c>
      <c r="G416" s="80" t="s">
        <v>2200</v>
      </c>
      <c r="H416" s="80" t="s">
        <v>2201</v>
      </c>
      <c r="I416" s="177"/>
      <c r="J416" s="81">
        <v>97.384815989313239</v>
      </c>
      <c r="K416" s="81">
        <v>6.2288902419501424</v>
      </c>
      <c r="L416" s="81">
        <v>9.8576346095596126</v>
      </c>
      <c r="M416" s="81">
        <v>109.34414009715979</v>
      </c>
      <c r="N416" s="81">
        <v>95.498626206840612</v>
      </c>
      <c r="O416" s="81">
        <v>80.199178249496939</v>
      </c>
      <c r="P416" s="81">
        <v>59.838786897469788</v>
      </c>
      <c r="Q416" s="81">
        <v>5.1429406255043615</v>
      </c>
      <c r="R416" s="81">
        <v>0</v>
      </c>
      <c r="S416" s="81">
        <v>6.7394463829286018</v>
      </c>
      <c r="T416" s="82"/>
      <c r="U416" s="81">
        <v>13291022</v>
      </c>
      <c r="V416" s="81">
        <v>2663</v>
      </c>
      <c r="W416" s="81">
        <v>241</v>
      </c>
      <c r="X416" s="81">
        <v>21337</v>
      </c>
      <c r="Y416" s="81">
        <v>26373</v>
      </c>
      <c r="Z416" s="81">
        <v>41946</v>
      </c>
      <c r="AA416" s="81">
        <v>12024</v>
      </c>
      <c r="AB416" s="81">
        <v>67451</v>
      </c>
      <c r="AC416" s="81">
        <v>0</v>
      </c>
      <c r="AD416" s="81">
        <v>6.7394463829286018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4.5490000000000004</v>
      </c>
      <c r="BI416" s="81">
        <v>32.847000000000001</v>
      </c>
      <c r="BJ416" s="81">
        <v>0</v>
      </c>
      <c r="BK416" s="81">
        <v>0</v>
      </c>
      <c r="BL416" s="81">
        <v>0</v>
      </c>
      <c r="BM416" s="82"/>
      <c r="BN416" s="81">
        <v>0</v>
      </c>
      <c r="BO416" s="81">
        <v>1</v>
      </c>
      <c r="BP416" s="81">
        <v>5</v>
      </c>
      <c r="BQ416" s="81">
        <v>0</v>
      </c>
      <c r="BR416" s="81">
        <v>0</v>
      </c>
      <c r="BS416" s="81">
        <v>0</v>
      </c>
      <c r="BT416"/>
      <c r="BU416" s="80">
        <v>37.396000000000001</v>
      </c>
      <c r="BV416" s="80">
        <v>0</v>
      </c>
      <c r="BW416" s="80">
        <v>0</v>
      </c>
      <c r="BX416" s="80">
        <v>0</v>
      </c>
      <c r="BY416" s="80">
        <v>0</v>
      </c>
      <c r="BZ416" s="80">
        <v>0</v>
      </c>
      <c r="CA416" s="80">
        <v>0</v>
      </c>
      <c r="CB416" s="80">
        <v>0</v>
      </c>
      <c r="CC416" s="80">
        <v>0</v>
      </c>
    </row>
    <row r="417" spans="1:81">
      <c r="A417" s="80" t="s">
        <v>2210</v>
      </c>
      <c r="B417" s="80">
        <v>129</v>
      </c>
      <c r="C417" s="80">
        <v>10</v>
      </c>
      <c r="D417" s="80">
        <v>8</v>
      </c>
      <c r="E417" s="80">
        <v>2013</v>
      </c>
      <c r="F417" s="80" t="s">
        <v>89</v>
      </c>
      <c r="G417" s="80" t="s">
        <v>2200</v>
      </c>
      <c r="H417" s="80" t="s">
        <v>2201</v>
      </c>
      <c r="I417" s="177"/>
      <c r="J417" s="81">
        <v>96.914194166013999</v>
      </c>
      <c r="K417" s="81">
        <v>5.3695740450416949</v>
      </c>
      <c r="L417" s="81">
        <v>10.166402700761319</v>
      </c>
      <c r="M417" s="81">
        <v>105.34422942980954</v>
      </c>
      <c r="N417" s="81">
        <v>95.224098012672655</v>
      </c>
      <c r="O417" s="81">
        <v>77.450494201277237</v>
      </c>
      <c r="P417" s="81">
        <v>60.024290100873571</v>
      </c>
      <c r="Q417" s="81">
        <v>5.178379786759165</v>
      </c>
      <c r="R417" s="81">
        <v>0</v>
      </c>
      <c r="S417" s="81">
        <v>8.186968706091573</v>
      </c>
      <c r="T417" s="82"/>
      <c r="U417" s="81">
        <v>12239694</v>
      </c>
      <c r="V417" s="81">
        <v>2663</v>
      </c>
      <c r="W417" s="81">
        <v>241</v>
      </c>
      <c r="X417" s="81">
        <v>21337</v>
      </c>
      <c r="Y417" s="81">
        <v>26332</v>
      </c>
      <c r="Z417" s="81">
        <v>42317</v>
      </c>
      <c r="AA417" s="81">
        <v>12016</v>
      </c>
      <c r="AB417" s="81">
        <v>66942</v>
      </c>
      <c r="AC417" s="81">
        <v>0</v>
      </c>
      <c r="AD417" s="81">
        <v>8.186968706091573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3.9359999999999999</v>
      </c>
      <c r="BI417" s="81">
        <v>36.878</v>
      </c>
      <c r="BJ417" s="81">
        <v>0</v>
      </c>
      <c r="BK417" s="81">
        <v>0</v>
      </c>
      <c r="BL417" s="81">
        <v>0</v>
      </c>
      <c r="BM417" s="82"/>
      <c r="BN417" s="81">
        <v>0</v>
      </c>
      <c r="BO417" s="81">
        <v>1</v>
      </c>
      <c r="BP417" s="81">
        <v>5</v>
      </c>
      <c r="BQ417" s="81">
        <v>0</v>
      </c>
      <c r="BR417" s="81">
        <v>0</v>
      </c>
      <c r="BS417" s="81">
        <v>0</v>
      </c>
      <c r="BT417"/>
      <c r="BU417" s="80">
        <v>40.814</v>
      </c>
      <c r="BV417" s="80">
        <v>0</v>
      </c>
      <c r="BW417" s="80">
        <v>0</v>
      </c>
      <c r="BX417" s="80">
        <v>0</v>
      </c>
      <c r="BY417" s="80">
        <v>0</v>
      </c>
      <c r="BZ417" s="80">
        <v>0</v>
      </c>
      <c r="CA417" s="80">
        <v>0</v>
      </c>
      <c r="CB417" s="80">
        <v>0</v>
      </c>
      <c r="CC417" s="80">
        <v>0</v>
      </c>
    </row>
    <row r="418" spans="1:81">
      <c r="A418" s="80" t="s">
        <v>2211</v>
      </c>
      <c r="B418" s="80">
        <v>130</v>
      </c>
      <c r="C418" s="80">
        <v>11</v>
      </c>
      <c r="D418" s="80">
        <v>8</v>
      </c>
      <c r="E418" s="80">
        <v>2014</v>
      </c>
      <c r="F418" s="80" t="s">
        <v>90</v>
      </c>
      <c r="G418" s="80" t="s">
        <v>2200</v>
      </c>
      <c r="H418" s="80" t="s">
        <v>2201</v>
      </c>
      <c r="I418" s="177"/>
      <c r="J418" s="81">
        <v>83.16970407743176</v>
      </c>
      <c r="K418" s="81">
        <v>5.1415417641653081</v>
      </c>
      <c r="L418" s="81">
        <v>9.0694134011124792</v>
      </c>
      <c r="M418" s="81">
        <v>92.174298868394771</v>
      </c>
      <c r="N418" s="81">
        <v>82.766307101661525</v>
      </c>
      <c r="O418" s="81">
        <v>74.197830308551573</v>
      </c>
      <c r="P418" s="81">
        <v>60.436908427895936</v>
      </c>
      <c r="Q418" s="81">
        <v>4.9039245691167679</v>
      </c>
      <c r="R418" s="81">
        <v>0</v>
      </c>
      <c r="S418" s="81">
        <v>12.156086151090209</v>
      </c>
      <c r="T418" s="82"/>
      <c r="U418" s="81">
        <v>11672360</v>
      </c>
      <c r="V418" s="81">
        <v>2243</v>
      </c>
      <c r="W418" s="81">
        <v>202</v>
      </c>
      <c r="X418" s="81">
        <v>20449</v>
      </c>
      <c r="Y418" s="81">
        <v>26343</v>
      </c>
      <c r="Z418" s="81">
        <v>42697</v>
      </c>
      <c r="AA418" s="81">
        <v>12036</v>
      </c>
      <c r="AB418" s="81">
        <v>66073</v>
      </c>
      <c r="AC418" s="81">
        <v>0</v>
      </c>
      <c r="AD418" s="81">
        <v>12.156086151090209</v>
      </c>
      <c r="AE418" s="82"/>
      <c r="AF418" s="81">
        <v>92495966.803394318</v>
      </c>
      <c r="AG418" s="81">
        <v>4583099.908188073</v>
      </c>
      <c r="AH418" s="81">
        <v>2304623.1948185191</v>
      </c>
      <c r="AI418" s="81">
        <v>132116587.41496226</v>
      </c>
      <c r="AJ418" s="81">
        <v>117203503.73851797</v>
      </c>
      <c r="AK418" s="81">
        <v>0</v>
      </c>
      <c r="AL418" s="81">
        <v>0</v>
      </c>
      <c r="AM418" s="81">
        <v>9070835.5569574498</v>
      </c>
      <c r="AN418" s="81">
        <v>0</v>
      </c>
      <c r="AO418" s="81">
        <v>0</v>
      </c>
      <c r="AP418" s="82"/>
      <c r="AQ418" s="81">
        <v>1736</v>
      </c>
      <c r="AR418" s="81">
        <v>279</v>
      </c>
      <c r="AS418" s="81">
        <v>0</v>
      </c>
      <c r="AT418" s="81">
        <v>2</v>
      </c>
      <c r="AU418" s="81">
        <v>0</v>
      </c>
      <c r="AV418" s="81">
        <v>2</v>
      </c>
      <c r="AW418" s="81" t="s">
        <v>564</v>
      </c>
      <c r="AX418" s="82"/>
      <c r="AY418" s="81">
        <v>7617.5</v>
      </c>
      <c r="AZ418" s="81">
        <v>9344.4000000000015</v>
      </c>
      <c r="BA418" s="81">
        <v>0</v>
      </c>
      <c r="BB418" s="81">
        <v>8400</v>
      </c>
      <c r="BC418" s="81">
        <v>0</v>
      </c>
      <c r="BD418" s="81">
        <v>845.6</v>
      </c>
      <c r="BE418" s="81" t="s">
        <v>564</v>
      </c>
      <c r="BF418" s="82"/>
      <c r="BG418" s="81">
        <v>0</v>
      </c>
      <c r="BH418" s="81">
        <v>3.6040000000000001</v>
      </c>
      <c r="BI418" s="81">
        <v>35.777000000000001</v>
      </c>
      <c r="BJ418" s="81">
        <v>0</v>
      </c>
      <c r="BK418" s="81">
        <v>0</v>
      </c>
      <c r="BL418" s="81">
        <v>0</v>
      </c>
      <c r="BM418" s="82"/>
      <c r="BN418" s="81">
        <v>0</v>
      </c>
      <c r="BO418" s="81">
        <v>1</v>
      </c>
      <c r="BP418" s="81">
        <v>4</v>
      </c>
      <c r="BQ418" s="81">
        <v>0</v>
      </c>
      <c r="BR418" s="81">
        <v>0</v>
      </c>
      <c r="BS418" s="81">
        <v>0</v>
      </c>
      <c r="BT418"/>
      <c r="BU418" s="80">
        <v>39.381</v>
      </c>
      <c r="BV418" s="80">
        <v>0</v>
      </c>
      <c r="BW418" s="80">
        <v>0</v>
      </c>
      <c r="BX418" s="80">
        <v>0</v>
      </c>
      <c r="BY418" s="80">
        <v>0</v>
      </c>
      <c r="BZ418" s="80">
        <v>0</v>
      </c>
      <c r="CA418" s="80">
        <v>0</v>
      </c>
      <c r="CB418" s="80">
        <v>0</v>
      </c>
      <c r="CC418" s="80">
        <v>0</v>
      </c>
    </row>
    <row r="419" spans="1:81">
      <c r="A419" s="80" t="s">
        <v>2212</v>
      </c>
      <c r="B419" s="80">
        <v>131</v>
      </c>
      <c r="C419" s="80">
        <v>12</v>
      </c>
      <c r="D419" s="80">
        <v>8</v>
      </c>
      <c r="E419" s="80">
        <v>2015</v>
      </c>
      <c r="F419" s="80" t="s">
        <v>91</v>
      </c>
      <c r="G419" s="80" t="s">
        <v>2200</v>
      </c>
      <c r="H419" s="80" t="s">
        <v>2201</v>
      </c>
      <c r="I419" s="177"/>
      <c r="J419" s="81">
        <v>76.982996451472104</v>
      </c>
      <c r="K419" s="81">
        <v>4.9108306753609119</v>
      </c>
      <c r="L419" s="81">
        <v>9.9993605173270534</v>
      </c>
      <c r="M419" s="81">
        <v>96.590432489095974</v>
      </c>
      <c r="N419" s="81">
        <v>82.033700974274439</v>
      </c>
      <c r="O419" s="81">
        <v>73.346914909289438</v>
      </c>
      <c r="P419" s="81">
        <v>60.278424070648519</v>
      </c>
      <c r="Q419" s="81">
        <v>4.7453336937734623</v>
      </c>
      <c r="R419" s="81">
        <v>0</v>
      </c>
      <c r="S419" s="81">
        <v>8.5035774263036714</v>
      </c>
      <c r="T419" s="82"/>
      <c r="U419" s="81">
        <v>11602323</v>
      </c>
      <c r="V419" s="81">
        <v>2243</v>
      </c>
      <c r="W419" s="81">
        <v>202</v>
      </c>
      <c r="X419" s="81">
        <v>20449</v>
      </c>
      <c r="Y419" s="81">
        <v>26360</v>
      </c>
      <c r="Z419" s="81">
        <v>42614</v>
      </c>
      <c r="AA419" s="81">
        <v>11995</v>
      </c>
      <c r="AB419" s="81">
        <v>65311</v>
      </c>
      <c r="AC419" s="81">
        <v>0</v>
      </c>
      <c r="AD419" s="81">
        <v>8.5035774263036714</v>
      </c>
      <c r="AE419" s="82"/>
      <c r="AF419" s="81">
        <v>87862893.651596457</v>
      </c>
      <c r="AG419" s="81">
        <v>4055639.6748464555</v>
      </c>
      <c r="AH419" s="81">
        <v>2106151.0159021001</v>
      </c>
      <c r="AI419" s="81">
        <v>144604267.72121662</v>
      </c>
      <c r="AJ419" s="81">
        <v>121758613.0024825</v>
      </c>
      <c r="AK419" s="81">
        <v>0</v>
      </c>
      <c r="AL419" s="81">
        <v>0</v>
      </c>
      <c r="AM419" s="81">
        <v>8950598.5806591827</v>
      </c>
      <c r="AN419" s="81">
        <v>0</v>
      </c>
      <c r="AO419" s="81">
        <v>0</v>
      </c>
      <c r="AP419" s="82"/>
      <c r="AQ419" s="81">
        <v>1884</v>
      </c>
      <c r="AR419" s="81">
        <v>422</v>
      </c>
      <c r="AS419" s="81">
        <v>0</v>
      </c>
      <c r="AT419" s="81">
        <v>2</v>
      </c>
      <c r="AU419" s="81">
        <v>0</v>
      </c>
      <c r="AV419" s="81">
        <v>2</v>
      </c>
      <c r="AW419" s="81" t="s">
        <v>564</v>
      </c>
      <c r="AX419" s="82"/>
      <c r="AY419" s="81">
        <v>8368.2000000000007</v>
      </c>
      <c r="AZ419" s="81">
        <v>19547.3</v>
      </c>
      <c r="BA419" s="81">
        <v>0</v>
      </c>
      <c r="BB419" s="81">
        <v>8400</v>
      </c>
      <c r="BC419" s="81">
        <v>0</v>
      </c>
      <c r="BD419" s="81">
        <v>845.6</v>
      </c>
      <c r="BE419" s="81" t="s">
        <v>564</v>
      </c>
      <c r="BF419" s="82"/>
      <c r="BG419" s="81">
        <v>0</v>
      </c>
      <c r="BH419" s="81">
        <v>3.6269999999999998</v>
      </c>
      <c r="BI419" s="81">
        <v>31.834</v>
      </c>
      <c r="BJ419" s="81">
        <v>0</v>
      </c>
      <c r="BK419" s="81">
        <v>0</v>
      </c>
      <c r="BL419" s="81">
        <v>0</v>
      </c>
      <c r="BM419" s="82"/>
      <c r="BN419" s="81">
        <v>0</v>
      </c>
      <c r="BO419" s="81">
        <v>1</v>
      </c>
      <c r="BP419" s="81">
        <v>4</v>
      </c>
      <c r="BQ419" s="81">
        <v>0</v>
      </c>
      <c r="BR419" s="81">
        <v>0</v>
      </c>
      <c r="BS419" s="81">
        <v>0</v>
      </c>
      <c r="BT419"/>
      <c r="BU419" s="80">
        <v>35.460999999999999</v>
      </c>
      <c r="BV419" s="80">
        <v>0</v>
      </c>
      <c r="BW419" s="80">
        <v>0</v>
      </c>
      <c r="BX419" s="80">
        <v>0</v>
      </c>
      <c r="BY419" s="80">
        <v>0</v>
      </c>
      <c r="BZ419" s="80">
        <v>0</v>
      </c>
      <c r="CA419" s="80">
        <v>0</v>
      </c>
      <c r="CB419" s="80">
        <v>0</v>
      </c>
      <c r="CC419" s="80">
        <v>0</v>
      </c>
    </row>
    <row r="420" spans="1:81">
      <c r="A420" s="80" t="s">
        <v>2213</v>
      </c>
      <c r="B420" s="80">
        <v>132</v>
      </c>
      <c r="C420" s="80">
        <v>13</v>
      </c>
      <c r="D420" s="80">
        <v>8</v>
      </c>
      <c r="E420" s="80">
        <v>2016</v>
      </c>
      <c r="F420" s="80" t="s">
        <v>92</v>
      </c>
      <c r="G420" s="80" t="s">
        <v>2200</v>
      </c>
      <c r="H420" s="80" t="s">
        <v>2201</v>
      </c>
      <c r="I420" s="177"/>
      <c r="J420" s="81">
        <v>72.210114111012686</v>
      </c>
      <c r="K420" s="81">
        <v>4.9048899081146224</v>
      </c>
      <c r="L420" s="81">
        <v>11.715956095283433</v>
      </c>
      <c r="M420" s="81">
        <v>84.532534886708561</v>
      </c>
      <c r="N420" s="81">
        <v>72.221431494782934</v>
      </c>
      <c r="O420" s="81">
        <v>72.498737843974098</v>
      </c>
      <c r="P420" s="81">
        <v>58.460142310618565</v>
      </c>
      <c r="Q420" s="81">
        <v>4.5585910775232943</v>
      </c>
      <c r="R420" s="81">
        <v>0</v>
      </c>
      <c r="S420" s="81">
        <v>9.8554693519857697</v>
      </c>
      <c r="T420" s="82"/>
      <c r="U420" s="81">
        <v>11377807</v>
      </c>
      <c r="V420" s="81">
        <v>2243</v>
      </c>
      <c r="W420" s="81">
        <v>202</v>
      </c>
      <c r="X420" s="81">
        <v>20449</v>
      </c>
      <c r="Y420" s="81">
        <v>26384</v>
      </c>
      <c r="Z420" s="81">
        <v>42639</v>
      </c>
      <c r="AA420" s="81">
        <v>12032</v>
      </c>
      <c r="AB420" s="81">
        <v>64540</v>
      </c>
      <c r="AC420" s="81">
        <v>0</v>
      </c>
      <c r="AD420" s="81">
        <v>9.8554693519857697</v>
      </c>
      <c r="AE420" s="82"/>
      <c r="AF420" s="81">
        <v>83980533.476438805</v>
      </c>
      <c r="AG420" s="81">
        <v>3898822.9284061221</v>
      </c>
      <c r="AH420" s="81">
        <v>1833807.7591027999</v>
      </c>
      <c r="AI420" s="81">
        <v>135066791.64955151</v>
      </c>
      <c r="AJ420" s="81">
        <v>103805638.06512991</v>
      </c>
      <c r="AK420" s="81">
        <v>0</v>
      </c>
      <c r="AL420" s="81">
        <v>0</v>
      </c>
      <c r="AM420" s="81">
        <v>8851807.912502991</v>
      </c>
      <c r="AN420" s="81">
        <v>0</v>
      </c>
      <c r="AO420" s="81">
        <v>0</v>
      </c>
      <c r="AP420" s="82"/>
      <c r="AQ420" s="81">
        <v>1999</v>
      </c>
      <c r="AR420" s="81">
        <v>528</v>
      </c>
      <c r="AS420" s="81">
        <v>0</v>
      </c>
      <c r="AT420" s="81">
        <v>2</v>
      </c>
      <c r="AU420" s="81">
        <v>0</v>
      </c>
      <c r="AV420" s="81">
        <v>2</v>
      </c>
      <c r="AW420" s="81" t="s">
        <v>564</v>
      </c>
      <c r="AX420" s="82"/>
      <c r="AY420" s="81">
        <v>9006.7999999999993</v>
      </c>
      <c r="AZ420" s="81">
        <v>24614.6</v>
      </c>
      <c r="BA420" s="81">
        <v>0</v>
      </c>
      <c r="BB420" s="81">
        <v>8400</v>
      </c>
      <c r="BC420" s="81">
        <v>0</v>
      </c>
      <c r="BD420" s="81">
        <v>845.6</v>
      </c>
      <c r="BE420" s="81" t="s">
        <v>564</v>
      </c>
      <c r="BF420" s="82"/>
      <c r="BG420" s="81">
        <v>0</v>
      </c>
      <c r="BH420" s="81">
        <v>3.78</v>
      </c>
      <c r="BI420" s="81">
        <v>42.914999999999999</v>
      </c>
      <c r="BJ420" s="81">
        <v>0</v>
      </c>
      <c r="BK420" s="81">
        <v>0.42399999999999999</v>
      </c>
      <c r="BL420" s="81">
        <v>0</v>
      </c>
      <c r="BM420" s="82"/>
      <c r="BN420" s="81">
        <v>0</v>
      </c>
      <c r="BO420" s="81">
        <v>1</v>
      </c>
      <c r="BP420" s="81">
        <v>4</v>
      </c>
      <c r="BQ420" s="81">
        <v>0</v>
      </c>
      <c r="BR420" s="81">
        <v>1</v>
      </c>
      <c r="BS420" s="81">
        <v>0</v>
      </c>
      <c r="BT420"/>
      <c r="BU420" s="80">
        <v>47.119</v>
      </c>
      <c r="BV420" s="80">
        <v>0</v>
      </c>
      <c r="BW420" s="80">
        <v>0</v>
      </c>
      <c r="BX420" s="80">
        <v>0</v>
      </c>
      <c r="BY420" s="80">
        <v>0</v>
      </c>
      <c r="BZ420" s="80">
        <v>0</v>
      </c>
      <c r="CA420" s="80">
        <v>0</v>
      </c>
      <c r="CB420" s="80">
        <v>0</v>
      </c>
      <c r="CC420" s="80">
        <v>0</v>
      </c>
    </row>
    <row r="421" spans="1:81">
      <c r="A421" s="80" t="s">
        <v>2214</v>
      </c>
      <c r="B421" s="80">
        <v>133</v>
      </c>
      <c r="C421" s="80">
        <v>14</v>
      </c>
      <c r="D421" s="80">
        <v>8</v>
      </c>
      <c r="E421" s="80">
        <v>2017</v>
      </c>
      <c r="F421" s="80" t="s">
        <v>71</v>
      </c>
      <c r="G421" s="80" t="s">
        <v>2200</v>
      </c>
      <c r="H421" s="80" t="s">
        <v>2201</v>
      </c>
      <c r="I421" s="177"/>
      <c r="J421" s="81">
        <v>69.841933487415716</v>
      </c>
      <c r="K421" s="81">
        <v>5.1092125791488145</v>
      </c>
      <c r="L421" s="81">
        <v>10.24986218496316</v>
      </c>
      <c r="M421" s="81">
        <v>81.53533924813614</v>
      </c>
      <c r="N421" s="81">
        <v>78.073167488750585</v>
      </c>
      <c r="O421" s="81">
        <v>71.424446742754697</v>
      </c>
      <c r="P421" s="81">
        <v>57.935323987144159</v>
      </c>
      <c r="Q421" s="81">
        <v>4.3521179829064547</v>
      </c>
      <c r="R421" s="81">
        <v>0</v>
      </c>
      <c r="S421" s="81">
        <v>9.6865358202735177</v>
      </c>
      <c r="T421" s="82"/>
      <c r="U421" s="81">
        <v>11961857</v>
      </c>
      <c r="V421" s="81">
        <v>2243</v>
      </c>
      <c r="W421" s="81">
        <v>202</v>
      </c>
      <c r="X421" s="81">
        <v>20449</v>
      </c>
      <c r="Y421" s="81">
        <v>26359</v>
      </c>
      <c r="Z421" s="81">
        <v>42704</v>
      </c>
      <c r="AA421" s="81">
        <v>12000</v>
      </c>
      <c r="AB421" s="81">
        <v>63720</v>
      </c>
      <c r="AC421" s="81">
        <v>0</v>
      </c>
      <c r="AD421" s="81">
        <v>9.6865358202735177</v>
      </c>
      <c r="AE421" s="82"/>
      <c r="AF421" s="81">
        <v>83213254.915041104</v>
      </c>
      <c r="AG421" s="81">
        <v>4045452.7199564702</v>
      </c>
      <c r="AH421" s="81">
        <v>2191840.3172582979</v>
      </c>
      <c r="AI421" s="81">
        <v>135382231.67476091</v>
      </c>
      <c r="AJ421" s="81">
        <v>114614146.8134799</v>
      </c>
      <c r="AK421" s="81">
        <v>0</v>
      </c>
      <c r="AL421" s="81">
        <v>0</v>
      </c>
      <c r="AM421" s="81">
        <v>8753017.73221834</v>
      </c>
      <c r="AN421" s="81">
        <v>0</v>
      </c>
      <c r="AO421" s="81">
        <v>0</v>
      </c>
      <c r="AP421" s="82"/>
      <c r="AQ421" s="81">
        <v>2090</v>
      </c>
      <c r="AR421" s="81">
        <v>608</v>
      </c>
      <c r="AS421" s="81">
        <v>0</v>
      </c>
      <c r="AT421" s="81">
        <v>3</v>
      </c>
      <c r="AU421" s="81">
        <v>0</v>
      </c>
      <c r="AV421" s="81">
        <v>2</v>
      </c>
      <c r="AW421" s="81" t="s">
        <v>564</v>
      </c>
      <c r="AX421" s="82"/>
      <c r="AY421" s="81">
        <v>9474.5</v>
      </c>
      <c r="AZ421" s="81">
        <v>31663.800000000028</v>
      </c>
      <c r="BA421" s="81">
        <v>0</v>
      </c>
      <c r="BB421" s="81">
        <v>16300</v>
      </c>
      <c r="BC421" s="81">
        <v>0</v>
      </c>
      <c r="BD421" s="81">
        <v>845.6</v>
      </c>
      <c r="BE421" s="81" t="s">
        <v>564</v>
      </c>
      <c r="BF421" s="82"/>
      <c r="BG421" s="81">
        <v>0</v>
      </c>
      <c r="BH421" s="81">
        <v>4.2590000000000003</v>
      </c>
      <c r="BI421" s="81">
        <v>43.194000000000003</v>
      </c>
      <c r="BJ421" s="81">
        <v>0</v>
      </c>
      <c r="BK421" s="81">
        <v>0</v>
      </c>
      <c r="BL421" s="81">
        <v>0</v>
      </c>
      <c r="BM421" s="82"/>
      <c r="BN421" s="81">
        <v>0</v>
      </c>
      <c r="BO421" s="81">
        <v>1</v>
      </c>
      <c r="BP421" s="81">
        <v>4</v>
      </c>
      <c r="BQ421" s="81">
        <v>0</v>
      </c>
      <c r="BR421" s="81">
        <v>0</v>
      </c>
      <c r="BS421" s="81">
        <v>0</v>
      </c>
      <c r="BT421"/>
      <c r="BU421" s="80">
        <v>47.453000000000003</v>
      </c>
      <c r="BV421" s="80">
        <v>0</v>
      </c>
      <c r="BW421" s="80">
        <v>0</v>
      </c>
      <c r="BX421" s="80">
        <v>0</v>
      </c>
      <c r="BY421" s="80">
        <v>0</v>
      </c>
      <c r="BZ421" s="80">
        <v>0</v>
      </c>
      <c r="CA421" s="80">
        <v>0</v>
      </c>
      <c r="CB421" s="80">
        <v>0</v>
      </c>
      <c r="CC421" s="80">
        <v>0</v>
      </c>
    </row>
    <row r="422" spans="1:81">
      <c r="A422" s="80" t="s">
        <v>2215</v>
      </c>
      <c r="B422" s="80">
        <v>134</v>
      </c>
      <c r="C422" s="80">
        <v>15</v>
      </c>
      <c r="D422" s="80">
        <v>8</v>
      </c>
      <c r="E422" s="80">
        <v>2018</v>
      </c>
      <c r="F422" s="80" t="s">
        <v>93</v>
      </c>
      <c r="G422" s="80" t="s">
        <v>2200</v>
      </c>
      <c r="H422" s="80" t="s">
        <v>2201</v>
      </c>
      <c r="I422" s="177"/>
      <c r="J422" s="81">
        <v>59.509553847306513</v>
      </c>
      <c r="K422" s="81">
        <v>4.8039572598858502</v>
      </c>
      <c r="L422" s="81">
        <v>9.602245431765958</v>
      </c>
      <c r="M422" s="81">
        <v>80.611846309277382</v>
      </c>
      <c r="N422" s="81">
        <v>73.634425329830364</v>
      </c>
      <c r="O422" s="81">
        <v>70.080896144791211</v>
      </c>
      <c r="P422" s="81">
        <v>57.482899035205833</v>
      </c>
      <c r="Q422" s="81">
        <v>3.9862577138966966</v>
      </c>
      <c r="R422" s="81">
        <v>0</v>
      </c>
      <c r="S422" s="81">
        <v>11.582614835329727</v>
      </c>
      <c r="T422" s="82"/>
      <c r="U422" s="81">
        <v>10844187</v>
      </c>
      <c r="V422" s="81">
        <v>2243</v>
      </c>
      <c r="W422" s="81">
        <v>202</v>
      </c>
      <c r="X422" s="81">
        <v>20449</v>
      </c>
      <c r="Y422" s="81">
        <v>26384</v>
      </c>
      <c r="Z422" s="81">
        <v>42703</v>
      </c>
      <c r="AA422" s="81">
        <v>12026</v>
      </c>
      <c r="AB422" s="81">
        <v>62895</v>
      </c>
      <c r="AC422" s="81">
        <v>0</v>
      </c>
      <c r="AD422" s="81">
        <v>11.58261483532973</v>
      </c>
      <c r="AE422" s="82"/>
      <c r="AF422" s="81">
        <v>72182551.755468637</v>
      </c>
      <c r="AG422" s="81">
        <v>3653285.0200041332</v>
      </c>
      <c r="AH422" s="81">
        <v>2091950.0135772559</v>
      </c>
      <c r="AI422" s="81">
        <v>131926855.5105702</v>
      </c>
      <c r="AJ422" s="81">
        <v>113537050.5776047</v>
      </c>
      <c r="AK422" s="81">
        <v>0</v>
      </c>
      <c r="AL422" s="81">
        <v>0</v>
      </c>
      <c r="AM422" s="81">
        <v>8657566.6082091536</v>
      </c>
      <c r="AN422" s="81">
        <v>0</v>
      </c>
      <c r="AO422" s="81">
        <v>0</v>
      </c>
      <c r="AP422" s="82"/>
      <c r="AQ422" s="81">
        <v>2174</v>
      </c>
      <c r="AR422" s="81">
        <v>656</v>
      </c>
      <c r="AS422" s="81">
        <v>0</v>
      </c>
      <c r="AT422" s="81">
        <v>3</v>
      </c>
      <c r="AU422" s="81">
        <v>0</v>
      </c>
      <c r="AV422" s="81">
        <v>2</v>
      </c>
      <c r="AW422" s="81" t="s">
        <v>564</v>
      </c>
      <c r="AX422" s="82"/>
      <c r="AY422" s="81">
        <v>9891.4999999999945</v>
      </c>
      <c r="AZ422" s="81">
        <v>35203.699999999997</v>
      </c>
      <c r="BA422" s="81">
        <v>0</v>
      </c>
      <c r="BB422" s="81">
        <v>16300</v>
      </c>
      <c r="BC422" s="81">
        <v>0</v>
      </c>
      <c r="BD422" s="81">
        <v>1254.5999999999999</v>
      </c>
      <c r="BE422" s="81" t="s">
        <v>564</v>
      </c>
      <c r="BF422" s="82"/>
      <c r="BG422" s="81">
        <v>0</v>
      </c>
      <c r="BH422" s="81">
        <v>4.0880000000000001</v>
      </c>
      <c r="BI422" s="81">
        <v>45.363</v>
      </c>
      <c r="BJ422" s="81">
        <v>0</v>
      </c>
      <c r="BK422" s="81">
        <v>0</v>
      </c>
      <c r="BL422" s="81">
        <v>0</v>
      </c>
      <c r="BM422" s="82"/>
      <c r="BN422" s="81">
        <v>0</v>
      </c>
      <c r="BO422" s="81">
        <v>1</v>
      </c>
      <c r="BP422" s="81">
        <v>4</v>
      </c>
      <c r="BQ422" s="81">
        <v>0</v>
      </c>
      <c r="BR422" s="81">
        <v>0</v>
      </c>
      <c r="BS422" s="81">
        <v>0</v>
      </c>
      <c r="BT422"/>
      <c r="BU422" s="80">
        <v>49.451000000000001</v>
      </c>
      <c r="BV422" s="80">
        <v>0</v>
      </c>
      <c r="BW422" s="80">
        <v>0</v>
      </c>
      <c r="BX422" s="80">
        <v>0</v>
      </c>
      <c r="BY422" s="80">
        <v>0</v>
      </c>
      <c r="BZ422" s="80">
        <v>0</v>
      </c>
      <c r="CA422" s="80">
        <v>0</v>
      </c>
      <c r="CB422" s="80">
        <v>0</v>
      </c>
      <c r="CC422" s="80">
        <v>0</v>
      </c>
    </row>
    <row r="423" spans="1:81">
      <c r="A423" s="80" t="s">
        <v>2216</v>
      </c>
      <c r="B423" s="80">
        <v>135</v>
      </c>
      <c r="C423" s="80">
        <v>16</v>
      </c>
      <c r="D423" s="80">
        <v>8</v>
      </c>
      <c r="E423" s="80">
        <v>2019</v>
      </c>
      <c r="F423" s="80" t="s">
        <v>73</v>
      </c>
      <c r="G423" s="80" t="s">
        <v>2200</v>
      </c>
      <c r="H423" s="80" t="s">
        <v>2201</v>
      </c>
      <c r="I423" s="177"/>
      <c r="J423" s="81">
        <v>57.073266363590463</v>
      </c>
      <c r="K423" s="81">
        <v>4.2411078776897773</v>
      </c>
      <c r="L423" s="81">
        <v>9.6830776989416876</v>
      </c>
      <c r="M423" s="81">
        <v>76.327570027035918</v>
      </c>
      <c r="N423" s="81">
        <v>64.080644593752268</v>
      </c>
      <c r="O423" s="81">
        <v>67.823246970696246</v>
      </c>
      <c r="P423" s="81">
        <v>56.563094867283958</v>
      </c>
      <c r="Q423" s="81">
        <v>3.8262535190386862</v>
      </c>
      <c r="R423" s="81">
        <v>0</v>
      </c>
      <c r="S423" s="81">
        <v>11.128524907010117</v>
      </c>
      <c r="T423" s="82"/>
      <c r="U423" s="81">
        <v>10869448</v>
      </c>
      <c r="V423" s="81">
        <v>2243</v>
      </c>
      <c r="W423" s="81">
        <v>202</v>
      </c>
      <c r="X423" s="81">
        <v>20449</v>
      </c>
      <c r="Y423" s="81">
        <v>26412</v>
      </c>
      <c r="Z423" s="81">
        <v>42462</v>
      </c>
      <c r="AA423" s="81">
        <v>11745</v>
      </c>
      <c r="AB423" s="81">
        <v>62005</v>
      </c>
      <c r="AC423" s="81">
        <v>0</v>
      </c>
      <c r="AD423" s="81">
        <v>11.128524907010121</v>
      </c>
      <c r="AE423" s="82"/>
      <c r="AF423" s="81">
        <v>70769175.581005648</v>
      </c>
      <c r="AG423" s="81">
        <v>3411551.060465381</v>
      </c>
      <c r="AH423" s="81">
        <v>2218119.048557343</v>
      </c>
      <c r="AI423" s="81">
        <v>130125451.76090629</v>
      </c>
      <c r="AJ423" s="81">
        <v>99256650.093816787</v>
      </c>
      <c r="AK423" s="81">
        <v>0</v>
      </c>
      <c r="AL423" s="81">
        <v>0</v>
      </c>
      <c r="AM423" s="81">
        <v>8444614.2266099099</v>
      </c>
      <c r="AN423" s="81">
        <v>0</v>
      </c>
      <c r="AO423" s="81">
        <v>0</v>
      </c>
      <c r="AP423" s="82"/>
      <c r="AQ423" s="81">
        <v>2245</v>
      </c>
      <c r="AR423" s="81">
        <v>723</v>
      </c>
      <c r="AS423" s="81">
        <v>0</v>
      </c>
      <c r="AT423" s="81">
        <v>3</v>
      </c>
      <c r="AU423" s="81">
        <v>0</v>
      </c>
      <c r="AV423" s="81">
        <v>2</v>
      </c>
      <c r="AW423" s="81" t="s">
        <v>564</v>
      </c>
      <c r="AX423" s="82"/>
      <c r="AY423" s="81">
        <v>10287.299999999999</v>
      </c>
      <c r="AZ423" s="81">
        <v>37911.700000000033</v>
      </c>
      <c r="BA423" s="81">
        <v>0</v>
      </c>
      <c r="BB423" s="81">
        <v>16300</v>
      </c>
      <c r="BC423" s="81">
        <v>0</v>
      </c>
      <c r="BD423" s="81">
        <v>1255.03</v>
      </c>
      <c r="BE423" s="81" t="s">
        <v>564</v>
      </c>
      <c r="BF423" s="82"/>
      <c r="BG423" s="81">
        <v>0</v>
      </c>
      <c r="BH423" s="81">
        <v>0</v>
      </c>
      <c r="BI423" s="81">
        <v>50.374000000000002</v>
      </c>
      <c r="BJ423" s="81">
        <v>0</v>
      </c>
      <c r="BK423" s="81">
        <v>0</v>
      </c>
      <c r="BL423" s="81">
        <v>0</v>
      </c>
      <c r="BM423" s="82"/>
      <c r="BN423" s="81">
        <v>0</v>
      </c>
      <c r="BO423" s="81">
        <v>0</v>
      </c>
      <c r="BP423" s="81">
        <v>6</v>
      </c>
      <c r="BQ423" s="81">
        <v>0</v>
      </c>
      <c r="BR423" s="81">
        <v>0</v>
      </c>
      <c r="BS423" s="81">
        <v>0</v>
      </c>
      <c r="BT423"/>
      <c r="BU423" s="80">
        <v>50.374000000000002</v>
      </c>
      <c r="BV423" s="80">
        <v>0</v>
      </c>
      <c r="BW423" s="80">
        <v>0</v>
      </c>
      <c r="BX423" s="80">
        <v>0</v>
      </c>
      <c r="BY423" s="80">
        <v>0</v>
      </c>
      <c r="BZ423" s="80">
        <v>0</v>
      </c>
      <c r="CA423" s="80">
        <v>0</v>
      </c>
      <c r="CB423" s="80">
        <v>0</v>
      </c>
      <c r="CC423" s="80">
        <v>0</v>
      </c>
    </row>
    <row r="424" spans="1:81">
      <c r="A424" s="80" t="s">
        <v>2217</v>
      </c>
      <c r="B424" s="80">
        <v>136</v>
      </c>
      <c r="C424" s="80">
        <v>17</v>
      </c>
      <c r="D424" s="80">
        <v>8</v>
      </c>
      <c r="E424" s="80">
        <v>2020</v>
      </c>
      <c r="F424" s="80" t="s">
        <v>218</v>
      </c>
      <c r="G424" s="80" t="s">
        <v>2200</v>
      </c>
      <c r="H424" s="80" t="s">
        <v>2201</v>
      </c>
      <c r="I424" s="177"/>
      <c r="J424" s="81">
        <v>70.245986846235667</v>
      </c>
      <c r="K424" s="81">
        <v>4.1729966680979649</v>
      </c>
      <c r="L424" s="81">
        <v>7.76091255989774</v>
      </c>
      <c r="M424" s="81">
        <v>64.131034912307371</v>
      </c>
      <c r="N424" s="81">
        <v>66.650657313823089</v>
      </c>
      <c r="O424" s="81">
        <v>58.902172034955555</v>
      </c>
      <c r="P424" s="81">
        <v>52.858588375046452</v>
      </c>
      <c r="Q424" s="81">
        <v>3.6061285783813806</v>
      </c>
      <c r="R424" s="81">
        <v>0</v>
      </c>
      <c r="S424" s="81">
        <v>8.925598030794017</v>
      </c>
      <c r="T424" s="82"/>
      <c r="U424" s="81">
        <v>12576199</v>
      </c>
      <c r="V424" s="81">
        <v>2015</v>
      </c>
      <c r="W424" s="81">
        <v>165</v>
      </c>
      <c r="X424" s="81">
        <v>18963</v>
      </c>
      <c r="Y424" s="81">
        <v>26380</v>
      </c>
      <c r="Z424" s="81">
        <v>42090</v>
      </c>
      <c r="AA424" s="81">
        <v>11925</v>
      </c>
      <c r="AB424" s="81">
        <v>61159</v>
      </c>
      <c r="AC424" s="81">
        <v>0</v>
      </c>
      <c r="AD424" s="81">
        <v>8.925598030794017</v>
      </c>
      <c r="AE424" s="82"/>
      <c r="AF424" s="81">
        <v>88139846.378641307</v>
      </c>
      <c r="AG424" s="81">
        <v>3182665.7003491828</v>
      </c>
      <c r="AH424" s="81">
        <v>1830244.0613026784</v>
      </c>
      <c r="AI424" s="81">
        <v>109496261.1313909</v>
      </c>
      <c r="AJ424" s="81">
        <v>106994709.94126153</v>
      </c>
      <c r="AK424" s="81"/>
      <c r="AL424" s="81"/>
      <c r="AM424" s="81">
        <v>7981928.9906621678</v>
      </c>
      <c r="AN424" s="81"/>
      <c r="AO424" s="81"/>
      <c r="AP424" s="82"/>
      <c r="AQ424" s="81">
        <v>2317</v>
      </c>
      <c r="AR424" s="81">
        <v>789</v>
      </c>
      <c r="AS424" s="81">
        <v>0</v>
      </c>
      <c r="AT424" s="81">
        <v>4</v>
      </c>
      <c r="AU424" s="81">
        <v>0</v>
      </c>
      <c r="AV424" s="81">
        <v>2</v>
      </c>
      <c r="AW424" s="81">
        <v>0</v>
      </c>
      <c r="AX424" s="82"/>
      <c r="AY424" s="81">
        <v>10742.899999999991</v>
      </c>
      <c r="AZ424" s="81">
        <v>40788.900000000031</v>
      </c>
      <c r="BA424" s="81">
        <v>0</v>
      </c>
      <c r="BB424" s="81">
        <v>28200.799999999999</v>
      </c>
      <c r="BC424" s="81">
        <v>0</v>
      </c>
      <c r="BD424" s="81">
        <v>1255.03</v>
      </c>
      <c r="BE424" s="81">
        <v>0</v>
      </c>
      <c r="BF424" s="82"/>
      <c r="BG424" s="81">
        <v>0</v>
      </c>
      <c r="BH424" s="81">
        <v>3.2090000000000001</v>
      </c>
      <c r="BI424" s="81">
        <v>42.92</v>
      </c>
      <c r="BJ424" s="81">
        <v>0</v>
      </c>
      <c r="BK424" s="81">
        <v>0</v>
      </c>
      <c r="BL424" s="81">
        <v>0</v>
      </c>
      <c r="BM424" s="82"/>
      <c r="BN424" s="81">
        <v>0</v>
      </c>
      <c r="BO424" s="81">
        <v>1</v>
      </c>
      <c r="BP424" s="81">
        <v>5</v>
      </c>
      <c r="BQ424" s="81">
        <v>0</v>
      </c>
      <c r="BR424" s="81">
        <v>0</v>
      </c>
      <c r="BS424" s="81">
        <v>0</v>
      </c>
      <c r="BT424"/>
      <c r="BU424" s="80">
        <v>46.128999999999998</v>
      </c>
      <c r="BV424" s="80">
        <v>0</v>
      </c>
      <c r="BW424" s="80">
        <v>0</v>
      </c>
      <c r="BX424" s="80">
        <v>0</v>
      </c>
      <c r="BY424" s="80">
        <v>0</v>
      </c>
      <c r="BZ424" s="80">
        <v>0</v>
      </c>
      <c r="CA424" s="80">
        <v>0</v>
      </c>
      <c r="CB424" s="80">
        <v>0</v>
      </c>
      <c r="CC424" s="80">
        <v>0</v>
      </c>
    </row>
    <row r="425" spans="1:81">
      <c r="A425" s="80" t="s">
        <v>2218</v>
      </c>
      <c r="B425" s="80">
        <v>136</v>
      </c>
      <c r="C425" s="80">
        <v>18</v>
      </c>
      <c r="D425" s="80">
        <v>8</v>
      </c>
      <c r="E425" s="80">
        <v>2021</v>
      </c>
      <c r="F425" s="80" t="s">
        <v>75</v>
      </c>
      <c r="G425" s="174" t="s">
        <v>2200</v>
      </c>
      <c r="H425" s="80" t="s">
        <v>2201</v>
      </c>
      <c r="I425" s="177"/>
      <c r="J425" s="81">
        <v>58.745308584845965</v>
      </c>
      <c r="K425" s="81">
        <v>4.6463857008382954</v>
      </c>
      <c r="L425" s="81">
        <v>7.1356869166378312</v>
      </c>
      <c r="M425" s="81">
        <v>72.305661564251508</v>
      </c>
      <c r="N425" s="81">
        <v>62.376891936559495</v>
      </c>
      <c r="O425" s="81">
        <v>57.008343934245218</v>
      </c>
      <c r="P425" s="81">
        <v>54.138971961218914</v>
      </c>
      <c r="Q425" s="81">
        <v>3.5989832390277505</v>
      </c>
      <c r="R425" s="81">
        <v>0</v>
      </c>
      <c r="S425" s="81">
        <v>9.4758725540279283</v>
      </c>
      <c r="T425" s="82"/>
      <c r="U425" s="81">
        <v>12150091</v>
      </c>
      <c r="V425" s="81">
        <v>2015</v>
      </c>
      <c r="W425" s="81">
        <v>165</v>
      </c>
      <c r="X425" s="81">
        <v>18963</v>
      </c>
      <c r="Y425" s="81">
        <v>26414</v>
      </c>
      <c r="Z425" s="81">
        <v>41946</v>
      </c>
      <c r="AA425" s="81">
        <v>11911</v>
      </c>
      <c r="AB425" s="81">
        <v>60314</v>
      </c>
      <c r="AC425" s="81">
        <v>0</v>
      </c>
      <c r="AD425" s="81">
        <v>9.4758725540279283</v>
      </c>
      <c r="AE425" s="82"/>
      <c r="AF425" s="81">
        <v>74241202.572529197</v>
      </c>
      <c r="AG425" s="81">
        <v>3582445.385639173</v>
      </c>
      <c r="AH425" s="81">
        <v>1611663.2923758239</v>
      </c>
      <c r="AI425" s="81">
        <v>121980225.52640693</v>
      </c>
      <c r="AJ425" s="81">
        <v>93303592.212817222</v>
      </c>
      <c r="AK425" s="81">
        <v>0</v>
      </c>
      <c r="AL425" s="81">
        <v>0</v>
      </c>
      <c r="AM425" s="81">
        <v>7917050.1292398255</v>
      </c>
      <c r="AN425" s="81">
        <v>0</v>
      </c>
      <c r="AO425" s="81">
        <v>0</v>
      </c>
      <c r="AP425" s="82"/>
      <c r="AQ425" s="81">
        <v>2397</v>
      </c>
      <c r="AR425" s="81">
        <v>815</v>
      </c>
      <c r="AS425" s="81">
        <v>0</v>
      </c>
      <c r="AT425" s="81">
        <v>5</v>
      </c>
      <c r="AU425" s="81">
        <v>0</v>
      </c>
      <c r="AV425" s="81">
        <v>2</v>
      </c>
      <c r="AW425" s="81"/>
      <c r="AX425" s="82"/>
      <c r="AY425" s="81">
        <v>11229.199999999981</v>
      </c>
      <c r="AZ425" s="81">
        <v>41997.300000000017</v>
      </c>
      <c r="BA425" s="81">
        <v>0</v>
      </c>
      <c r="BB425" s="81">
        <v>28250.7</v>
      </c>
      <c r="BC425" s="81">
        <v>0</v>
      </c>
      <c r="BD425" s="81">
        <v>1255.03</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2219</v>
      </c>
      <c r="B426" s="80">
        <v>136</v>
      </c>
      <c r="C426" s="80">
        <v>19</v>
      </c>
      <c r="D426" s="80">
        <v>8</v>
      </c>
      <c r="E426" s="80">
        <v>2022</v>
      </c>
      <c r="F426" s="80" t="s">
        <v>568</v>
      </c>
      <c r="G426" s="174" t="s">
        <v>2200</v>
      </c>
      <c r="H426" s="80" t="s">
        <v>2201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2505</v>
      </c>
      <c r="AR426" s="81">
        <v>838</v>
      </c>
      <c r="AS426" s="81">
        <v>0</v>
      </c>
      <c r="AT426" s="81">
        <v>5</v>
      </c>
      <c r="AU426" s="81">
        <v>0</v>
      </c>
      <c r="AV426" s="81">
        <v>2</v>
      </c>
      <c r="AW426" s="81"/>
      <c r="AX426" s="82"/>
      <c r="AY426" s="81">
        <v>11957.099999999973</v>
      </c>
      <c r="AZ426" s="81">
        <v>44998.399999999994</v>
      </c>
      <c r="BA426" s="81">
        <v>0</v>
      </c>
      <c r="BB426" s="81">
        <v>28250.7</v>
      </c>
      <c r="BC426" s="81">
        <v>0</v>
      </c>
      <c r="BD426" s="81">
        <v>1255.03</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2220</v>
      </c>
      <c r="B427" s="80">
        <v>69</v>
      </c>
      <c r="C427" s="80">
        <v>1</v>
      </c>
      <c r="D427" s="80">
        <v>5</v>
      </c>
      <c r="E427" s="80">
        <v>1990</v>
      </c>
      <c r="F427" s="80" t="s">
        <v>562</v>
      </c>
      <c r="G427" s="80" t="s">
        <v>2221</v>
      </c>
      <c r="H427" s="80" t="s">
        <v>2222</v>
      </c>
      <c r="I427" s="177"/>
      <c r="J427" s="81">
        <v>854.17826258474906</v>
      </c>
      <c r="K427" s="81">
        <v>4.642820651732193</v>
      </c>
      <c r="L427" s="81">
        <v>8.7534539352074994</v>
      </c>
      <c r="M427" s="81">
        <v>25.155671368556629</v>
      </c>
      <c r="N427" s="81">
        <v>31.846463596901273</v>
      </c>
      <c r="O427" s="81">
        <v>32.904486320030983</v>
      </c>
      <c r="P427" s="81">
        <v>28.680732424642482</v>
      </c>
      <c r="Q427" s="81">
        <v>2.81616785473416</v>
      </c>
      <c r="R427" s="81">
        <v>0</v>
      </c>
      <c r="S427" s="81">
        <v>2.8969115306949624</v>
      </c>
      <c r="T427" s="82"/>
      <c r="U427" s="81">
        <v>22575534</v>
      </c>
      <c r="V427" s="81">
        <v>1128</v>
      </c>
      <c r="W427" s="81">
        <v>81</v>
      </c>
      <c r="X427" s="81">
        <v>9027</v>
      </c>
      <c r="Y427" s="81">
        <v>13963</v>
      </c>
      <c r="Z427" s="81">
        <v>13534</v>
      </c>
      <c r="AA427" s="81">
        <v>6964</v>
      </c>
      <c r="AB427" s="81">
        <v>45725</v>
      </c>
      <c r="AC427" s="81">
        <v>0</v>
      </c>
      <c r="AD427" s="81">
        <v>2.8969115306949624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2223</v>
      </c>
      <c r="B428" s="80">
        <v>70</v>
      </c>
      <c r="C428" s="80">
        <v>2</v>
      </c>
      <c r="D428" s="80">
        <v>5</v>
      </c>
      <c r="E428" s="80">
        <v>2005</v>
      </c>
      <c r="F428" s="80" t="s">
        <v>565</v>
      </c>
      <c r="G428" s="80" t="s">
        <v>2221</v>
      </c>
      <c r="H428" s="80" t="s">
        <v>2222</v>
      </c>
      <c r="I428" s="177"/>
      <c r="J428" s="81">
        <v>544.07474628297143</v>
      </c>
      <c r="K428" s="81">
        <v>3.0334305114873596</v>
      </c>
      <c r="L428" s="81">
        <v>6.0916289827346741</v>
      </c>
      <c r="M428" s="81">
        <v>56.36194540785398</v>
      </c>
      <c r="N428" s="81">
        <v>57.238786392623183</v>
      </c>
      <c r="O428" s="81">
        <v>59.224811792614382</v>
      </c>
      <c r="P428" s="81">
        <v>38.579906433638541</v>
      </c>
      <c r="Q428" s="81">
        <v>3.3201437170668826</v>
      </c>
      <c r="R428" s="81">
        <v>0</v>
      </c>
      <c r="S428" s="81">
        <v>6.2371586511773813</v>
      </c>
      <c r="T428" s="82"/>
      <c r="U428" s="81">
        <v>20986983</v>
      </c>
      <c r="V428" s="81">
        <v>1460</v>
      </c>
      <c r="W428" s="81">
        <v>85</v>
      </c>
      <c r="X428" s="81">
        <v>12503</v>
      </c>
      <c r="Y428" s="81">
        <v>20810</v>
      </c>
      <c r="Z428" s="81">
        <v>28189</v>
      </c>
      <c r="AA428" s="81">
        <v>7672</v>
      </c>
      <c r="AB428" s="81">
        <v>56355</v>
      </c>
      <c r="AC428" s="81">
        <v>0</v>
      </c>
      <c r="AD428" s="81">
        <v>6.2371586511773813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2224</v>
      </c>
      <c r="B429" s="80">
        <v>71</v>
      </c>
      <c r="C429" s="80">
        <v>3</v>
      </c>
      <c r="D429" s="80">
        <v>5</v>
      </c>
      <c r="E429" s="80">
        <v>2006</v>
      </c>
      <c r="F429" s="80" t="s">
        <v>566</v>
      </c>
      <c r="G429" s="80" t="s">
        <v>2221</v>
      </c>
      <c r="H429" s="80" t="s">
        <v>2222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2225</v>
      </c>
      <c r="B430" s="80">
        <v>72</v>
      </c>
      <c r="C430" s="80">
        <v>4</v>
      </c>
      <c r="D430" s="80">
        <v>5</v>
      </c>
      <c r="E430" s="80">
        <v>2007</v>
      </c>
      <c r="F430" s="80" t="s">
        <v>567</v>
      </c>
      <c r="G430" s="80" t="s">
        <v>2221</v>
      </c>
      <c r="H430" s="80" t="s">
        <v>2222</v>
      </c>
      <c r="I430" s="177"/>
      <c r="J430" s="81">
        <v>490.9547178854591</v>
      </c>
      <c r="K430" s="81">
        <v>2.8980789855209208</v>
      </c>
      <c r="L430" s="81">
        <v>10.595218424785989</v>
      </c>
      <c r="M430" s="81">
        <v>52.794530817338561</v>
      </c>
      <c r="N430" s="81">
        <v>59.861734696247069</v>
      </c>
      <c r="O430" s="81">
        <v>58.63886688634458</v>
      </c>
      <c r="P430" s="81">
        <v>40.458810674502416</v>
      </c>
      <c r="Q430" s="81">
        <v>3.5752040196063746</v>
      </c>
      <c r="R430" s="81">
        <v>0</v>
      </c>
      <c r="S430" s="81">
        <v>6.5645648606864917</v>
      </c>
      <c r="T430" s="82"/>
      <c r="U430" s="81">
        <v>20975038</v>
      </c>
      <c r="V430" s="81">
        <v>1297</v>
      </c>
      <c r="W430" s="81">
        <v>149</v>
      </c>
      <c r="X430" s="81">
        <v>13951</v>
      </c>
      <c r="Y430" s="81">
        <v>22045</v>
      </c>
      <c r="Z430" s="81">
        <v>29014</v>
      </c>
      <c r="AA430" s="81">
        <v>7923</v>
      </c>
      <c r="AB430" s="81">
        <v>57475</v>
      </c>
      <c r="AC430" s="81">
        <v>0</v>
      </c>
      <c r="AD430" s="81">
        <v>6.5645648606864917</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2226</v>
      </c>
      <c r="B431" s="80">
        <v>73</v>
      </c>
      <c r="C431" s="80">
        <v>5</v>
      </c>
      <c r="D431" s="80">
        <v>5</v>
      </c>
      <c r="E431" s="80">
        <v>2008</v>
      </c>
      <c r="F431" s="80" t="s">
        <v>84</v>
      </c>
      <c r="G431" s="80" t="s">
        <v>2221</v>
      </c>
      <c r="H431" s="80" t="s">
        <v>2222</v>
      </c>
      <c r="I431" s="177"/>
      <c r="J431" s="81">
        <v>472.64901570334109</v>
      </c>
      <c r="K431" s="81">
        <v>2.2634570864144403</v>
      </c>
      <c r="L431" s="81">
        <v>4.1367968625918037</v>
      </c>
      <c r="M431" s="81">
        <v>55.24903731816238</v>
      </c>
      <c r="N431" s="81">
        <v>56.728530794673063</v>
      </c>
      <c r="O431" s="81">
        <v>57.378823942170463</v>
      </c>
      <c r="P431" s="81">
        <v>39.198739603501856</v>
      </c>
      <c r="Q431" s="81">
        <v>3.5275032484558095</v>
      </c>
      <c r="R431" s="81">
        <v>0</v>
      </c>
      <c r="S431" s="81">
        <v>5.9992170715872826</v>
      </c>
      <c r="T431" s="82"/>
      <c r="U431" s="81">
        <v>20858148</v>
      </c>
      <c r="V431" s="81">
        <v>1297</v>
      </c>
      <c r="W431" s="81">
        <v>67</v>
      </c>
      <c r="X431" s="81">
        <v>13951</v>
      </c>
      <c r="Y431" s="81">
        <v>22319</v>
      </c>
      <c r="Z431" s="81">
        <v>29387</v>
      </c>
      <c r="AA431" s="81">
        <v>7685</v>
      </c>
      <c r="AB431" s="81">
        <v>57640</v>
      </c>
      <c r="AC431" s="81">
        <v>0</v>
      </c>
      <c r="AD431" s="81">
        <v>5.9992170715872826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2227</v>
      </c>
      <c r="B432" s="80">
        <v>74</v>
      </c>
      <c r="C432" s="80">
        <v>6</v>
      </c>
      <c r="D432" s="80">
        <v>5</v>
      </c>
      <c r="E432" s="80">
        <v>2009</v>
      </c>
      <c r="F432" s="80" t="s">
        <v>85</v>
      </c>
      <c r="G432" s="80" t="s">
        <v>2221</v>
      </c>
      <c r="H432" s="80" t="s">
        <v>2222</v>
      </c>
      <c r="I432" s="177"/>
      <c r="J432" s="81">
        <v>440.21267256497322</v>
      </c>
      <c r="K432" s="81">
        <v>1.9506670004518756</v>
      </c>
      <c r="L432" s="81">
        <v>1.8241342139350385</v>
      </c>
      <c r="M432" s="81">
        <v>61.001368993680565</v>
      </c>
      <c r="N432" s="81">
        <v>55.613366390775084</v>
      </c>
      <c r="O432" s="81">
        <v>59.306728955960132</v>
      </c>
      <c r="P432" s="81">
        <v>37.526754802396376</v>
      </c>
      <c r="Q432" s="81">
        <v>3.3810634312785393</v>
      </c>
      <c r="R432" s="81">
        <v>0</v>
      </c>
      <c r="S432" s="81">
        <v>6.6161157631403773</v>
      </c>
      <c r="T432" s="82"/>
      <c r="U432" s="81">
        <v>19880613</v>
      </c>
      <c r="V432" s="81">
        <v>1406</v>
      </c>
      <c r="W432" s="81">
        <v>43</v>
      </c>
      <c r="X432" s="81">
        <v>16243</v>
      </c>
      <c r="Y432" s="81">
        <v>22494</v>
      </c>
      <c r="Z432" s="81">
        <v>29981</v>
      </c>
      <c r="AA432" s="81">
        <v>7553</v>
      </c>
      <c r="AB432" s="81">
        <v>57996</v>
      </c>
      <c r="AC432" s="81">
        <v>0</v>
      </c>
      <c r="AD432" s="81">
        <v>6.6161157631403773</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55.31</v>
      </c>
      <c r="BJ432" s="81">
        <v>0</v>
      </c>
      <c r="BK432" s="81">
        <v>20.461000000000002</v>
      </c>
      <c r="BL432" s="81">
        <v>0</v>
      </c>
      <c r="BM432" s="82"/>
      <c r="BN432" s="81">
        <v>0</v>
      </c>
      <c r="BO432" s="81">
        <v>0</v>
      </c>
      <c r="BP432" s="81">
        <v>5</v>
      </c>
      <c r="BQ432" s="81">
        <v>0</v>
      </c>
      <c r="BR432" s="81">
        <v>2</v>
      </c>
      <c r="BS432" s="81">
        <v>0</v>
      </c>
      <c r="BT432"/>
      <c r="BU432" s="80"/>
      <c r="BV432" s="80"/>
      <c r="BW432" s="80"/>
      <c r="BX432" s="80"/>
      <c r="BY432" s="80"/>
      <c r="BZ432" s="80"/>
      <c r="CA432" s="80"/>
      <c r="CB432" s="80"/>
      <c r="CC432" s="80"/>
    </row>
    <row r="433" spans="1:81">
      <c r="A433" s="80" t="s">
        <v>2228</v>
      </c>
      <c r="B433" s="80">
        <v>75</v>
      </c>
      <c r="C433" s="80">
        <v>7</v>
      </c>
      <c r="D433" s="80">
        <v>5</v>
      </c>
      <c r="E433" s="80">
        <v>2010</v>
      </c>
      <c r="F433" s="80" t="s">
        <v>86</v>
      </c>
      <c r="G433" s="80" t="s">
        <v>2221</v>
      </c>
      <c r="H433" s="80" t="s">
        <v>2222</v>
      </c>
      <c r="I433" s="177"/>
      <c r="J433" s="81">
        <v>473.11025518725125</v>
      </c>
      <c r="K433" s="81">
        <v>2.1857317224339599</v>
      </c>
      <c r="L433" s="81">
        <v>1.7236307205873236</v>
      </c>
      <c r="M433" s="81">
        <v>64.163106709547691</v>
      </c>
      <c r="N433" s="81">
        <v>57.022346278929916</v>
      </c>
      <c r="O433" s="81">
        <v>59.798355917763956</v>
      </c>
      <c r="P433" s="81">
        <v>37.963081965615821</v>
      </c>
      <c r="Q433" s="81">
        <v>3.5382851063477312</v>
      </c>
      <c r="R433" s="81">
        <v>0</v>
      </c>
      <c r="S433" s="81">
        <v>6.9644464227848628</v>
      </c>
      <c r="T433" s="82"/>
      <c r="U433" s="81">
        <v>19724065</v>
      </c>
      <c r="V433" s="81">
        <v>1406</v>
      </c>
      <c r="W433" s="81">
        <v>43</v>
      </c>
      <c r="X433" s="81">
        <v>16243</v>
      </c>
      <c r="Y433" s="81">
        <v>22748</v>
      </c>
      <c r="Z433" s="81">
        <v>30370</v>
      </c>
      <c r="AA433" s="81">
        <v>7450</v>
      </c>
      <c r="AB433" s="81">
        <v>58156</v>
      </c>
      <c r="AC433" s="81">
        <v>0</v>
      </c>
      <c r="AD433" s="81">
        <v>6.9644464227848628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57.405999999999999</v>
      </c>
      <c r="BJ433" s="81">
        <v>0</v>
      </c>
      <c r="BK433" s="81">
        <v>21.648</v>
      </c>
      <c r="BL433" s="81">
        <v>0</v>
      </c>
      <c r="BM433" s="82"/>
      <c r="BN433" s="81">
        <v>0</v>
      </c>
      <c r="BO433" s="81">
        <v>0</v>
      </c>
      <c r="BP433" s="81">
        <v>5</v>
      </c>
      <c r="BQ433" s="81">
        <v>0</v>
      </c>
      <c r="BR433" s="81">
        <v>2</v>
      </c>
      <c r="BS433" s="81">
        <v>0</v>
      </c>
      <c r="BT433"/>
      <c r="BU433" s="80">
        <v>67.073999999999998</v>
      </c>
      <c r="BV433" s="80">
        <v>11.98</v>
      </c>
      <c r="BW433" s="80">
        <v>0</v>
      </c>
      <c r="BX433" s="80">
        <v>0</v>
      </c>
      <c r="BY433" s="80">
        <v>0</v>
      </c>
      <c r="BZ433" s="80">
        <v>0</v>
      </c>
      <c r="CA433" s="80">
        <v>0</v>
      </c>
      <c r="CB433" s="80">
        <v>0</v>
      </c>
      <c r="CC433" s="80">
        <v>0</v>
      </c>
    </row>
    <row r="434" spans="1:81">
      <c r="A434" s="80" t="s">
        <v>2229</v>
      </c>
      <c r="B434" s="80">
        <v>76</v>
      </c>
      <c r="C434" s="80">
        <v>8</v>
      </c>
      <c r="D434" s="80">
        <v>5</v>
      </c>
      <c r="E434" s="80">
        <v>2011</v>
      </c>
      <c r="F434" s="80" t="s">
        <v>87</v>
      </c>
      <c r="G434" s="80" t="s">
        <v>2221</v>
      </c>
      <c r="H434" s="80" t="s">
        <v>2222</v>
      </c>
      <c r="I434" s="177"/>
      <c r="J434" s="81">
        <v>492.47541981855215</v>
      </c>
      <c r="K434" s="81">
        <v>3.5431208094712137</v>
      </c>
      <c r="L434" s="81">
        <v>1.938330994503727</v>
      </c>
      <c r="M434" s="81">
        <v>77.64451566433587</v>
      </c>
      <c r="N434" s="81">
        <v>70.86087836309693</v>
      </c>
      <c r="O434" s="81">
        <v>59.68313611684647</v>
      </c>
      <c r="P434" s="81">
        <v>36.950132029122543</v>
      </c>
      <c r="Q434" s="81">
        <v>4.1015716652415311</v>
      </c>
      <c r="R434" s="81">
        <v>0</v>
      </c>
      <c r="S434" s="81">
        <v>7.2398957386277605</v>
      </c>
      <c r="T434" s="82"/>
      <c r="U434" s="81">
        <v>19387212</v>
      </c>
      <c r="V434" s="81">
        <v>1406</v>
      </c>
      <c r="W434" s="81">
        <v>43</v>
      </c>
      <c r="X434" s="81">
        <v>16243</v>
      </c>
      <c r="Y434" s="81">
        <v>23168</v>
      </c>
      <c r="Z434" s="81">
        <v>30970</v>
      </c>
      <c r="AA434" s="81">
        <v>7467</v>
      </c>
      <c r="AB434" s="81">
        <v>58445</v>
      </c>
      <c r="AC434" s="81">
        <v>0</v>
      </c>
      <c r="AD434" s="81">
        <v>7.2398957386277605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36.252000000000002</v>
      </c>
      <c r="BJ434" s="81">
        <v>0</v>
      </c>
      <c r="BK434" s="81">
        <v>25.361999999999998</v>
      </c>
      <c r="BL434" s="81">
        <v>0</v>
      </c>
      <c r="BM434" s="82"/>
      <c r="BN434" s="81">
        <v>0</v>
      </c>
      <c r="BO434" s="81">
        <v>0</v>
      </c>
      <c r="BP434" s="81">
        <v>4</v>
      </c>
      <c r="BQ434" s="81">
        <v>0</v>
      </c>
      <c r="BR434" s="81">
        <v>2</v>
      </c>
      <c r="BS434" s="81">
        <v>0</v>
      </c>
      <c r="BT434"/>
      <c r="BU434" s="80">
        <v>45.2</v>
      </c>
      <c r="BV434" s="80">
        <v>16.414000000000001</v>
      </c>
      <c r="BW434" s="80">
        <v>0</v>
      </c>
      <c r="BX434" s="80">
        <v>0</v>
      </c>
      <c r="BY434" s="80">
        <v>0</v>
      </c>
      <c r="BZ434" s="80">
        <v>0</v>
      </c>
      <c r="CA434" s="80">
        <v>0</v>
      </c>
      <c r="CB434" s="80">
        <v>0</v>
      </c>
      <c r="CC434" s="80">
        <v>0</v>
      </c>
    </row>
    <row r="435" spans="1:81">
      <c r="A435" s="80" t="s">
        <v>2230</v>
      </c>
      <c r="B435" s="80">
        <v>77</v>
      </c>
      <c r="C435" s="80">
        <v>9</v>
      </c>
      <c r="D435" s="80">
        <v>5</v>
      </c>
      <c r="E435" s="80">
        <v>2012</v>
      </c>
      <c r="F435" s="80" t="s">
        <v>88</v>
      </c>
      <c r="G435" s="80" t="s">
        <v>2221</v>
      </c>
      <c r="H435" s="80" t="s">
        <v>2222</v>
      </c>
      <c r="I435" s="177"/>
      <c r="J435" s="81">
        <v>529.77907272155494</v>
      </c>
      <c r="K435" s="81">
        <v>3.3098083579325999</v>
      </c>
      <c r="L435" s="81">
        <v>1.9839868132757621</v>
      </c>
      <c r="M435" s="81">
        <v>86.138071161427376</v>
      </c>
      <c r="N435" s="81">
        <v>83.682483801122729</v>
      </c>
      <c r="O435" s="81">
        <v>60.341535916514644</v>
      </c>
      <c r="P435" s="81">
        <v>37.135481356363904</v>
      </c>
      <c r="Q435" s="81">
        <v>4.494078122012314</v>
      </c>
      <c r="R435" s="81">
        <v>0</v>
      </c>
      <c r="S435" s="81">
        <v>8.7391694483590179</v>
      </c>
      <c r="T435" s="82"/>
      <c r="U435" s="81">
        <v>20063224</v>
      </c>
      <c r="V435" s="81">
        <v>1406</v>
      </c>
      <c r="W435" s="81">
        <v>43</v>
      </c>
      <c r="X435" s="81">
        <v>16243</v>
      </c>
      <c r="Y435" s="81">
        <v>23671</v>
      </c>
      <c r="Z435" s="81">
        <v>31560</v>
      </c>
      <c r="AA435" s="81">
        <v>7462</v>
      </c>
      <c r="AB435" s="81">
        <v>58941</v>
      </c>
      <c r="AC435" s="81">
        <v>0</v>
      </c>
      <c r="AD435" s="81">
        <v>8.7391694483590179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75.936999999999998</v>
      </c>
      <c r="BJ435" s="81">
        <v>0</v>
      </c>
      <c r="BK435" s="81">
        <v>9.4160000000000004</v>
      </c>
      <c r="BL435" s="81">
        <v>0</v>
      </c>
      <c r="BM435" s="82"/>
      <c r="BN435" s="81">
        <v>0</v>
      </c>
      <c r="BO435" s="81">
        <v>0</v>
      </c>
      <c r="BP435" s="81">
        <v>7</v>
      </c>
      <c r="BQ435" s="81">
        <v>0</v>
      </c>
      <c r="BR435" s="81">
        <v>2</v>
      </c>
      <c r="BS435" s="81">
        <v>0</v>
      </c>
      <c r="BT435"/>
      <c r="BU435" s="80">
        <v>85.352999999999994</v>
      </c>
      <c r="BV435" s="80">
        <v>0</v>
      </c>
      <c r="BW435" s="80">
        <v>0</v>
      </c>
      <c r="BX435" s="80">
        <v>0</v>
      </c>
      <c r="BY435" s="80">
        <v>0</v>
      </c>
      <c r="BZ435" s="80">
        <v>0</v>
      </c>
      <c r="CA435" s="80">
        <v>0</v>
      </c>
      <c r="CB435" s="80">
        <v>0</v>
      </c>
      <c r="CC435" s="80">
        <v>0</v>
      </c>
    </row>
    <row r="436" spans="1:81">
      <c r="A436" s="80" t="s">
        <v>2231</v>
      </c>
      <c r="B436" s="80">
        <v>78</v>
      </c>
      <c r="C436" s="80">
        <v>10</v>
      </c>
      <c r="D436" s="80">
        <v>5</v>
      </c>
      <c r="E436" s="80">
        <v>2013</v>
      </c>
      <c r="F436" s="80" t="s">
        <v>89</v>
      </c>
      <c r="G436" s="80" t="s">
        <v>2221</v>
      </c>
      <c r="H436" s="80" t="s">
        <v>2222</v>
      </c>
      <c r="I436" s="177"/>
      <c r="J436" s="81">
        <v>583.21447404393473</v>
      </c>
      <c r="K436" s="81">
        <v>2.7564929649975864</v>
      </c>
      <c r="L436" s="81">
        <v>1.9065954318951714</v>
      </c>
      <c r="M436" s="81">
        <v>85.340987117355255</v>
      </c>
      <c r="N436" s="81">
        <v>79.768591293278789</v>
      </c>
      <c r="O436" s="81">
        <v>58.948543545968228</v>
      </c>
      <c r="P436" s="81">
        <v>37.215459491636828</v>
      </c>
      <c r="Q436" s="81">
        <v>4.5364005532388898</v>
      </c>
      <c r="R436" s="81">
        <v>0</v>
      </c>
      <c r="S436" s="81">
        <v>7.5850926887700876</v>
      </c>
      <c r="T436" s="82"/>
      <c r="U436" s="81">
        <v>22185004</v>
      </c>
      <c r="V436" s="81">
        <v>1406</v>
      </c>
      <c r="W436" s="81">
        <v>43</v>
      </c>
      <c r="X436" s="81">
        <v>16243</v>
      </c>
      <c r="Y436" s="81">
        <v>23678</v>
      </c>
      <c r="Z436" s="81">
        <v>32208</v>
      </c>
      <c r="AA436" s="81">
        <v>7450</v>
      </c>
      <c r="AB436" s="81">
        <v>58643</v>
      </c>
      <c r="AC436" s="81">
        <v>0</v>
      </c>
      <c r="AD436" s="81">
        <v>7.5850926887700876</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81.932000000000002</v>
      </c>
      <c r="BJ436" s="81">
        <v>0</v>
      </c>
      <c r="BK436" s="81">
        <v>9.5500000000000007</v>
      </c>
      <c r="BL436" s="81">
        <v>0</v>
      </c>
      <c r="BM436" s="82"/>
      <c r="BN436" s="81">
        <v>0</v>
      </c>
      <c r="BO436" s="81">
        <v>0</v>
      </c>
      <c r="BP436" s="81">
        <v>7</v>
      </c>
      <c r="BQ436" s="81">
        <v>0</v>
      </c>
      <c r="BR436" s="81">
        <v>2</v>
      </c>
      <c r="BS436" s="81">
        <v>0</v>
      </c>
      <c r="BT436"/>
      <c r="BU436" s="80">
        <v>91.481999999999999</v>
      </c>
      <c r="BV436" s="80">
        <v>0</v>
      </c>
      <c r="BW436" s="80">
        <v>0</v>
      </c>
      <c r="BX436" s="80">
        <v>0</v>
      </c>
      <c r="BY436" s="80">
        <v>0</v>
      </c>
      <c r="BZ436" s="80">
        <v>0</v>
      </c>
      <c r="CA436" s="80">
        <v>0</v>
      </c>
      <c r="CB436" s="80">
        <v>0</v>
      </c>
      <c r="CC436" s="80">
        <v>0</v>
      </c>
    </row>
    <row r="437" spans="1:81">
      <c r="A437" s="80" t="s">
        <v>2232</v>
      </c>
      <c r="B437" s="80">
        <v>79</v>
      </c>
      <c r="C437" s="80">
        <v>11</v>
      </c>
      <c r="D437" s="80">
        <v>5</v>
      </c>
      <c r="E437" s="80">
        <v>2014</v>
      </c>
      <c r="F437" s="80" t="s">
        <v>90</v>
      </c>
      <c r="G437" s="80" t="s">
        <v>2221</v>
      </c>
      <c r="H437" s="80" t="s">
        <v>2222</v>
      </c>
      <c r="I437" s="177"/>
      <c r="J437" s="81">
        <v>538.58098123618367</v>
      </c>
      <c r="K437" s="81">
        <v>3.182658291430267</v>
      </c>
      <c r="L437" s="81">
        <v>1.9611819415000198</v>
      </c>
      <c r="M437" s="81">
        <v>86.47092387496123</v>
      </c>
      <c r="N437" s="81">
        <v>70.133786525547862</v>
      </c>
      <c r="O437" s="81">
        <v>56.456873107342993</v>
      </c>
      <c r="P437" s="81">
        <v>38.091923174976621</v>
      </c>
      <c r="Q437" s="81">
        <v>4.3322094819267445</v>
      </c>
      <c r="R437" s="81">
        <v>0</v>
      </c>
      <c r="S437" s="81">
        <v>8.1069312217197709</v>
      </c>
      <c r="T437" s="82"/>
      <c r="U437" s="81">
        <v>20899930</v>
      </c>
      <c r="V437" s="81">
        <v>1245</v>
      </c>
      <c r="W437" s="81">
        <v>45</v>
      </c>
      <c r="X437" s="81">
        <v>16825</v>
      </c>
      <c r="Y437" s="81">
        <v>23809</v>
      </c>
      <c r="Z437" s="81">
        <v>32488</v>
      </c>
      <c r="AA437" s="81">
        <v>7586</v>
      </c>
      <c r="AB437" s="81">
        <v>58370</v>
      </c>
      <c r="AC437" s="81">
        <v>0</v>
      </c>
      <c r="AD437" s="81">
        <v>8.1069312217197709</v>
      </c>
      <c r="AE437" s="82"/>
      <c r="AF437" s="81">
        <v>268991965.4342221</v>
      </c>
      <c r="AG437" s="81">
        <v>2644174.7146758637</v>
      </c>
      <c r="AH437" s="81">
        <v>426785.42020392616</v>
      </c>
      <c r="AI437" s="81">
        <v>106673906.37441546</v>
      </c>
      <c r="AJ437" s="81">
        <v>95394857.056854472</v>
      </c>
      <c r="AK437" s="81">
        <v>0</v>
      </c>
      <c r="AL437" s="81">
        <v>0</v>
      </c>
      <c r="AM437" s="81">
        <v>8013328.7645423459</v>
      </c>
      <c r="AN437" s="81">
        <v>0</v>
      </c>
      <c r="AO437" s="81">
        <v>0</v>
      </c>
      <c r="AP437" s="82"/>
      <c r="AQ437" s="81">
        <v>1425</v>
      </c>
      <c r="AR437" s="81">
        <v>141</v>
      </c>
      <c r="AS437" s="81">
        <v>0</v>
      </c>
      <c r="AT437" s="81">
        <v>0</v>
      </c>
      <c r="AU437" s="81">
        <v>0</v>
      </c>
      <c r="AV437" s="81">
        <v>1</v>
      </c>
      <c r="AW437" s="81" t="s">
        <v>564</v>
      </c>
      <c r="AX437" s="82"/>
      <c r="AY437" s="81">
        <v>5729.6360000000004</v>
      </c>
      <c r="AZ437" s="81">
        <v>5451.82</v>
      </c>
      <c r="BA437" s="81">
        <v>0</v>
      </c>
      <c r="BB437" s="81">
        <v>0</v>
      </c>
      <c r="BC437" s="81">
        <v>0</v>
      </c>
      <c r="BD437" s="81">
        <v>1845</v>
      </c>
      <c r="BE437" s="81" t="s">
        <v>564</v>
      </c>
      <c r="BF437" s="82"/>
      <c r="BG437" s="81">
        <v>0</v>
      </c>
      <c r="BH437" s="81">
        <v>0</v>
      </c>
      <c r="BI437" s="81">
        <v>82.212999999999994</v>
      </c>
      <c r="BJ437" s="81">
        <v>0</v>
      </c>
      <c r="BK437" s="81">
        <v>9.8949999999999996</v>
      </c>
      <c r="BL437" s="81">
        <v>0</v>
      </c>
      <c r="BM437" s="82"/>
      <c r="BN437" s="81">
        <v>0</v>
      </c>
      <c r="BO437" s="81">
        <v>0</v>
      </c>
      <c r="BP437" s="81">
        <v>8</v>
      </c>
      <c r="BQ437" s="81">
        <v>0</v>
      </c>
      <c r="BR437" s="81">
        <v>2</v>
      </c>
      <c r="BS437" s="81">
        <v>0</v>
      </c>
      <c r="BT437"/>
      <c r="BU437" s="80">
        <v>92.108000000000004</v>
      </c>
      <c r="BV437" s="80">
        <v>0</v>
      </c>
      <c r="BW437" s="80">
        <v>0</v>
      </c>
      <c r="BX437" s="80">
        <v>0</v>
      </c>
      <c r="BY437" s="80">
        <v>0</v>
      </c>
      <c r="BZ437" s="80">
        <v>0</v>
      </c>
      <c r="CA437" s="80">
        <v>0</v>
      </c>
      <c r="CB437" s="80">
        <v>0</v>
      </c>
      <c r="CC437" s="80">
        <v>0</v>
      </c>
    </row>
    <row r="438" spans="1:81">
      <c r="A438" s="80" t="s">
        <v>2233</v>
      </c>
      <c r="B438" s="80">
        <v>80</v>
      </c>
      <c r="C438" s="80">
        <v>12</v>
      </c>
      <c r="D438" s="80">
        <v>5</v>
      </c>
      <c r="E438" s="80">
        <v>2015</v>
      </c>
      <c r="F438" s="80" t="s">
        <v>91</v>
      </c>
      <c r="G438" s="80" t="s">
        <v>2221</v>
      </c>
      <c r="H438" s="80" t="s">
        <v>2222</v>
      </c>
      <c r="I438" s="177"/>
      <c r="J438" s="81">
        <v>515.38871000169536</v>
      </c>
      <c r="K438" s="81">
        <v>2.857655569222997</v>
      </c>
      <c r="L438" s="81">
        <v>1.9616283701892883</v>
      </c>
      <c r="M438" s="81">
        <v>82.754100213274526</v>
      </c>
      <c r="N438" s="81">
        <v>62.963591082492307</v>
      </c>
      <c r="O438" s="81">
        <v>56.155640067359961</v>
      </c>
      <c r="P438" s="81">
        <v>39.780242179512605</v>
      </c>
      <c r="Q438" s="81">
        <v>4.2423985093742047</v>
      </c>
      <c r="R438" s="81">
        <v>0</v>
      </c>
      <c r="S438" s="81">
        <v>8.5573457802934207</v>
      </c>
      <c r="T438" s="82"/>
      <c r="U438" s="81">
        <v>22830086</v>
      </c>
      <c r="V438" s="81">
        <v>1245</v>
      </c>
      <c r="W438" s="81">
        <v>45</v>
      </c>
      <c r="X438" s="81">
        <v>16825</v>
      </c>
      <c r="Y438" s="81">
        <v>24115</v>
      </c>
      <c r="Z438" s="81">
        <v>32626</v>
      </c>
      <c r="AA438" s="81">
        <v>7916</v>
      </c>
      <c r="AB438" s="81">
        <v>58389</v>
      </c>
      <c r="AC438" s="81">
        <v>0</v>
      </c>
      <c r="AD438" s="81">
        <v>8.5573457802934207</v>
      </c>
      <c r="AE438" s="82"/>
      <c r="AF438" s="81">
        <v>261959351.06781575</v>
      </c>
      <c r="AG438" s="81">
        <v>2291813.5942570986</v>
      </c>
      <c r="AH438" s="81">
        <v>368444.991237877</v>
      </c>
      <c r="AI438" s="81">
        <v>104004026.79411899</v>
      </c>
      <c r="AJ438" s="81">
        <v>93969107.643826813</v>
      </c>
      <c r="AK438" s="81">
        <v>0</v>
      </c>
      <c r="AL438" s="81">
        <v>0</v>
      </c>
      <c r="AM438" s="81">
        <v>8001967.5173570924</v>
      </c>
      <c r="AN438" s="81">
        <v>0</v>
      </c>
      <c r="AO438" s="81">
        <v>0</v>
      </c>
      <c r="AP438" s="82"/>
      <c r="AQ438" s="81">
        <v>1559</v>
      </c>
      <c r="AR438" s="81">
        <v>161</v>
      </c>
      <c r="AS438" s="81">
        <v>0</v>
      </c>
      <c r="AT438" s="81">
        <v>0</v>
      </c>
      <c r="AU438" s="81">
        <v>0</v>
      </c>
      <c r="AV438" s="81">
        <v>1</v>
      </c>
      <c r="AW438" s="81" t="s">
        <v>564</v>
      </c>
      <c r="AX438" s="82"/>
      <c r="AY438" s="81">
        <v>6387.1659999999993</v>
      </c>
      <c r="AZ438" s="81">
        <v>6761.42</v>
      </c>
      <c r="BA438" s="81">
        <v>0</v>
      </c>
      <c r="BB438" s="81">
        <v>0</v>
      </c>
      <c r="BC438" s="81">
        <v>0</v>
      </c>
      <c r="BD438" s="81">
        <v>1845</v>
      </c>
      <c r="BE438" s="81" t="s">
        <v>564</v>
      </c>
      <c r="BF438" s="82"/>
      <c r="BG438" s="81">
        <v>0</v>
      </c>
      <c r="BH438" s="81">
        <v>0</v>
      </c>
      <c r="BI438" s="81">
        <v>80.906000000000006</v>
      </c>
      <c r="BJ438" s="81">
        <v>0</v>
      </c>
      <c r="BK438" s="81">
        <v>10.215</v>
      </c>
      <c r="BL438" s="81">
        <v>0</v>
      </c>
      <c r="BM438" s="82"/>
      <c r="BN438" s="81">
        <v>0</v>
      </c>
      <c r="BO438" s="81">
        <v>0</v>
      </c>
      <c r="BP438" s="81">
        <v>8</v>
      </c>
      <c r="BQ438" s="81">
        <v>0</v>
      </c>
      <c r="BR438" s="81">
        <v>2</v>
      </c>
      <c r="BS438" s="81">
        <v>0</v>
      </c>
      <c r="BT438"/>
      <c r="BU438" s="80">
        <v>91.120999999999995</v>
      </c>
      <c r="BV438" s="80">
        <v>0</v>
      </c>
      <c r="BW438" s="80">
        <v>0</v>
      </c>
      <c r="BX438" s="80">
        <v>0</v>
      </c>
      <c r="BY438" s="80">
        <v>0</v>
      </c>
      <c r="BZ438" s="80">
        <v>0</v>
      </c>
      <c r="CA438" s="80">
        <v>0</v>
      </c>
      <c r="CB438" s="80">
        <v>0</v>
      </c>
      <c r="CC438" s="80">
        <v>0</v>
      </c>
    </row>
    <row r="439" spans="1:81">
      <c r="A439" s="80" t="s">
        <v>2234</v>
      </c>
      <c r="B439" s="80">
        <v>81</v>
      </c>
      <c r="C439" s="80">
        <v>13</v>
      </c>
      <c r="D439" s="80">
        <v>5</v>
      </c>
      <c r="E439" s="80">
        <v>2016</v>
      </c>
      <c r="F439" s="80" t="s">
        <v>92</v>
      </c>
      <c r="G439" s="80" t="s">
        <v>2221</v>
      </c>
      <c r="H439" s="80" t="s">
        <v>2222</v>
      </c>
      <c r="I439" s="177"/>
      <c r="J439" s="81">
        <v>466.65787932521846</v>
      </c>
      <c r="K439" s="81">
        <v>2.7796946547219514</v>
      </c>
      <c r="L439" s="81">
        <v>1.8518650012659534</v>
      </c>
      <c r="M439" s="81">
        <v>67.297737296330638</v>
      </c>
      <c r="N439" s="81">
        <v>63.398650292269934</v>
      </c>
      <c r="O439" s="81">
        <v>56.373171350570168</v>
      </c>
      <c r="P439" s="81">
        <v>38.762883589936415</v>
      </c>
      <c r="Q439" s="81">
        <v>4.1319029972735546</v>
      </c>
      <c r="R439" s="81">
        <v>0</v>
      </c>
      <c r="S439" s="81">
        <v>7.6498949681030712</v>
      </c>
      <c r="T439" s="82"/>
      <c r="U439" s="81">
        <v>21864552</v>
      </c>
      <c r="V439" s="81">
        <v>1245</v>
      </c>
      <c r="W439" s="81">
        <v>45</v>
      </c>
      <c r="X439" s="81">
        <v>16825</v>
      </c>
      <c r="Y439" s="81">
        <v>24419</v>
      </c>
      <c r="Z439" s="81">
        <v>33155</v>
      </c>
      <c r="AA439" s="81">
        <v>7978</v>
      </c>
      <c r="AB439" s="81">
        <v>58499</v>
      </c>
      <c r="AC439" s="81">
        <v>0</v>
      </c>
      <c r="AD439" s="81">
        <v>7.6498949681030712</v>
      </c>
      <c r="AE439" s="82"/>
      <c r="AF439" s="81">
        <v>244424657.40730849</v>
      </c>
      <c r="AG439" s="81">
        <v>2309332.7446222492</v>
      </c>
      <c r="AH439" s="81">
        <v>273270.60876298061</v>
      </c>
      <c r="AI439" s="81">
        <v>108136404.0784432</v>
      </c>
      <c r="AJ439" s="81">
        <v>102793604.4040923</v>
      </c>
      <c r="AK439" s="81">
        <v>0</v>
      </c>
      <c r="AL439" s="81">
        <v>0</v>
      </c>
      <c r="AM439" s="81">
        <v>8023271.0113652367</v>
      </c>
      <c r="AN439" s="81">
        <v>0</v>
      </c>
      <c r="AO439" s="81">
        <v>0</v>
      </c>
      <c r="AP439" s="82"/>
      <c r="AQ439" s="81">
        <v>1708</v>
      </c>
      <c r="AR439" s="81">
        <v>175</v>
      </c>
      <c r="AS439" s="81">
        <v>0</v>
      </c>
      <c r="AT439" s="81">
        <v>0</v>
      </c>
      <c r="AU439" s="81">
        <v>0</v>
      </c>
      <c r="AV439" s="81">
        <v>1</v>
      </c>
      <c r="AW439" s="81" t="s">
        <v>564</v>
      </c>
      <c r="AX439" s="82"/>
      <c r="AY439" s="81">
        <v>7050.0659999999998</v>
      </c>
      <c r="AZ439" s="81">
        <v>8160.12</v>
      </c>
      <c r="BA439" s="81">
        <v>0</v>
      </c>
      <c r="BB439" s="81">
        <v>0</v>
      </c>
      <c r="BC439" s="81">
        <v>0</v>
      </c>
      <c r="BD439" s="81">
        <v>1845</v>
      </c>
      <c r="BE439" s="81" t="s">
        <v>564</v>
      </c>
      <c r="BF439" s="82"/>
      <c r="BG439" s="81">
        <v>0</v>
      </c>
      <c r="BH439" s="81">
        <v>0</v>
      </c>
      <c r="BI439" s="81">
        <v>71.917000000000002</v>
      </c>
      <c r="BJ439" s="81">
        <v>0</v>
      </c>
      <c r="BK439" s="81">
        <v>5.4749999999999996</v>
      </c>
      <c r="BL439" s="81">
        <v>0</v>
      </c>
      <c r="BM439" s="82"/>
      <c r="BN439" s="81">
        <v>0</v>
      </c>
      <c r="BO439" s="81">
        <v>0</v>
      </c>
      <c r="BP439" s="81">
        <v>8</v>
      </c>
      <c r="BQ439" s="81">
        <v>0</v>
      </c>
      <c r="BR439" s="81">
        <v>1</v>
      </c>
      <c r="BS439" s="81">
        <v>0</v>
      </c>
      <c r="BT439"/>
      <c r="BU439" s="80">
        <v>77.391999999999996</v>
      </c>
      <c r="BV439" s="80">
        <v>0</v>
      </c>
      <c r="BW439" s="80">
        <v>0</v>
      </c>
      <c r="BX439" s="80">
        <v>0</v>
      </c>
      <c r="BY439" s="80">
        <v>0</v>
      </c>
      <c r="BZ439" s="80">
        <v>0</v>
      </c>
      <c r="CA439" s="80">
        <v>0</v>
      </c>
      <c r="CB439" s="80">
        <v>0</v>
      </c>
      <c r="CC439" s="80">
        <v>0</v>
      </c>
    </row>
    <row r="440" spans="1:81">
      <c r="A440" s="80" t="s">
        <v>2235</v>
      </c>
      <c r="B440" s="80">
        <v>82</v>
      </c>
      <c r="C440" s="80">
        <v>14</v>
      </c>
      <c r="D440" s="80">
        <v>5</v>
      </c>
      <c r="E440" s="80">
        <v>2017</v>
      </c>
      <c r="F440" s="80" t="s">
        <v>71</v>
      </c>
      <c r="G440" s="80" t="s">
        <v>2221</v>
      </c>
      <c r="H440" s="80" t="s">
        <v>2222</v>
      </c>
      <c r="I440" s="177"/>
      <c r="J440" s="81">
        <v>433.48164596045007</v>
      </c>
      <c r="K440" s="81">
        <v>2.8559261368737796</v>
      </c>
      <c r="L440" s="81">
        <v>1.8369099735792753</v>
      </c>
      <c r="M440" s="81">
        <v>62.658561063720576</v>
      </c>
      <c r="N440" s="81">
        <v>59.506729286173901</v>
      </c>
      <c r="O440" s="81">
        <v>55.884812640868837</v>
      </c>
      <c r="P440" s="81">
        <v>39.603621888878628</v>
      </c>
      <c r="Q440" s="81">
        <v>4.0106829892380711</v>
      </c>
      <c r="R440" s="81">
        <v>0</v>
      </c>
      <c r="S440" s="81">
        <v>9.5373457633286964</v>
      </c>
      <c r="T440" s="82"/>
      <c r="U440" s="81">
        <v>21843706</v>
      </c>
      <c r="V440" s="81">
        <v>1245</v>
      </c>
      <c r="W440" s="81">
        <v>45</v>
      </c>
      <c r="X440" s="81">
        <v>16825</v>
      </c>
      <c r="Y440" s="81">
        <v>24764</v>
      </c>
      <c r="Z440" s="81">
        <v>33413</v>
      </c>
      <c r="AA440" s="81">
        <v>8203</v>
      </c>
      <c r="AB440" s="81">
        <v>58721</v>
      </c>
      <c r="AC440" s="81">
        <v>0</v>
      </c>
      <c r="AD440" s="81">
        <v>9.5373457633286964</v>
      </c>
      <c r="AE440" s="82"/>
      <c r="AF440" s="81">
        <v>232547543.9590798</v>
      </c>
      <c r="AG440" s="81">
        <v>2337835.689999579</v>
      </c>
      <c r="AH440" s="81">
        <v>366705.14474494528</v>
      </c>
      <c r="AI440" s="81">
        <v>102745338.33475059</v>
      </c>
      <c r="AJ440" s="81">
        <v>103787895.97411729</v>
      </c>
      <c r="AK440" s="81">
        <v>0</v>
      </c>
      <c r="AL440" s="81">
        <v>0</v>
      </c>
      <c r="AM440" s="81">
        <v>8066320.6882233731</v>
      </c>
      <c r="AN440" s="81">
        <v>0</v>
      </c>
      <c r="AO440" s="81">
        <v>0</v>
      </c>
      <c r="AP440" s="82"/>
      <c r="AQ440" s="81">
        <v>1820</v>
      </c>
      <c r="AR440" s="81">
        <v>193</v>
      </c>
      <c r="AS440" s="81">
        <v>0</v>
      </c>
      <c r="AT440" s="81">
        <v>0</v>
      </c>
      <c r="AU440" s="81">
        <v>0</v>
      </c>
      <c r="AV440" s="81">
        <v>1</v>
      </c>
      <c r="AW440" s="81" t="s">
        <v>564</v>
      </c>
      <c r="AX440" s="82"/>
      <c r="AY440" s="81">
        <v>7612.6759999999986</v>
      </c>
      <c r="AZ440" s="81">
        <v>8380.2199999999975</v>
      </c>
      <c r="BA440" s="81">
        <v>0</v>
      </c>
      <c r="BB440" s="81">
        <v>0</v>
      </c>
      <c r="BC440" s="81">
        <v>0</v>
      </c>
      <c r="BD440" s="81">
        <v>1845</v>
      </c>
      <c r="BE440" s="81" t="s">
        <v>564</v>
      </c>
      <c r="BF440" s="82"/>
      <c r="BG440" s="81">
        <v>0</v>
      </c>
      <c r="BH440" s="81">
        <v>0</v>
      </c>
      <c r="BI440" s="81">
        <v>71.072000000000003</v>
      </c>
      <c r="BJ440" s="81">
        <v>0</v>
      </c>
      <c r="BK440" s="81">
        <v>30.280999999999999</v>
      </c>
      <c r="BL440" s="81">
        <v>0</v>
      </c>
      <c r="BM440" s="82"/>
      <c r="BN440" s="81">
        <v>0</v>
      </c>
      <c r="BO440" s="81">
        <v>0</v>
      </c>
      <c r="BP440" s="81">
        <v>8</v>
      </c>
      <c r="BQ440" s="81">
        <v>0</v>
      </c>
      <c r="BR440" s="81">
        <v>2</v>
      </c>
      <c r="BS440" s="81">
        <v>0</v>
      </c>
      <c r="BT440"/>
      <c r="BU440" s="80">
        <v>80.661000000000001</v>
      </c>
      <c r="BV440" s="80">
        <v>20.692</v>
      </c>
      <c r="BW440" s="80">
        <v>0</v>
      </c>
      <c r="BX440" s="80">
        <v>0</v>
      </c>
      <c r="BY440" s="80">
        <v>0</v>
      </c>
      <c r="BZ440" s="80">
        <v>0</v>
      </c>
      <c r="CA440" s="80">
        <v>0</v>
      </c>
      <c r="CB440" s="80">
        <v>0</v>
      </c>
      <c r="CC440" s="80">
        <v>0</v>
      </c>
    </row>
    <row r="441" spans="1:81">
      <c r="A441" s="80" t="s">
        <v>2236</v>
      </c>
      <c r="B441" s="80">
        <v>83</v>
      </c>
      <c r="C441" s="80">
        <v>15</v>
      </c>
      <c r="D441" s="80">
        <v>5</v>
      </c>
      <c r="E441" s="80">
        <v>2018</v>
      </c>
      <c r="F441" s="80" t="s">
        <v>93</v>
      </c>
      <c r="G441" s="80" t="s">
        <v>2221</v>
      </c>
      <c r="H441" s="80" t="s">
        <v>2222</v>
      </c>
      <c r="I441" s="177"/>
      <c r="J441" s="81">
        <v>413.90178542361554</v>
      </c>
      <c r="K441" s="81">
        <v>2.4101145414014571</v>
      </c>
      <c r="L441" s="81">
        <v>1.6589367213381241</v>
      </c>
      <c r="M441" s="81">
        <v>57.169014638434419</v>
      </c>
      <c r="N441" s="81">
        <v>41.985351047713046</v>
      </c>
      <c r="O441" s="81">
        <v>55.442074665936396</v>
      </c>
      <c r="P441" s="81">
        <v>39.739965290096563</v>
      </c>
      <c r="Q441" s="81">
        <v>3.7489646241307497</v>
      </c>
      <c r="R441" s="81">
        <v>0</v>
      </c>
      <c r="S441" s="81">
        <v>9.5314593180922724</v>
      </c>
      <c r="T441" s="82"/>
      <c r="U441" s="81">
        <v>23016949</v>
      </c>
      <c r="V441" s="81">
        <v>1245</v>
      </c>
      <c r="W441" s="81">
        <v>45</v>
      </c>
      <c r="X441" s="81">
        <v>16825</v>
      </c>
      <c r="Y441" s="81">
        <v>25276</v>
      </c>
      <c r="Z441" s="81">
        <v>33783</v>
      </c>
      <c r="AA441" s="81">
        <v>8314</v>
      </c>
      <c r="AB441" s="81">
        <v>59151</v>
      </c>
      <c r="AC441" s="81">
        <v>0</v>
      </c>
      <c r="AD441" s="81">
        <v>9.5314593180922724</v>
      </c>
      <c r="AE441" s="82"/>
      <c r="AF441" s="81">
        <v>224860330.06632891</v>
      </c>
      <c r="AG441" s="81">
        <v>2114853.428740263</v>
      </c>
      <c r="AH441" s="81">
        <v>348274.6970646109</v>
      </c>
      <c r="AI441" s="81">
        <v>98683835.98967573</v>
      </c>
      <c r="AJ441" s="81">
        <v>89431744.109686255</v>
      </c>
      <c r="AK441" s="81">
        <v>0</v>
      </c>
      <c r="AL441" s="81">
        <v>0</v>
      </c>
      <c r="AM441" s="81">
        <v>8142200.8497047424</v>
      </c>
      <c r="AN441" s="81">
        <v>0</v>
      </c>
      <c r="AO441" s="81">
        <v>0</v>
      </c>
      <c r="AP441" s="82"/>
      <c r="AQ441" s="81">
        <v>1916</v>
      </c>
      <c r="AR441" s="81">
        <v>213</v>
      </c>
      <c r="AS441" s="81">
        <v>0</v>
      </c>
      <c r="AT441" s="81">
        <v>0</v>
      </c>
      <c r="AU441" s="81">
        <v>0</v>
      </c>
      <c r="AV441" s="81">
        <v>1</v>
      </c>
      <c r="AW441" s="81" t="s">
        <v>564</v>
      </c>
      <c r="AX441" s="82"/>
      <c r="AY441" s="81">
        <v>8079.6760000000004</v>
      </c>
      <c r="AZ441" s="81">
        <v>10613.82</v>
      </c>
      <c r="BA441" s="81">
        <v>0</v>
      </c>
      <c r="BB441" s="81">
        <v>0</v>
      </c>
      <c r="BC441" s="81">
        <v>0</v>
      </c>
      <c r="BD441" s="81">
        <v>1845</v>
      </c>
      <c r="BE441" s="81" t="s">
        <v>564</v>
      </c>
      <c r="BF441" s="82"/>
      <c r="BG441" s="81">
        <v>0</v>
      </c>
      <c r="BH441" s="81">
        <v>0</v>
      </c>
      <c r="BI441" s="81">
        <v>67.259</v>
      </c>
      <c r="BJ441" s="81">
        <v>0</v>
      </c>
      <c r="BK441" s="81">
        <v>32.275999999999996</v>
      </c>
      <c r="BL441" s="81">
        <v>0</v>
      </c>
      <c r="BM441" s="82"/>
      <c r="BN441" s="81">
        <v>0</v>
      </c>
      <c r="BO441" s="81">
        <v>0</v>
      </c>
      <c r="BP441" s="81">
        <v>8</v>
      </c>
      <c r="BQ441" s="81">
        <v>0</v>
      </c>
      <c r="BR441" s="81">
        <v>2</v>
      </c>
      <c r="BS441" s="81">
        <v>0</v>
      </c>
      <c r="BT441"/>
      <c r="BU441" s="80">
        <v>76.894000000000005</v>
      </c>
      <c r="BV441" s="80">
        <v>22.640999999999998</v>
      </c>
      <c r="BW441" s="80">
        <v>0</v>
      </c>
      <c r="BX441" s="80">
        <v>0</v>
      </c>
      <c r="BY441" s="80">
        <v>0</v>
      </c>
      <c r="BZ441" s="80">
        <v>0</v>
      </c>
      <c r="CA441" s="80">
        <v>0</v>
      </c>
      <c r="CB441" s="80">
        <v>0</v>
      </c>
      <c r="CC441" s="80">
        <v>0</v>
      </c>
    </row>
    <row r="442" spans="1:81">
      <c r="A442" s="80" t="s">
        <v>2237</v>
      </c>
      <c r="B442" s="80">
        <v>84</v>
      </c>
      <c r="C442" s="80">
        <v>16</v>
      </c>
      <c r="D442" s="80">
        <v>5</v>
      </c>
      <c r="E442" s="80">
        <v>2019</v>
      </c>
      <c r="F442" s="80" t="s">
        <v>73</v>
      </c>
      <c r="G442" s="80" t="s">
        <v>2221</v>
      </c>
      <c r="H442" s="80" t="s">
        <v>2222</v>
      </c>
      <c r="I442" s="177"/>
      <c r="J442" s="81">
        <v>410.61474701774597</v>
      </c>
      <c r="K442" s="81">
        <v>2.2900437625582679</v>
      </c>
      <c r="L442" s="81">
        <v>1.6870101412386849</v>
      </c>
      <c r="M442" s="81">
        <v>60.036271211893641</v>
      </c>
      <c r="N442" s="81">
        <v>42.041681224043522</v>
      </c>
      <c r="O442" s="81">
        <v>54.366253524129533</v>
      </c>
      <c r="P442" s="81">
        <v>39.986664681401336</v>
      </c>
      <c r="Q442" s="81">
        <v>3.6730305936653607</v>
      </c>
      <c r="R442" s="81">
        <v>0</v>
      </c>
      <c r="S442" s="81">
        <v>7.8570897391309558</v>
      </c>
      <c r="T442" s="82"/>
      <c r="U442" s="81">
        <v>22786348</v>
      </c>
      <c r="V442" s="81">
        <v>1245</v>
      </c>
      <c r="W442" s="81">
        <v>45</v>
      </c>
      <c r="X442" s="81">
        <v>16825</v>
      </c>
      <c r="Y442" s="81">
        <v>25788</v>
      </c>
      <c r="Z442" s="81">
        <v>34037</v>
      </c>
      <c r="AA442" s="81">
        <v>8303</v>
      </c>
      <c r="AB442" s="81">
        <v>59522</v>
      </c>
      <c r="AC442" s="81">
        <v>0</v>
      </c>
      <c r="AD442" s="81">
        <v>7.8570897391309558</v>
      </c>
      <c r="AE442" s="82"/>
      <c r="AF442" s="81">
        <v>227853697.53089169</v>
      </c>
      <c r="AG442" s="81">
        <v>2049547.18351048</v>
      </c>
      <c r="AH442" s="81">
        <v>370108.88098993408</v>
      </c>
      <c r="AI442" s="81">
        <v>100896145.9987904</v>
      </c>
      <c r="AJ442" s="81">
        <v>83601780.176600352</v>
      </c>
      <c r="AK442" s="81">
        <v>0</v>
      </c>
      <c r="AL442" s="81">
        <v>0</v>
      </c>
      <c r="AM442" s="81">
        <v>8106448.3186239013</v>
      </c>
      <c r="AN442" s="81">
        <v>0</v>
      </c>
      <c r="AO442" s="81">
        <v>0</v>
      </c>
      <c r="AP442" s="82"/>
      <c r="AQ442" s="81">
        <v>2030</v>
      </c>
      <c r="AR442" s="81">
        <v>222</v>
      </c>
      <c r="AS442" s="81">
        <v>0</v>
      </c>
      <c r="AT442" s="81">
        <v>0</v>
      </c>
      <c r="AU442" s="81">
        <v>0</v>
      </c>
      <c r="AV442" s="81">
        <v>1</v>
      </c>
      <c r="AW442" s="81" t="s">
        <v>564</v>
      </c>
      <c r="AX442" s="82"/>
      <c r="AY442" s="81">
        <v>8641.6060000000089</v>
      </c>
      <c r="AZ442" s="81">
        <v>10744.92</v>
      </c>
      <c r="BA442" s="81">
        <v>0</v>
      </c>
      <c r="BB442" s="81">
        <v>0</v>
      </c>
      <c r="BC442" s="81">
        <v>0</v>
      </c>
      <c r="BD442" s="81">
        <v>1845</v>
      </c>
      <c r="BE442" s="81" t="s">
        <v>564</v>
      </c>
      <c r="BF442" s="82"/>
      <c r="BG442" s="81">
        <v>0</v>
      </c>
      <c r="BH442" s="81">
        <v>0</v>
      </c>
      <c r="BI442" s="81">
        <v>52.881</v>
      </c>
      <c r="BJ442" s="81">
        <v>0</v>
      </c>
      <c r="BK442" s="81">
        <v>31.439</v>
      </c>
      <c r="BL442" s="81">
        <v>0</v>
      </c>
      <c r="BM442" s="82"/>
      <c r="BN442" s="81">
        <v>0</v>
      </c>
      <c r="BO442" s="81">
        <v>0</v>
      </c>
      <c r="BP442" s="81">
        <v>7</v>
      </c>
      <c r="BQ442" s="81">
        <v>0</v>
      </c>
      <c r="BR442" s="81">
        <v>2</v>
      </c>
      <c r="BS442" s="81">
        <v>0</v>
      </c>
      <c r="BT442"/>
      <c r="BU442" s="80">
        <v>61.255000000000003</v>
      </c>
      <c r="BV442" s="80">
        <v>23.065000000000001</v>
      </c>
      <c r="BW442" s="80">
        <v>0</v>
      </c>
      <c r="BX442" s="80">
        <v>0</v>
      </c>
      <c r="BY442" s="80">
        <v>0</v>
      </c>
      <c r="BZ442" s="80">
        <v>0</v>
      </c>
      <c r="CA442" s="80">
        <v>0</v>
      </c>
      <c r="CB442" s="80">
        <v>0</v>
      </c>
      <c r="CC442" s="80">
        <v>0</v>
      </c>
    </row>
    <row r="443" spans="1:81">
      <c r="A443" s="80" t="s">
        <v>2238</v>
      </c>
      <c r="B443" s="80">
        <v>85</v>
      </c>
      <c r="C443" s="80">
        <v>17</v>
      </c>
      <c r="D443" s="80">
        <v>5</v>
      </c>
      <c r="E443" s="80">
        <v>2020</v>
      </c>
      <c r="F443" s="80" t="s">
        <v>218</v>
      </c>
      <c r="G443" s="80" t="s">
        <v>2221</v>
      </c>
      <c r="H443" s="80" t="s">
        <v>2222</v>
      </c>
      <c r="I443" s="177"/>
      <c r="J443" s="81">
        <v>432.8488133534313</v>
      </c>
      <c r="K443" s="81">
        <v>1.9932602518951452</v>
      </c>
      <c r="L443" s="81">
        <v>2.9768232447168499</v>
      </c>
      <c r="M443" s="81">
        <v>60.442711106181449</v>
      </c>
      <c r="N443" s="81">
        <v>49.437622691922456</v>
      </c>
      <c r="O443" s="81">
        <v>47.82005513438979</v>
      </c>
      <c r="P443" s="81">
        <v>38.474846716595657</v>
      </c>
      <c r="Q443" s="81">
        <v>3.5168583374083524</v>
      </c>
      <c r="R443" s="81">
        <v>0</v>
      </c>
      <c r="S443" s="81">
        <v>8.9267423553765664</v>
      </c>
      <c r="T443" s="82"/>
      <c r="U443" s="81">
        <v>24434982</v>
      </c>
      <c r="V443" s="81">
        <v>1071</v>
      </c>
      <c r="W443" s="81">
        <v>105</v>
      </c>
      <c r="X443" s="81">
        <v>17837</v>
      </c>
      <c r="Y443" s="81">
        <v>26143</v>
      </c>
      <c r="Z443" s="81">
        <v>34171</v>
      </c>
      <c r="AA443" s="81">
        <v>8680</v>
      </c>
      <c r="AB443" s="81">
        <v>59645</v>
      </c>
      <c r="AC443" s="81">
        <v>0</v>
      </c>
      <c r="AD443" s="81">
        <v>8.9267423553765664</v>
      </c>
      <c r="AE443" s="82"/>
      <c r="AF443" s="81">
        <v>248458276.44930431</v>
      </c>
      <c r="AG443" s="81">
        <v>1609553.0615570119</v>
      </c>
      <c r="AH443" s="81">
        <v>677383.44818801642</v>
      </c>
      <c r="AI443" s="81">
        <v>100656871.82106359</v>
      </c>
      <c r="AJ443" s="81">
        <v>95636076.233266294</v>
      </c>
      <c r="AK443" s="81"/>
      <c r="AL443" s="81"/>
      <c r="AM443" s="81">
        <v>7784335.1697713342</v>
      </c>
      <c r="AN443" s="81"/>
      <c r="AO443" s="81"/>
      <c r="AP443" s="82"/>
      <c r="AQ443" s="81">
        <v>2132</v>
      </c>
      <c r="AR443" s="81">
        <v>224</v>
      </c>
      <c r="AS443" s="81">
        <v>0</v>
      </c>
      <c r="AT443" s="81">
        <v>0</v>
      </c>
      <c r="AU443" s="81">
        <v>0</v>
      </c>
      <c r="AV443" s="81">
        <v>1</v>
      </c>
      <c r="AW443" s="81">
        <v>0</v>
      </c>
      <c r="AX443" s="82"/>
      <c r="AY443" s="81">
        <v>9180.9260000000049</v>
      </c>
      <c r="AZ443" s="81">
        <v>11159.02000000001</v>
      </c>
      <c r="BA443" s="81">
        <v>0</v>
      </c>
      <c r="BB443" s="81">
        <v>0</v>
      </c>
      <c r="BC443" s="81">
        <v>0</v>
      </c>
      <c r="BD443" s="81">
        <v>1845</v>
      </c>
      <c r="BE443" s="81">
        <v>0</v>
      </c>
      <c r="BF443" s="82"/>
      <c r="BG443" s="81">
        <v>0</v>
      </c>
      <c r="BH443" s="81">
        <v>0</v>
      </c>
      <c r="BI443" s="81">
        <v>58.744999999999997</v>
      </c>
      <c r="BJ443" s="81">
        <v>0</v>
      </c>
      <c r="BK443" s="81">
        <v>34.847000000000001</v>
      </c>
      <c r="BL443" s="81">
        <v>0</v>
      </c>
      <c r="BM443" s="82"/>
      <c r="BN443" s="81">
        <v>0</v>
      </c>
      <c r="BO443" s="81">
        <v>0</v>
      </c>
      <c r="BP443" s="81">
        <v>8</v>
      </c>
      <c r="BQ443" s="81">
        <v>0</v>
      </c>
      <c r="BR443" s="81">
        <v>2</v>
      </c>
      <c r="BS443" s="81">
        <v>0</v>
      </c>
      <c r="BT443"/>
      <c r="BU443" s="80">
        <v>67.37</v>
      </c>
      <c r="BV443" s="80">
        <v>26.222000000000001</v>
      </c>
      <c r="BW443" s="80">
        <v>0</v>
      </c>
      <c r="BX443" s="80">
        <v>0</v>
      </c>
      <c r="BY443" s="80">
        <v>0</v>
      </c>
      <c r="BZ443" s="80">
        <v>0</v>
      </c>
      <c r="CA443" s="80">
        <v>0</v>
      </c>
      <c r="CB443" s="80">
        <v>0</v>
      </c>
      <c r="CC443" s="80">
        <v>0</v>
      </c>
    </row>
    <row r="444" spans="1:81">
      <c r="A444" s="80" t="s">
        <v>2239</v>
      </c>
      <c r="B444" s="80">
        <v>85</v>
      </c>
      <c r="C444" s="80">
        <v>18</v>
      </c>
      <c r="D444" s="80">
        <v>5</v>
      </c>
      <c r="E444" s="80">
        <v>2021</v>
      </c>
      <c r="F444" s="80" t="s">
        <v>75</v>
      </c>
      <c r="G444" s="174" t="s">
        <v>2221</v>
      </c>
      <c r="H444" s="80" t="s">
        <v>2222</v>
      </c>
      <c r="I444" s="177"/>
      <c r="J444" s="81">
        <v>378.06164877662655</v>
      </c>
      <c r="K444" s="81">
        <v>2.1544120611831477</v>
      </c>
      <c r="L444" s="81">
        <v>2.7049232152367884</v>
      </c>
      <c r="M444" s="81">
        <v>55.32725740241375</v>
      </c>
      <c r="N444" s="81">
        <v>44.934708701593472</v>
      </c>
      <c r="O444" s="81">
        <v>46.823331550627387</v>
      </c>
      <c r="P444" s="81">
        <v>39.384954415579031</v>
      </c>
      <c r="Q444" s="81">
        <v>3.5503515558396415</v>
      </c>
      <c r="R444" s="81">
        <v>0</v>
      </c>
      <c r="S444" s="81">
        <v>10.013024419558789</v>
      </c>
      <c r="T444" s="82"/>
      <c r="U444" s="81">
        <v>23267600</v>
      </c>
      <c r="V444" s="81">
        <v>1071</v>
      </c>
      <c r="W444" s="81">
        <v>105</v>
      </c>
      <c r="X444" s="81">
        <v>17837</v>
      </c>
      <c r="Y444" s="81">
        <v>26292</v>
      </c>
      <c r="Z444" s="81">
        <v>34452</v>
      </c>
      <c r="AA444" s="81">
        <v>8665</v>
      </c>
      <c r="AB444" s="81">
        <v>59499</v>
      </c>
      <c r="AC444" s="81">
        <v>0</v>
      </c>
      <c r="AD444" s="81">
        <v>10.013024419558789</v>
      </c>
      <c r="AE444" s="82"/>
      <c r="AF444" s="81">
        <v>225661279.53725395</v>
      </c>
      <c r="AG444" s="81">
        <v>1794705.0965329846</v>
      </c>
      <c r="AH444" s="81">
        <v>606261.16421809618</v>
      </c>
      <c r="AI444" s="81">
        <v>106412319.72201163</v>
      </c>
      <c r="AJ444" s="81">
        <v>100278249.86125804</v>
      </c>
      <c r="AK444" s="81">
        <v>0</v>
      </c>
      <c r="AL444" s="81">
        <v>0</v>
      </c>
      <c r="AM444" s="81">
        <v>7810070.0606764657</v>
      </c>
      <c r="AN444" s="81">
        <v>0</v>
      </c>
      <c r="AO444" s="81">
        <v>0</v>
      </c>
      <c r="AP444" s="82"/>
      <c r="AQ444" s="81">
        <v>2215</v>
      </c>
      <c r="AR444" s="81">
        <v>224</v>
      </c>
      <c r="AS444" s="81">
        <v>0</v>
      </c>
      <c r="AT444" s="81">
        <v>0</v>
      </c>
      <c r="AU444" s="81">
        <v>0</v>
      </c>
      <c r="AV444" s="81">
        <v>1</v>
      </c>
      <c r="AW444" s="81"/>
      <c r="AX444" s="82"/>
      <c r="AY444" s="81">
        <v>9628.7759999999998</v>
      </c>
      <c r="AZ444" s="81">
        <v>11188.02000000001</v>
      </c>
      <c r="BA444" s="81">
        <v>0</v>
      </c>
      <c r="BB444" s="81">
        <v>0</v>
      </c>
      <c r="BC444" s="81">
        <v>0</v>
      </c>
      <c r="BD444" s="81">
        <v>1845</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2240</v>
      </c>
      <c r="B445" s="80">
        <v>85</v>
      </c>
      <c r="C445" s="80">
        <v>19</v>
      </c>
      <c r="D445" s="80">
        <v>5</v>
      </c>
      <c r="E445" s="80">
        <v>2022</v>
      </c>
      <c r="F445" s="80" t="s">
        <v>568</v>
      </c>
      <c r="G445" s="174" t="s">
        <v>2221</v>
      </c>
      <c r="H445" s="80" t="s">
        <v>2222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2325</v>
      </c>
      <c r="AR445" s="81">
        <v>225</v>
      </c>
      <c r="AS445" s="81">
        <v>0</v>
      </c>
      <c r="AT445" s="81">
        <v>0</v>
      </c>
      <c r="AU445" s="81">
        <v>0</v>
      </c>
      <c r="AV445" s="81">
        <v>0</v>
      </c>
      <c r="AW445" s="81"/>
      <c r="AX445" s="82"/>
      <c r="AY445" s="81">
        <v>10244.846</v>
      </c>
      <c r="AZ445" s="81">
        <v>11237.920000000006</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2241</v>
      </c>
      <c r="B446" s="80">
        <v>307</v>
      </c>
      <c r="C446" s="80">
        <v>1</v>
      </c>
      <c r="D446" s="80">
        <v>19</v>
      </c>
      <c r="E446" s="80">
        <v>1990</v>
      </c>
      <c r="F446" s="80" t="s">
        <v>562</v>
      </c>
      <c r="G446" s="80" t="s">
        <v>1646</v>
      </c>
      <c r="H446" s="80" t="s">
        <v>1647</v>
      </c>
      <c r="I446" s="177"/>
      <c r="J446" s="81">
        <v>229.48970142181511</v>
      </c>
      <c r="K446" s="81">
        <v>13.825416328781264</v>
      </c>
      <c r="L446" s="81">
        <v>45.641797427900478</v>
      </c>
      <c r="M446" s="81">
        <v>50.756385644367541</v>
      </c>
      <c r="N446" s="81">
        <v>99.011507456807294</v>
      </c>
      <c r="O446" s="81">
        <v>46.254459305348711</v>
      </c>
      <c r="P446" s="81">
        <v>80.560569637913787</v>
      </c>
      <c r="Q446" s="81">
        <v>4.1940422614288035</v>
      </c>
      <c r="R446" s="81">
        <v>19.834349308393538</v>
      </c>
      <c r="S446" s="81">
        <v>4.8209434617462188</v>
      </c>
      <c r="T446" s="82"/>
      <c r="U446" s="81">
        <v>4869608</v>
      </c>
      <c r="V446" s="81">
        <v>4261</v>
      </c>
      <c r="W446" s="81">
        <v>601</v>
      </c>
      <c r="X446" s="81">
        <v>21099</v>
      </c>
      <c r="Y446" s="81">
        <v>21743</v>
      </c>
      <c r="Z446" s="81">
        <v>19025</v>
      </c>
      <c r="AA446" s="81">
        <v>19561</v>
      </c>
      <c r="AB446" s="81">
        <v>68097</v>
      </c>
      <c r="AC446" s="81">
        <v>3435345</v>
      </c>
      <c r="AD446" s="81">
        <v>4.8209434617462188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2242</v>
      </c>
      <c r="B447" s="80">
        <v>308</v>
      </c>
      <c r="C447" s="80">
        <v>2</v>
      </c>
      <c r="D447" s="80">
        <v>19</v>
      </c>
      <c r="E447" s="80">
        <v>2005</v>
      </c>
      <c r="F447" s="80" t="s">
        <v>565</v>
      </c>
      <c r="G447" s="80" t="s">
        <v>1646</v>
      </c>
      <c r="H447" s="80" t="s">
        <v>1647</v>
      </c>
      <c r="I447" s="177"/>
      <c r="J447" s="81">
        <v>198.98938822708774</v>
      </c>
      <c r="K447" s="81">
        <v>12.842089575754819</v>
      </c>
      <c r="L447" s="81">
        <v>46.888071565629154</v>
      </c>
      <c r="M447" s="81">
        <v>115.09287345499958</v>
      </c>
      <c r="N447" s="81">
        <v>171.83238862980525</v>
      </c>
      <c r="O447" s="81">
        <v>76.71135294518912</v>
      </c>
      <c r="P447" s="81">
        <v>81.786183294668575</v>
      </c>
      <c r="Q447" s="81">
        <v>4.0162810280572518</v>
      </c>
      <c r="R447" s="81">
        <v>19.37231055043333</v>
      </c>
      <c r="S447" s="81">
        <v>7.040969392735529</v>
      </c>
      <c r="T447" s="82"/>
      <c r="U447" s="81">
        <v>4969331</v>
      </c>
      <c r="V447" s="81">
        <v>4328</v>
      </c>
      <c r="W447" s="81">
        <v>480</v>
      </c>
      <c r="X447" s="81">
        <v>19133</v>
      </c>
      <c r="Y447" s="81">
        <v>26217</v>
      </c>
      <c r="Z447" s="81">
        <v>36512</v>
      </c>
      <c r="AA447" s="81">
        <v>16264</v>
      </c>
      <c r="AB447" s="81">
        <v>68171</v>
      </c>
      <c r="AC447" s="81">
        <v>3425592</v>
      </c>
      <c r="AD447" s="81">
        <v>7.040969392735529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2243</v>
      </c>
      <c r="B448" s="80">
        <v>309</v>
      </c>
      <c r="C448" s="80">
        <v>3</v>
      </c>
      <c r="D448" s="80">
        <v>19</v>
      </c>
      <c r="E448" s="80">
        <v>2006</v>
      </c>
      <c r="F448" s="80" t="s">
        <v>566</v>
      </c>
      <c r="G448" s="80" t="s">
        <v>1646</v>
      </c>
      <c r="H448" s="80" t="s">
        <v>1647</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2244</v>
      </c>
      <c r="B449" s="80">
        <v>310</v>
      </c>
      <c r="C449" s="80">
        <v>4</v>
      </c>
      <c r="D449" s="80">
        <v>19</v>
      </c>
      <c r="E449" s="80">
        <v>2007</v>
      </c>
      <c r="F449" s="80" t="s">
        <v>567</v>
      </c>
      <c r="G449" s="80" t="s">
        <v>1646</v>
      </c>
      <c r="H449" s="80" t="s">
        <v>1647</v>
      </c>
      <c r="I449" s="177"/>
      <c r="J449" s="81">
        <v>145.52060454400072</v>
      </c>
      <c r="K449" s="81">
        <v>12.563793079394937</v>
      </c>
      <c r="L449" s="81">
        <v>44.664862618044261</v>
      </c>
      <c r="M449" s="81">
        <v>106.82452999233988</v>
      </c>
      <c r="N449" s="81">
        <v>148.39729357438097</v>
      </c>
      <c r="O449" s="81">
        <v>73.711889194139374</v>
      </c>
      <c r="P449" s="81">
        <v>79.932066576799983</v>
      </c>
      <c r="Q449" s="81">
        <v>4.1511555466622321</v>
      </c>
      <c r="R449" s="81">
        <v>26.512253739645374</v>
      </c>
      <c r="S449" s="81">
        <v>8.1055380684362692</v>
      </c>
      <c r="T449" s="82"/>
      <c r="U449" s="81">
        <v>5647225</v>
      </c>
      <c r="V449" s="81">
        <v>3951</v>
      </c>
      <c r="W449" s="81">
        <v>530</v>
      </c>
      <c r="X449" s="81">
        <v>23120</v>
      </c>
      <c r="Y449" s="81">
        <v>26299</v>
      </c>
      <c r="Z449" s="81">
        <v>36472</v>
      </c>
      <c r="AA449" s="81">
        <v>15653</v>
      </c>
      <c r="AB449" s="81">
        <v>66734</v>
      </c>
      <c r="AC449" s="81">
        <v>4822658</v>
      </c>
      <c r="AD449" s="81">
        <v>8.1055380684362692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2245</v>
      </c>
      <c r="B450" s="80">
        <v>311</v>
      </c>
      <c r="C450" s="80">
        <v>5</v>
      </c>
      <c r="D450" s="80">
        <v>19</v>
      </c>
      <c r="E450" s="80">
        <v>2008</v>
      </c>
      <c r="F450" s="80" t="s">
        <v>84</v>
      </c>
      <c r="G450" s="80" t="s">
        <v>1646</v>
      </c>
      <c r="H450" s="80" t="s">
        <v>1647</v>
      </c>
      <c r="I450" s="177"/>
      <c r="J450" s="81">
        <v>137.65529460694992</v>
      </c>
      <c r="K450" s="81">
        <v>9.0572079329449444</v>
      </c>
      <c r="L450" s="81">
        <v>39.723185317714673</v>
      </c>
      <c r="M450" s="81">
        <v>112.59322582108757</v>
      </c>
      <c r="N450" s="81">
        <v>141.77726998911209</v>
      </c>
      <c r="O450" s="81">
        <v>71.325703154710823</v>
      </c>
      <c r="P450" s="81">
        <v>77.759893982483518</v>
      </c>
      <c r="Q450" s="81">
        <v>4.054670371672298</v>
      </c>
      <c r="R450" s="81">
        <v>22.743350593078876</v>
      </c>
      <c r="S450" s="81">
        <v>7.0702283593798638</v>
      </c>
      <c r="T450" s="82"/>
      <c r="U450" s="81">
        <v>5857833</v>
      </c>
      <c r="V450" s="81">
        <v>3951</v>
      </c>
      <c r="W450" s="81">
        <v>530</v>
      </c>
      <c r="X450" s="81">
        <v>23120</v>
      </c>
      <c r="Y450" s="81">
        <v>26419</v>
      </c>
      <c r="Z450" s="81">
        <v>36530</v>
      </c>
      <c r="AA450" s="81">
        <v>15245</v>
      </c>
      <c r="AB450" s="81">
        <v>66254</v>
      </c>
      <c r="AC450" s="81">
        <v>4295906</v>
      </c>
      <c r="AD450" s="81">
        <v>7.0702283593798638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2246</v>
      </c>
      <c r="B451" s="80">
        <v>312</v>
      </c>
      <c r="C451" s="80">
        <v>6</v>
      </c>
      <c r="D451" s="80">
        <v>19</v>
      </c>
      <c r="E451" s="80">
        <v>2009</v>
      </c>
      <c r="F451" s="80" t="s">
        <v>85</v>
      </c>
      <c r="G451" s="80" t="s">
        <v>1646</v>
      </c>
      <c r="H451" s="80" t="s">
        <v>1647</v>
      </c>
      <c r="I451" s="177"/>
      <c r="J451" s="81">
        <v>130.42878809112642</v>
      </c>
      <c r="K451" s="81">
        <v>7.880260947047625</v>
      </c>
      <c r="L451" s="81">
        <v>53.510186801444064</v>
      </c>
      <c r="M451" s="81">
        <v>113.74781790154485</v>
      </c>
      <c r="N451" s="81">
        <v>145.55953428497386</v>
      </c>
      <c r="O451" s="81">
        <v>72.837232476815586</v>
      </c>
      <c r="P451" s="81">
        <v>74.457294779387283</v>
      </c>
      <c r="Q451" s="81">
        <v>3.8390542291977789</v>
      </c>
      <c r="R451" s="81">
        <v>20.823463478893089</v>
      </c>
      <c r="S451" s="81">
        <v>5.4914265951262875</v>
      </c>
      <c r="T451" s="82"/>
      <c r="U451" s="81">
        <v>5242469</v>
      </c>
      <c r="V451" s="81">
        <v>3573</v>
      </c>
      <c r="W451" s="81">
        <v>896</v>
      </c>
      <c r="X451" s="81">
        <v>23889</v>
      </c>
      <c r="Y451" s="81">
        <v>26561</v>
      </c>
      <c r="Z451" s="81">
        <v>36821</v>
      </c>
      <c r="AA451" s="81">
        <v>14986</v>
      </c>
      <c r="AB451" s="81">
        <v>65852</v>
      </c>
      <c r="AC451" s="81">
        <v>3837216</v>
      </c>
      <c r="AD451" s="81">
        <v>5.4914265951262875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19.850000000000001</v>
      </c>
      <c r="BJ451" s="81">
        <v>0</v>
      </c>
      <c r="BK451" s="81">
        <v>16.66</v>
      </c>
      <c r="BL451" s="81">
        <v>0</v>
      </c>
      <c r="BM451" s="82"/>
      <c r="BN451" s="81">
        <v>0</v>
      </c>
      <c r="BO451" s="81">
        <v>0</v>
      </c>
      <c r="BP451" s="81">
        <v>2</v>
      </c>
      <c r="BQ451" s="81">
        <v>0</v>
      </c>
      <c r="BR451" s="81">
        <v>4</v>
      </c>
      <c r="BS451" s="81">
        <v>0</v>
      </c>
      <c r="BT451"/>
      <c r="BU451" s="80"/>
      <c r="BV451" s="80"/>
      <c r="BW451" s="80"/>
      <c r="BX451" s="80"/>
      <c r="BY451" s="80"/>
      <c r="BZ451" s="80"/>
      <c r="CA451" s="80"/>
      <c r="CB451" s="80"/>
      <c r="CC451" s="80"/>
    </row>
    <row r="452" spans="1:81">
      <c r="A452" s="80" t="s">
        <v>2247</v>
      </c>
      <c r="B452" s="80">
        <v>313</v>
      </c>
      <c r="C452" s="80">
        <v>7</v>
      </c>
      <c r="D452" s="80">
        <v>19</v>
      </c>
      <c r="E452" s="80">
        <v>2010</v>
      </c>
      <c r="F452" s="80" t="s">
        <v>86</v>
      </c>
      <c r="G452" s="80" t="s">
        <v>1646</v>
      </c>
      <c r="H452" s="80" t="s">
        <v>1647</v>
      </c>
      <c r="I452" s="177"/>
      <c r="J452" s="81">
        <v>137.03842991337362</v>
      </c>
      <c r="K452" s="81">
        <v>9.1549881724993174</v>
      </c>
      <c r="L452" s="81">
        <v>49.396121439849452</v>
      </c>
      <c r="M452" s="81">
        <v>108.08909948748527</v>
      </c>
      <c r="N452" s="81">
        <v>149.40639870539334</v>
      </c>
      <c r="O452" s="81">
        <v>72.84097394869147</v>
      </c>
      <c r="P452" s="81">
        <v>75.228050880320325</v>
      </c>
      <c r="Q452" s="81">
        <v>3.9969066265975624</v>
      </c>
      <c r="R452" s="81">
        <v>24.277677471247014</v>
      </c>
      <c r="S452" s="81">
        <v>7.3189430838040916</v>
      </c>
      <c r="T452" s="82"/>
      <c r="U452" s="81">
        <v>5430494</v>
      </c>
      <c r="V452" s="81">
        <v>3573</v>
      </c>
      <c r="W452" s="81">
        <v>896</v>
      </c>
      <c r="X452" s="81">
        <v>23889</v>
      </c>
      <c r="Y452" s="81">
        <v>26720</v>
      </c>
      <c r="Z452" s="81">
        <v>36994</v>
      </c>
      <c r="AA452" s="81">
        <v>14763</v>
      </c>
      <c r="AB452" s="81">
        <v>65694</v>
      </c>
      <c r="AC452" s="81">
        <v>4239576</v>
      </c>
      <c r="AD452" s="81">
        <v>7.3189430838040916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16.658000000000001</v>
      </c>
      <c r="BJ452" s="81">
        <v>0</v>
      </c>
      <c r="BK452" s="81">
        <v>30.536999999999999</v>
      </c>
      <c r="BL452" s="81">
        <v>0</v>
      </c>
      <c r="BM452" s="82"/>
      <c r="BN452" s="81">
        <v>0</v>
      </c>
      <c r="BO452" s="81">
        <v>0</v>
      </c>
      <c r="BP452" s="81">
        <v>2</v>
      </c>
      <c r="BQ452" s="81">
        <v>0</v>
      </c>
      <c r="BR452" s="81">
        <v>5</v>
      </c>
      <c r="BS452" s="81">
        <v>0</v>
      </c>
      <c r="BT452"/>
      <c r="BU452" s="80">
        <v>30.901</v>
      </c>
      <c r="BV452" s="80">
        <v>16.294</v>
      </c>
      <c r="BW452" s="80">
        <v>0</v>
      </c>
      <c r="BX452" s="80">
        <v>0</v>
      </c>
      <c r="BY452" s="80">
        <v>0</v>
      </c>
      <c r="BZ452" s="80">
        <v>0</v>
      </c>
      <c r="CA452" s="80">
        <v>0</v>
      </c>
      <c r="CB452" s="80">
        <v>0</v>
      </c>
      <c r="CC452" s="80">
        <v>0</v>
      </c>
    </row>
    <row r="453" spans="1:81">
      <c r="A453" s="80" t="s">
        <v>2248</v>
      </c>
      <c r="B453" s="80">
        <v>314</v>
      </c>
      <c r="C453" s="80">
        <v>8</v>
      </c>
      <c r="D453" s="80">
        <v>19</v>
      </c>
      <c r="E453" s="80">
        <v>2011</v>
      </c>
      <c r="F453" s="80" t="s">
        <v>87</v>
      </c>
      <c r="G453" s="80" t="s">
        <v>1646</v>
      </c>
      <c r="H453" s="80" t="s">
        <v>1647</v>
      </c>
      <c r="I453" s="177"/>
      <c r="J453" s="81">
        <v>121.10830143950531</v>
      </c>
      <c r="K453" s="81">
        <v>10.64557515580035</v>
      </c>
      <c r="L453" s="81">
        <v>44.724821808992004</v>
      </c>
      <c r="M453" s="81">
        <v>127.3261038154703</v>
      </c>
      <c r="N453" s="81">
        <v>170.57815180193595</v>
      </c>
      <c r="O453" s="81">
        <v>72.018678715617355</v>
      </c>
      <c r="P453" s="81">
        <v>72.435520643135902</v>
      </c>
      <c r="Q453" s="81">
        <v>4.5668538988038776</v>
      </c>
      <c r="R453" s="81">
        <v>20.826999922449581</v>
      </c>
      <c r="S453" s="81">
        <v>7.3771212178102941</v>
      </c>
      <c r="T453" s="82"/>
      <c r="U453" s="81">
        <v>4545484</v>
      </c>
      <c r="V453" s="81">
        <v>3573</v>
      </c>
      <c r="W453" s="81">
        <v>896</v>
      </c>
      <c r="X453" s="81">
        <v>23889</v>
      </c>
      <c r="Y453" s="81">
        <v>26788</v>
      </c>
      <c r="Z453" s="81">
        <v>37371</v>
      </c>
      <c r="AA453" s="81">
        <v>14638</v>
      </c>
      <c r="AB453" s="81">
        <v>65075</v>
      </c>
      <c r="AC453" s="81">
        <v>3630974</v>
      </c>
      <c r="AD453" s="81">
        <v>7.3771212178102941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16.195</v>
      </c>
      <c r="BJ453" s="81">
        <v>0</v>
      </c>
      <c r="BK453" s="81">
        <v>13.164</v>
      </c>
      <c r="BL453" s="81">
        <v>0</v>
      </c>
      <c r="BM453" s="82"/>
      <c r="BN453" s="81">
        <v>0</v>
      </c>
      <c r="BO453" s="81">
        <v>0</v>
      </c>
      <c r="BP453" s="81">
        <v>2</v>
      </c>
      <c r="BQ453" s="81">
        <v>0</v>
      </c>
      <c r="BR453" s="81">
        <v>4</v>
      </c>
      <c r="BS453" s="81">
        <v>0</v>
      </c>
      <c r="BT453"/>
      <c r="BU453" s="80">
        <v>29.359000000000002</v>
      </c>
      <c r="BV453" s="80">
        <v>0</v>
      </c>
      <c r="BW453" s="80">
        <v>0</v>
      </c>
      <c r="BX453" s="80">
        <v>0</v>
      </c>
      <c r="BY453" s="80">
        <v>0</v>
      </c>
      <c r="BZ453" s="80">
        <v>0</v>
      </c>
      <c r="CA453" s="80">
        <v>0</v>
      </c>
      <c r="CB453" s="80">
        <v>0</v>
      </c>
      <c r="CC453" s="80">
        <v>0</v>
      </c>
    </row>
    <row r="454" spans="1:81">
      <c r="A454" s="80" t="s">
        <v>2249</v>
      </c>
      <c r="B454" s="80">
        <v>315</v>
      </c>
      <c r="C454" s="80">
        <v>9</v>
      </c>
      <c r="D454" s="80">
        <v>19</v>
      </c>
      <c r="E454" s="80">
        <v>2012</v>
      </c>
      <c r="F454" s="80" t="s">
        <v>88</v>
      </c>
      <c r="G454" s="80" t="s">
        <v>1646</v>
      </c>
      <c r="H454" s="80" t="s">
        <v>1647</v>
      </c>
      <c r="I454" s="177"/>
      <c r="J454" s="81">
        <v>152.70341327331397</v>
      </c>
      <c r="K454" s="81">
        <v>11.707766987950819</v>
      </c>
      <c r="L454" s="81">
        <v>43.582325126779764</v>
      </c>
      <c r="M454" s="81">
        <v>138.06751213667724</v>
      </c>
      <c r="N454" s="81">
        <v>171.37431293055587</v>
      </c>
      <c r="O454" s="81">
        <v>72.327628713112574</v>
      </c>
      <c r="P454" s="81">
        <v>72.320130671492919</v>
      </c>
      <c r="Q454" s="81">
        <v>4.919689225947991</v>
      </c>
      <c r="R454" s="81">
        <v>21.930642108561539</v>
      </c>
      <c r="S454" s="81">
        <v>6.5695771583103815</v>
      </c>
      <c r="T454" s="82"/>
      <c r="U454" s="81">
        <v>5074092</v>
      </c>
      <c r="V454" s="81">
        <v>3573</v>
      </c>
      <c r="W454" s="81">
        <v>896</v>
      </c>
      <c r="X454" s="81">
        <v>23889</v>
      </c>
      <c r="Y454" s="81">
        <v>26866</v>
      </c>
      <c r="Z454" s="81">
        <v>37829</v>
      </c>
      <c r="AA454" s="81">
        <v>14532</v>
      </c>
      <c r="AB454" s="81">
        <v>64523</v>
      </c>
      <c r="AC454" s="81">
        <v>3724354</v>
      </c>
      <c r="AD454" s="81">
        <v>6.5695771583103815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18.129000000000001</v>
      </c>
      <c r="BJ454" s="81">
        <v>0</v>
      </c>
      <c r="BK454" s="81">
        <v>32.01</v>
      </c>
      <c r="BL454" s="81">
        <v>0</v>
      </c>
      <c r="BM454" s="82"/>
      <c r="BN454" s="81">
        <v>0</v>
      </c>
      <c r="BO454" s="81">
        <v>0</v>
      </c>
      <c r="BP454" s="81">
        <v>2</v>
      </c>
      <c r="BQ454" s="81">
        <v>0</v>
      </c>
      <c r="BR454" s="81">
        <v>5</v>
      </c>
      <c r="BS454" s="81">
        <v>0</v>
      </c>
      <c r="BT454"/>
      <c r="BU454" s="80">
        <v>33.579000000000001</v>
      </c>
      <c r="BV454" s="80">
        <v>16.559999999999999</v>
      </c>
      <c r="BW454" s="80">
        <v>0</v>
      </c>
      <c r="BX454" s="80">
        <v>0</v>
      </c>
      <c r="BY454" s="80">
        <v>0</v>
      </c>
      <c r="BZ454" s="80">
        <v>0</v>
      </c>
      <c r="CA454" s="80">
        <v>0</v>
      </c>
      <c r="CB454" s="80">
        <v>0</v>
      </c>
      <c r="CC454" s="80">
        <v>0</v>
      </c>
    </row>
    <row r="455" spans="1:81">
      <c r="A455" s="80" t="s">
        <v>2250</v>
      </c>
      <c r="B455" s="80">
        <v>316</v>
      </c>
      <c r="C455" s="80">
        <v>10</v>
      </c>
      <c r="D455" s="80">
        <v>19</v>
      </c>
      <c r="E455" s="80">
        <v>2013</v>
      </c>
      <c r="F455" s="80" t="s">
        <v>89</v>
      </c>
      <c r="G455" s="80" t="s">
        <v>1646</v>
      </c>
      <c r="H455" s="80" t="s">
        <v>1647</v>
      </c>
      <c r="I455" s="177"/>
      <c r="J455" s="81">
        <v>153.1071005668658</v>
      </c>
      <c r="K455" s="81">
        <v>10.819721104435276</v>
      </c>
      <c r="L455" s="81">
        <v>37.615966187913074</v>
      </c>
      <c r="M455" s="81">
        <v>128.68935295183809</v>
      </c>
      <c r="N455" s="81">
        <v>170.16467188643387</v>
      </c>
      <c r="O455" s="81">
        <v>70.081926258031217</v>
      </c>
      <c r="P455" s="81">
        <v>72.0131629572398</v>
      </c>
      <c r="Q455" s="81">
        <v>5.0055660010398864</v>
      </c>
      <c r="R455" s="81">
        <v>10.730509625994102</v>
      </c>
      <c r="S455" s="81">
        <v>8.8543996718709739</v>
      </c>
      <c r="T455" s="82"/>
      <c r="U455" s="81">
        <v>5096152</v>
      </c>
      <c r="V455" s="81">
        <v>3573</v>
      </c>
      <c r="W455" s="81">
        <v>896</v>
      </c>
      <c r="X455" s="81">
        <v>23889</v>
      </c>
      <c r="Y455" s="81">
        <v>27164</v>
      </c>
      <c r="Z455" s="81">
        <v>38291</v>
      </c>
      <c r="AA455" s="81">
        <v>14416</v>
      </c>
      <c r="AB455" s="81">
        <v>64708</v>
      </c>
      <c r="AC455" s="81">
        <v>1778816</v>
      </c>
      <c r="AD455" s="81">
        <v>8.8543996718709739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18.597000000000001</v>
      </c>
      <c r="BJ455" s="81">
        <v>0</v>
      </c>
      <c r="BK455" s="81">
        <v>27.144000000000002</v>
      </c>
      <c r="BL455" s="81">
        <v>0</v>
      </c>
      <c r="BM455" s="82"/>
      <c r="BN455" s="81">
        <v>0</v>
      </c>
      <c r="BO455" s="81">
        <v>0</v>
      </c>
      <c r="BP455" s="81">
        <v>2</v>
      </c>
      <c r="BQ455" s="81">
        <v>0</v>
      </c>
      <c r="BR455" s="81">
        <v>3</v>
      </c>
      <c r="BS455" s="81">
        <v>0</v>
      </c>
      <c r="BT455"/>
      <c r="BU455" s="80">
        <v>29.635000000000002</v>
      </c>
      <c r="BV455" s="80">
        <v>16.106000000000002</v>
      </c>
      <c r="BW455" s="80">
        <v>0</v>
      </c>
      <c r="BX455" s="80">
        <v>0</v>
      </c>
      <c r="BY455" s="80">
        <v>0</v>
      </c>
      <c r="BZ455" s="80">
        <v>0</v>
      </c>
      <c r="CA455" s="80">
        <v>0</v>
      </c>
      <c r="CB455" s="80">
        <v>0</v>
      </c>
      <c r="CC455" s="80">
        <v>0</v>
      </c>
    </row>
    <row r="456" spans="1:81">
      <c r="A456" s="80" t="s">
        <v>2251</v>
      </c>
      <c r="B456" s="80">
        <v>317</v>
      </c>
      <c r="C456" s="80">
        <v>11</v>
      </c>
      <c r="D456" s="80">
        <v>19</v>
      </c>
      <c r="E456" s="80">
        <v>2014</v>
      </c>
      <c r="F456" s="80" t="s">
        <v>90</v>
      </c>
      <c r="G456" s="80" t="s">
        <v>1646</v>
      </c>
      <c r="H456" s="80" t="s">
        <v>1647</v>
      </c>
      <c r="I456" s="177"/>
      <c r="J456" s="81">
        <v>142.50268075088076</v>
      </c>
      <c r="K456" s="81">
        <v>10.881971478922415</v>
      </c>
      <c r="L456" s="81">
        <v>42.811840748875554</v>
      </c>
      <c r="M456" s="81">
        <v>121.24841064255548</v>
      </c>
      <c r="N456" s="81">
        <v>163.37268490195456</v>
      </c>
      <c r="O456" s="81">
        <v>66.93218802642275</v>
      </c>
      <c r="P456" s="81">
        <v>72.176813039429732</v>
      </c>
      <c r="Q456" s="81">
        <v>4.7531099440135458</v>
      </c>
      <c r="R456" s="81">
        <v>11.632012894227056</v>
      </c>
      <c r="S456" s="81">
        <v>7.3850904373054558</v>
      </c>
      <c r="T456" s="82"/>
      <c r="U456" s="81">
        <v>5590165</v>
      </c>
      <c r="V456" s="81">
        <v>3265</v>
      </c>
      <c r="W456" s="81">
        <v>842</v>
      </c>
      <c r="X456" s="81">
        <v>22007</v>
      </c>
      <c r="Y456" s="81">
        <v>27174</v>
      </c>
      <c r="Z456" s="81">
        <v>38516</v>
      </c>
      <c r="AA456" s="81">
        <v>14374</v>
      </c>
      <c r="AB456" s="81">
        <v>64041</v>
      </c>
      <c r="AC456" s="81">
        <v>1934323</v>
      </c>
      <c r="AD456" s="81">
        <v>7.3850904373054558</v>
      </c>
      <c r="AE456" s="82"/>
      <c r="AF456" s="81">
        <v>78373624.253193662</v>
      </c>
      <c r="AG456" s="81">
        <v>8830626.7490088455</v>
      </c>
      <c r="AH456" s="81">
        <v>7614124.1730643231</v>
      </c>
      <c r="AI456" s="81">
        <v>141710308.34668857</v>
      </c>
      <c r="AJ456" s="81">
        <v>154061552.54612523</v>
      </c>
      <c r="AK456" s="81">
        <v>0</v>
      </c>
      <c r="AL456" s="81">
        <v>0</v>
      </c>
      <c r="AM456" s="81">
        <v>8791872.3215702642</v>
      </c>
      <c r="AN456" s="81">
        <v>0</v>
      </c>
      <c r="AO456" s="81">
        <v>0</v>
      </c>
      <c r="AP456" s="82"/>
      <c r="AQ456" s="81">
        <v>500</v>
      </c>
      <c r="AR456" s="81">
        <v>88</v>
      </c>
      <c r="AS456" s="81">
        <v>0</v>
      </c>
      <c r="AT456" s="81">
        <v>2</v>
      </c>
      <c r="AU456" s="81">
        <v>0</v>
      </c>
      <c r="AV456" s="81">
        <v>0</v>
      </c>
      <c r="AW456" s="81" t="s">
        <v>564</v>
      </c>
      <c r="AX456" s="82"/>
      <c r="AY456" s="81">
        <v>2186.5</v>
      </c>
      <c r="AZ456" s="81">
        <v>11286.2</v>
      </c>
      <c r="BA456" s="81">
        <v>0</v>
      </c>
      <c r="BB456" s="81">
        <v>201</v>
      </c>
      <c r="BC456" s="81">
        <v>0</v>
      </c>
      <c r="BD456" s="81">
        <v>0</v>
      </c>
      <c r="BE456" s="81" t="s">
        <v>564</v>
      </c>
      <c r="BF456" s="82"/>
      <c r="BG456" s="81">
        <v>0</v>
      </c>
      <c r="BH456" s="81">
        <v>0</v>
      </c>
      <c r="BI456" s="81">
        <v>17.853000000000002</v>
      </c>
      <c r="BJ456" s="81">
        <v>0</v>
      </c>
      <c r="BK456" s="81">
        <v>13.524000000000001</v>
      </c>
      <c r="BL456" s="81">
        <v>0</v>
      </c>
      <c r="BM456" s="82"/>
      <c r="BN456" s="81">
        <v>0</v>
      </c>
      <c r="BO456" s="81">
        <v>0</v>
      </c>
      <c r="BP456" s="81">
        <v>2</v>
      </c>
      <c r="BQ456" s="81">
        <v>0</v>
      </c>
      <c r="BR456" s="81">
        <v>3</v>
      </c>
      <c r="BS456" s="81">
        <v>0</v>
      </c>
      <c r="BT456"/>
      <c r="BU456" s="80">
        <v>31.376999999999999</v>
      </c>
      <c r="BV456" s="80">
        <v>0</v>
      </c>
      <c r="BW456" s="80">
        <v>0</v>
      </c>
      <c r="BX456" s="80">
        <v>0</v>
      </c>
      <c r="BY456" s="80">
        <v>0</v>
      </c>
      <c r="BZ456" s="80">
        <v>0</v>
      </c>
      <c r="CA456" s="80">
        <v>0</v>
      </c>
      <c r="CB456" s="80">
        <v>0</v>
      </c>
      <c r="CC456" s="80">
        <v>0</v>
      </c>
    </row>
    <row r="457" spans="1:81">
      <c r="A457" s="80" t="s">
        <v>2252</v>
      </c>
      <c r="B457" s="80">
        <v>318</v>
      </c>
      <c r="C457" s="80">
        <v>12</v>
      </c>
      <c r="D457" s="80">
        <v>19</v>
      </c>
      <c r="E457" s="80">
        <v>2015</v>
      </c>
      <c r="F457" s="80" t="s">
        <v>91</v>
      </c>
      <c r="G457" s="80" t="s">
        <v>1646</v>
      </c>
      <c r="H457" s="80" t="s">
        <v>1647</v>
      </c>
      <c r="I457" s="177"/>
      <c r="J457" s="81">
        <v>139.40267692280227</v>
      </c>
      <c r="K457" s="81">
        <v>10.484608201231737</v>
      </c>
      <c r="L457" s="81">
        <v>37.840694779267871</v>
      </c>
      <c r="M457" s="81">
        <v>104.95791810916776</v>
      </c>
      <c r="N457" s="81">
        <v>151.7681797092099</v>
      </c>
      <c r="O457" s="81">
        <v>66.50517306941461</v>
      </c>
      <c r="P457" s="81">
        <v>71.922034622686255</v>
      </c>
      <c r="Q457" s="81">
        <v>4.6096821495270861</v>
      </c>
      <c r="R457" s="81">
        <v>12.689699567625757</v>
      </c>
      <c r="S457" s="81">
        <v>8.7452275299909346</v>
      </c>
      <c r="T457" s="82"/>
      <c r="U457" s="81">
        <v>5460310</v>
      </c>
      <c r="V457" s="81">
        <v>3265</v>
      </c>
      <c r="W457" s="81">
        <v>842</v>
      </c>
      <c r="X457" s="81">
        <v>22007</v>
      </c>
      <c r="Y457" s="81">
        <v>27251</v>
      </c>
      <c r="Z457" s="81">
        <v>38639</v>
      </c>
      <c r="AA457" s="81">
        <v>14312</v>
      </c>
      <c r="AB457" s="81">
        <v>63444</v>
      </c>
      <c r="AC457" s="81">
        <v>2173781</v>
      </c>
      <c r="AD457" s="81">
        <v>8.7452275299909346</v>
      </c>
      <c r="AE457" s="82"/>
      <c r="AF457" s="81">
        <v>76353022.856373042</v>
      </c>
      <c r="AG457" s="81">
        <v>8176328.3323949939</v>
      </c>
      <c r="AH457" s="81">
        <v>5693995.3227419229</v>
      </c>
      <c r="AI457" s="81">
        <v>134381728.10220021</v>
      </c>
      <c r="AJ457" s="81">
        <v>138573640.68989673</v>
      </c>
      <c r="AK457" s="81">
        <v>0</v>
      </c>
      <c r="AL457" s="81">
        <v>0</v>
      </c>
      <c r="AM457" s="81">
        <v>8694734.0624296274</v>
      </c>
      <c r="AN457" s="81">
        <v>0</v>
      </c>
      <c r="AO457" s="81">
        <v>0</v>
      </c>
      <c r="AP457" s="82"/>
      <c r="AQ457" s="81">
        <v>579</v>
      </c>
      <c r="AR457" s="81">
        <v>140</v>
      </c>
      <c r="AS457" s="81">
        <v>0</v>
      </c>
      <c r="AT457" s="81">
        <v>2</v>
      </c>
      <c r="AU457" s="81">
        <v>0</v>
      </c>
      <c r="AV457" s="81">
        <v>0</v>
      </c>
      <c r="AW457" s="81" t="s">
        <v>564</v>
      </c>
      <c r="AX457" s="82"/>
      <c r="AY457" s="81">
        <v>2588</v>
      </c>
      <c r="AZ457" s="81">
        <v>17080.900000000001</v>
      </c>
      <c r="BA457" s="81">
        <v>0</v>
      </c>
      <c r="BB457" s="81">
        <v>201</v>
      </c>
      <c r="BC457" s="81">
        <v>0</v>
      </c>
      <c r="BD457" s="81">
        <v>0</v>
      </c>
      <c r="BE457" s="81" t="s">
        <v>564</v>
      </c>
      <c r="BF457" s="82"/>
      <c r="BG457" s="81">
        <v>0</v>
      </c>
      <c r="BH457" s="81">
        <v>0</v>
      </c>
      <c r="BI457" s="81">
        <v>18.344000000000001</v>
      </c>
      <c r="BJ457" s="81">
        <v>0</v>
      </c>
      <c r="BK457" s="81">
        <v>29.772000000000002</v>
      </c>
      <c r="BL457" s="81">
        <v>0</v>
      </c>
      <c r="BM457" s="82"/>
      <c r="BN457" s="81">
        <v>0</v>
      </c>
      <c r="BO457" s="81">
        <v>0</v>
      </c>
      <c r="BP457" s="81">
        <v>2</v>
      </c>
      <c r="BQ457" s="81">
        <v>0</v>
      </c>
      <c r="BR457" s="81">
        <v>4</v>
      </c>
      <c r="BS457" s="81">
        <v>0</v>
      </c>
      <c r="BT457"/>
      <c r="BU457" s="80">
        <v>31.812999999999999</v>
      </c>
      <c r="BV457" s="80">
        <v>16.303000000000001</v>
      </c>
      <c r="BW457" s="80">
        <v>0</v>
      </c>
      <c r="BX457" s="80">
        <v>0</v>
      </c>
      <c r="BY457" s="80">
        <v>0</v>
      </c>
      <c r="BZ457" s="80">
        <v>0</v>
      </c>
      <c r="CA457" s="80">
        <v>0</v>
      </c>
      <c r="CB457" s="80">
        <v>0</v>
      </c>
      <c r="CC457" s="80">
        <v>0</v>
      </c>
    </row>
    <row r="458" spans="1:81">
      <c r="A458" s="80" t="s">
        <v>2253</v>
      </c>
      <c r="B458" s="80">
        <v>319</v>
      </c>
      <c r="C458" s="80">
        <v>13</v>
      </c>
      <c r="D458" s="80">
        <v>19</v>
      </c>
      <c r="E458" s="80">
        <v>2016</v>
      </c>
      <c r="F458" s="80" t="s">
        <v>92</v>
      </c>
      <c r="G458" s="80" t="s">
        <v>1646</v>
      </c>
      <c r="H458" s="80" t="s">
        <v>1647</v>
      </c>
      <c r="I458" s="177"/>
      <c r="J458" s="81">
        <v>143.42182366479429</v>
      </c>
      <c r="K458" s="81">
        <v>9.6505866880134761</v>
      </c>
      <c r="L458" s="81">
        <v>47.019477207477649</v>
      </c>
      <c r="M458" s="81">
        <v>98.760929647777886</v>
      </c>
      <c r="N458" s="81">
        <v>165.49264236266777</v>
      </c>
      <c r="O458" s="81">
        <v>66.205958258136064</v>
      </c>
      <c r="P458" s="81">
        <v>73.449299477195865</v>
      </c>
      <c r="Q458" s="81">
        <v>4.4468512094625279</v>
      </c>
      <c r="R458" s="81">
        <v>10.072644898901485</v>
      </c>
      <c r="S458" s="81">
        <v>8.4514443327878741</v>
      </c>
      <c r="T458" s="82"/>
      <c r="U458" s="81">
        <v>6430372</v>
      </c>
      <c r="V458" s="81">
        <v>3265</v>
      </c>
      <c r="W458" s="81">
        <v>842</v>
      </c>
      <c r="X458" s="81">
        <v>22007</v>
      </c>
      <c r="Y458" s="81">
        <v>27395</v>
      </c>
      <c r="Z458" s="81">
        <v>38938</v>
      </c>
      <c r="AA458" s="81">
        <v>15117</v>
      </c>
      <c r="AB458" s="81">
        <v>62958</v>
      </c>
      <c r="AC458" s="81">
        <v>1720308.5988532871</v>
      </c>
      <c r="AD458" s="81">
        <v>8.4514443327878741</v>
      </c>
      <c r="AE458" s="82"/>
      <c r="AF458" s="81">
        <v>78635132.967487007</v>
      </c>
      <c r="AG458" s="81">
        <v>7663526.1278433502</v>
      </c>
      <c r="AH458" s="81">
        <v>5216571.8435146697</v>
      </c>
      <c r="AI458" s="81">
        <v>137204775.0899756</v>
      </c>
      <c r="AJ458" s="81">
        <v>151325824.64557919</v>
      </c>
      <c r="AK458" s="81">
        <v>0</v>
      </c>
      <c r="AL458" s="81">
        <v>0</v>
      </c>
      <c r="AM458" s="81">
        <v>8634833.0113939159</v>
      </c>
      <c r="AN458" s="81">
        <v>0</v>
      </c>
      <c r="AO458" s="81">
        <v>0</v>
      </c>
      <c r="AP458" s="82"/>
      <c r="AQ458" s="81">
        <v>657</v>
      </c>
      <c r="AR458" s="81">
        <v>166</v>
      </c>
      <c r="AS458" s="81">
        <v>0</v>
      </c>
      <c r="AT458" s="81">
        <v>2</v>
      </c>
      <c r="AU458" s="81">
        <v>0</v>
      </c>
      <c r="AV458" s="81">
        <v>0</v>
      </c>
      <c r="AW458" s="81" t="s">
        <v>564</v>
      </c>
      <c r="AX458" s="82"/>
      <c r="AY458" s="81">
        <v>3032.5</v>
      </c>
      <c r="AZ458" s="81">
        <v>19844.400000000001</v>
      </c>
      <c r="BA458" s="81">
        <v>0</v>
      </c>
      <c r="BB458" s="81">
        <v>201</v>
      </c>
      <c r="BC458" s="81">
        <v>0</v>
      </c>
      <c r="BD458" s="81">
        <v>0</v>
      </c>
      <c r="BE458" s="81" t="s">
        <v>564</v>
      </c>
      <c r="BF458" s="82"/>
      <c r="BG458" s="81">
        <v>0</v>
      </c>
      <c r="BH458" s="81">
        <v>0</v>
      </c>
      <c r="BI458" s="81">
        <v>18.835000000000001</v>
      </c>
      <c r="BJ458" s="81">
        <v>0</v>
      </c>
      <c r="BK458" s="81">
        <v>28.820999999999998</v>
      </c>
      <c r="BL458" s="81">
        <v>0</v>
      </c>
      <c r="BM458" s="82"/>
      <c r="BN458" s="81">
        <v>0</v>
      </c>
      <c r="BO458" s="81">
        <v>0</v>
      </c>
      <c r="BP458" s="81">
        <v>2</v>
      </c>
      <c r="BQ458" s="81">
        <v>0</v>
      </c>
      <c r="BR458" s="81">
        <v>4</v>
      </c>
      <c r="BS458" s="81">
        <v>0</v>
      </c>
      <c r="BT458"/>
      <c r="BU458" s="80">
        <v>32.128999999999998</v>
      </c>
      <c r="BV458" s="80">
        <v>15.526999999999999</v>
      </c>
      <c r="BW458" s="80">
        <v>0</v>
      </c>
      <c r="BX458" s="80">
        <v>0</v>
      </c>
      <c r="BY458" s="80">
        <v>0</v>
      </c>
      <c r="BZ458" s="80">
        <v>0</v>
      </c>
      <c r="CA458" s="80">
        <v>0</v>
      </c>
      <c r="CB458" s="80">
        <v>0</v>
      </c>
      <c r="CC458" s="80">
        <v>0</v>
      </c>
    </row>
    <row r="459" spans="1:81">
      <c r="A459" s="80" t="s">
        <v>2254</v>
      </c>
      <c r="B459" s="80">
        <v>320</v>
      </c>
      <c r="C459" s="80">
        <v>14</v>
      </c>
      <c r="D459" s="80">
        <v>19</v>
      </c>
      <c r="E459" s="80">
        <v>2017</v>
      </c>
      <c r="F459" s="80" t="s">
        <v>71</v>
      </c>
      <c r="G459" s="80" t="s">
        <v>1646</v>
      </c>
      <c r="H459" s="80" t="s">
        <v>1647</v>
      </c>
      <c r="I459" s="177"/>
      <c r="J459" s="81">
        <v>145.50859087940478</v>
      </c>
      <c r="K459" s="81">
        <v>10.56080080487328</v>
      </c>
      <c r="L459" s="81">
        <v>45.891584357086785</v>
      </c>
      <c r="M459" s="81">
        <v>88.065692836633019</v>
      </c>
      <c r="N459" s="81">
        <v>150.21311698371289</v>
      </c>
      <c r="O459" s="81">
        <v>65.786290833007939</v>
      </c>
      <c r="P459" s="81">
        <v>72.998508223801636</v>
      </c>
      <c r="Q459" s="81">
        <v>4.2548578446820544</v>
      </c>
      <c r="R459" s="81">
        <v>10.379644594720212</v>
      </c>
      <c r="S459" s="81">
        <v>8.2389322934070517</v>
      </c>
      <c r="T459" s="82"/>
      <c r="U459" s="81">
        <v>6657992.9999999991</v>
      </c>
      <c r="V459" s="81">
        <v>3265</v>
      </c>
      <c r="W459" s="81">
        <v>842</v>
      </c>
      <c r="X459" s="81">
        <v>22007</v>
      </c>
      <c r="Y459" s="81">
        <v>27473</v>
      </c>
      <c r="Z459" s="81">
        <v>39333</v>
      </c>
      <c r="AA459" s="81">
        <v>15120</v>
      </c>
      <c r="AB459" s="81">
        <v>62296</v>
      </c>
      <c r="AC459" s="81">
        <v>1807915.9999999991</v>
      </c>
      <c r="AD459" s="81">
        <v>8.2389322934070517</v>
      </c>
      <c r="AE459" s="82"/>
      <c r="AF459" s="81">
        <v>84766713.191557825</v>
      </c>
      <c r="AG459" s="81">
        <v>8213184.1501507945</v>
      </c>
      <c r="AH459" s="81">
        <v>7053323.8209295673</v>
      </c>
      <c r="AI459" s="81">
        <v>127667575.3739599</v>
      </c>
      <c r="AJ459" s="81">
        <v>144254146.8174637</v>
      </c>
      <c r="AK459" s="81">
        <v>0</v>
      </c>
      <c r="AL459" s="81">
        <v>0</v>
      </c>
      <c r="AM459" s="81">
        <v>8557407.2920005303</v>
      </c>
      <c r="AN459" s="81">
        <v>0</v>
      </c>
      <c r="AO459" s="81">
        <v>0</v>
      </c>
      <c r="AP459" s="82"/>
      <c r="AQ459" s="81">
        <v>701</v>
      </c>
      <c r="AR459" s="81">
        <v>181</v>
      </c>
      <c r="AS459" s="81">
        <v>0</v>
      </c>
      <c r="AT459" s="81">
        <v>2</v>
      </c>
      <c r="AU459" s="81">
        <v>0</v>
      </c>
      <c r="AV459" s="81">
        <v>0</v>
      </c>
      <c r="AW459" s="81" t="s">
        <v>564</v>
      </c>
      <c r="AX459" s="82"/>
      <c r="AY459" s="81">
        <v>3279.4</v>
      </c>
      <c r="AZ459" s="81">
        <v>20584.599999999999</v>
      </c>
      <c r="BA459" s="81">
        <v>0</v>
      </c>
      <c r="BB459" s="81">
        <v>201</v>
      </c>
      <c r="BC459" s="81">
        <v>0</v>
      </c>
      <c r="BD459" s="81">
        <v>0</v>
      </c>
      <c r="BE459" s="81" t="s">
        <v>564</v>
      </c>
      <c r="BF459" s="82"/>
      <c r="BG459" s="81">
        <v>0</v>
      </c>
      <c r="BH459" s="81">
        <v>0</v>
      </c>
      <c r="BI459" s="81">
        <v>17.802</v>
      </c>
      <c r="BJ459" s="81">
        <v>0</v>
      </c>
      <c r="BK459" s="81">
        <v>29.802</v>
      </c>
      <c r="BL459" s="81">
        <v>0</v>
      </c>
      <c r="BM459" s="82"/>
      <c r="BN459" s="81">
        <v>0</v>
      </c>
      <c r="BO459" s="81">
        <v>0</v>
      </c>
      <c r="BP459" s="81">
        <v>2</v>
      </c>
      <c r="BQ459" s="81">
        <v>0</v>
      </c>
      <c r="BR459" s="81">
        <v>4</v>
      </c>
      <c r="BS459" s="81">
        <v>0</v>
      </c>
      <c r="BT459"/>
      <c r="BU459" s="80">
        <v>32.048000000000002</v>
      </c>
      <c r="BV459" s="80">
        <v>15.555999999999999</v>
      </c>
      <c r="BW459" s="80">
        <v>0</v>
      </c>
      <c r="BX459" s="80">
        <v>0</v>
      </c>
      <c r="BY459" s="80">
        <v>0</v>
      </c>
      <c r="BZ459" s="80">
        <v>0</v>
      </c>
      <c r="CA459" s="80">
        <v>0</v>
      </c>
      <c r="CB459" s="80">
        <v>0</v>
      </c>
      <c r="CC459" s="80">
        <v>0</v>
      </c>
    </row>
    <row r="460" spans="1:81">
      <c r="A460" s="80" t="s">
        <v>2255</v>
      </c>
      <c r="B460" s="80">
        <v>321</v>
      </c>
      <c r="C460" s="80">
        <v>15</v>
      </c>
      <c r="D460" s="80">
        <v>19</v>
      </c>
      <c r="E460" s="80">
        <v>2018</v>
      </c>
      <c r="F460" s="80" t="s">
        <v>93</v>
      </c>
      <c r="G460" s="80" t="s">
        <v>1646</v>
      </c>
      <c r="H460" s="80" t="s">
        <v>1647</v>
      </c>
      <c r="I460" s="177"/>
      <c r="J460" s="81">
        <v>157.47715073955331</v>
      </c>
      <c r="K460" s="81">
        <v>9.8550169842768067</v>
      </c>
      <c r="L460" s="81">
        <v>42.350623920010548</v>
      </c>
      <c r="M460" s="81">
        <v>95.471046909421901</v>
      </c>
      <c r="N460" s="81">
        <v>145.93234444100128</v>
      </c>
      <c r="O460" s="81">
        <v>64.589696966736483</v>
      </c>
      <c r="P460" s="81">
        <v>72.635135019041073</v>
      </c>
      <c r="Q460" s="81">
        <v>3.9115965868282445</v>
      </c>
      <c r="R460" s="81">
        <v>10.179383753874305</v>
      </c>
      <c r="S460" s="81">
        <v>6.4651688131426575</v>
      </c>
      <c r="T460" s="82"/>
      <c r="U460" s="81">
        <v>6694521.0000000009</v>
      </c>
      <c r="V460" s="81">
        <v>3265</v>
      </c>
      <c r="W460" s="81">
        <v>842</v>
      </c>
      <c r="X460" s="81">
        <v>22007</v>
      </c>
      <c r="Y460" s="81">
        <v>27573</v>
      </c>
      <c r="Z460" s="81">
        <v>39357</v>
      </c>
      <c r="AA460" s="81">
        <v>15196</v>
      </c>
      <c r="AB460" s="81">
        <v>61717</v>
      </c>
      <c r="AC460" s="81">
        <v>1766086</v>
      </c>
      <c r="AD460" s="81">
        <v>6.4651688131426566</v>
      </c>
      <c r="AE460" s="82"/>
      <c r="AF460" s="81">
        <v>91159018.590637073</v>
      </c>
      <c r="AG460" s="81">
        <v>7529625.0526494794</v>
      </c>
      <c r="AH460" s="81">
        <v>6712580.4001691015</v>
      </c>
      <c r="AI460" s="81">
        <v>135085488.83210769</v>
      </c>
      <c r="AJ460" s="81">
        <v>137165272.87394589</v>
      </c>
      <c r="AK460" s="81">
        <v>0</v>
      </c>
      <c r="AL460" s="81">
        <v>0</v>
      </c>
      <c r="AM460" s="81">
        <v>8495413.5997908339</v>
      </c>
      <c r="AN460" s="81">
        <v>0</v>
      </c>
      <c r="AO460" s="81">
        <v>0</v>
      </c>
      <c r="AP460" s="82"/>
      <c r="AQ460" s="81">
        <v>748</v>
      </c>
      <c r="AR460" s="81">
        <v>201</v>
      </c>
      <c r="AS460" s="81">
        <v>1</v>
      </c>
      <c r="AT460" s="81">
        <v>2</v>
      </c>
      <c r="AU460" s="81">
        <v>0</v>
      </c>
      <c r="AV460" s="81">
        <v>0</v>
      </c>
      <c r="AW460" s="81" t="s">
        <v>564</v>
      </c>
      <c r="AX460" s="82"/>
      <c r="AY460" s="81">
        <v>3596</v>
      </c>
      <c r="AZ460" s="81">
        <v>25002</v>
      </c>
      <c r="BA460" s="81">
        <v>20</v>
      </c>
      <c r="BB460" s="81">
        <v>201</v>
      </c>
      <c r="BC460" s="81">
        <v>0</v>
      </c>
      <c r="BD460" s="81">
        <v>0</v>
      </c>
      <c r="BE460" s="81" t="s">
        <v>564</v>
      </c>
      <c r="BF460" s="82"/>
      <c r="BG460" s="81">
        <v>0</v>
      </c>
      <c r="BH460" s="81">
        <v>0</v>
      </c>
      <c r="BI460" s="81">
        <v>17.445</v>
      </c>
      <c r="BJ460" s="81">
        <v>0</v>
      </c>
      <c r="BK460" s="81">
        <v>29.533999999999999</v>
      </c>
      <c r="BL460" s="81">
        <v>0</v>
      </c>
      <c r="BM460" s="82"/>
      <c r="BN460" s="81">
        <v>0</v>
      </c>
      <c r="BO460" s="81">
        <v>0</v>
      </c>
      <c r="BP460" s="81">
        <v>2</v>
      </c>
      <c r="BQ460" s="81">
        <v>0</v>
      </c>
      <c r="BR460" s="81">
        <v>4</v>
      </c>
      <c r="BS460" s="81">
        <v>0</v>
      </c>
      <c r="BT460"/>
      <c r="BU460" s="80">
        <v>31.422999999999998</v>
      </c>
      <c r="BV460" s="80">
        <v>15.555999999999999</v>
      </c>
      <c r="BW460" s="80">
        <v>0</v>
      </c>
      <c r="BX460" s="80">
        <v>0</v>
      </c>
      <c r="BY460" s="80">
        <v>0</v>
      </c>
      <c r="BZ460" s="80">
        <v>0</v>
      </c>
      <c r="CA460" s="80">
        <v>0</v>
      </c>
      <c r="CB460" s="80">
        <v>0</v>
      </c>
      <c r="CC460" s="80">
        <v>0</v>
      </c>
    </row>
    <row r="461" spans="1:81">
      <c r="A461" s="80" t="s">
        <v>2256</v>
      </c>
      <c r="B461" s="80">
        <v>322</v>
      </c>
      <c r="C461" s="80">
        <v>16</v>
      </c>
      <c r="D461" s="80">
        <v>19</v>
      </c>
      <c r="E461" s="80">
        <v>2019</v>
      </c>
      <c r="F461" s="80" t="s">
        <v>73</v>
      </c>
      <c r="G461" s="80" t="s">
        <v>1646</v>
      </c>
      <c r="H461" s="80" t="s">
        <v>1647</v>
      </c>
      <c r="I461" s="177"/>
      <c r="J461" s="81">
        <v>156.07398919450497</v>
      </c>
      <c r="K461" s="81">
        <v>8.7451857808003091</v>
      </c>
      <c r="L461" s="81">
        <v>42.792976403115482</v>
      </c>
      <c r="M461" s="81">
        <v>88.409604793087084</v>
      </c>
      <c r="N461" s="81">
        <v>143.96719038424192</v>
      </c>
      <c r="O461" s="81">
        <v>62.63531644079135</v>
      </c>
      <c r="P461" s="81">
        <v>68.752213054520695</v>
      </c>
      <c r="Q461" s="81">
        <v>3.7683706740929837</v>
      </c>
      <c r="R461" s="81">
        <v>9.5221098381805351</v>
      </c>
      <c r="S461" s="81">
        <v>6.9150876858186585</v>
      </c>
      <c r="T461" s="82"/>
      <c r="U461" s="81">
        <v>6665150</v>
      </c>
      <c r="V461" s="81">
        <v>3265</v>
      </c>
      <c r="W461" s="81">
        <v>842</v>
      </c>
      <c r="X461" s="81">
        <v>22007</v>
      </c>
      <c r="Y461" s="81">
        <v>27690</v>
      </c>
      <c r="Z461" s="81">
        <v>39214</v>
      </c>
      <c r="AA461" s="81">
        <v>14276</v>
      </c>
      <c r="AB461" s="81">
        <v>61067</v>
      </c>
      <c r="AC461" s="81">
        <v>1679110</v>
      </c>
      <c r="AD461" s="81">
        <v>6.9150876858186594</v>
      </c>
      <c r="AE461" s="82"/>
      <c r="AF461" s="81">
        <v>88012768.390581697</v>
      </c>
      <c r="AG461" s="81">
        <v>6595465.2660199003</v>
      </c>
      <c r="AH461" s="81">
        <v>7126720.2815203834</v>
      </c>
      <c r="AI461" s="81">
        <v>129056380.74747141</v>
      </c>
      <c r="AJ461" s="81">
        <v>134033639.84076108</v>
      </c>
      <c r="AK461" s="81">
        <v>0</v>
      </c>
      <c r="AL461" s="81">
        <v>0</v>
      </c>
      <c r="AM461" s="81">
        <v>8316865.687870129</v>
      </c>
      <c r="AN461" s="81">
        <v>0</v>
      </c>
      <c r="AO461" s="81">
        <v>0</v>
      </c>
      <c r="AP461" s="82"/>
      <c r="AQ461" s="81">
        <v>795</v>
      </c>
      <c r="AR461" s="81">
        <v>229</v>
      </c>
      <c r="AS461" s="81">
        <v>1</v>
      </c>
      <c r="AT461" s="81">
        <v>2</v>
      </c>
      <c r="AU461" s="81">
        <v>0</v>
      </c>
      <c r="AV461" s="81">
        <v>0</v>
      </c>
      <c r="AW461" s="81" t="s">
        <v>564</v>
      </c>
      <c r="AX461" s="82"/>
      <c r="AY461" s="81">
        <v>3881.1000000000008</v>
      </c>
      <c r="AZ461" s="81">
        <v>50800.800000000003</v>
      </c>
      <c r="BA461" s="81">
        <v>19.5</v>
      </c>
      <c r="BB461" s="81">
        <v>201</v>
      </c>
      <c r="BC461" s="81">
        <v>0</v>
      </c>
      <c r="BD461" s="81">
        <v>0</v>
      </c>
      <c r="BE461" s="81" t="s">
        <v>564</v>
      </c>
      <c r="BF461" s="82"/>
      <c r="BG461" s="81">
        <v>0</v>
      </c>
      <c r="BH461" s="81">
        <v>0</v>
      </c>
      <c r="BI461" s="81">
        <v>17.509</v>
      </c>
      <c r="BJ461" s="81">
        <v>0</v>
      </c>
      <c r="BK461" s="81">
        <v>29.47</v>
      </c>
      <c r="BL461" s="81">
        <v>0</v>
      </c>
      <c r="BM461" s="82"/>
      <c r="BN461" s="81">
        <v>0</v>
      </c>
      <c r="BO461" s="81">
        <v>0</v>
      </c>
      <c r="BP461" s="81">
        <v>2</v>
      </c>
      <c r="BQ461" s="81">
        <v>0</v>
      </c>
      <c r="BR461" s="81">
        <v>4</v>
      </c>
      <c r="BS461" s="81">
        <v>0</v>
      </c>
      <c r="BT461"/>
      <c r="BU461" s="80">
        <v>31.422999999999998</v>
      </c>
      <c r="BV461" s="80">
        <v>15.555999999999999</v>
      </c>
      <c r="BW461" s="80">
        <v>0</v>
      </c>
      <c r="BX461" s="80">
        <v>0</v>
      </c>
      <c r="BY461" s="80">
        <v>0</v>
      </c>
      <c r="BZ461" s="80">
        <v>0</v>
      </c>
      <c r="CA461" s="80">
        <v>0</v>
      </c>
      <c r="CB461" s="80">
        <v>0</v>
      </c>
      <c r="CC461" s="80">
        <v>0</v>
      </c>
    </row>
    <row r="462" spans="1:81">
      <c r="A462" s="80" t="s">
        <v>2257</v>
      </c>
      <c r="B462" s="80">
        <v>323</v>
      </c>
      <c r="C462" s="80">
        <v>17</v>
      </c>
      <c r="D462" s="80">
        <v>19</v>
      </c>
      <c r="E462" s="80">
        <v>2020</v>
      </c>
      <c r="F462" s="80" t="s">
        <v>218</v>
      </c>
      <c r="G462" s="174" t="s">
        <v>1646</v>
      </c>
      <c r="H462" s="80" t="s">
        <v>1647</v>
      </c>
      <c r="I462" s="177"/>
      <c r="J462" s="81">
        <v>121.1168908781585</v>
      </c>
      <c r="K462" s="81">
        <v>9.7454028422712629</v>
      </c>
      <c r="L462" s="81">
        <v>41.255282729705726</v>
      </c>
      <c r="M462" s="81">
        <v>78.611782501634082</v>
      </c>
      <c r="N462" s="81">
        <v>126.79860841006979</v>
      </c>
      <c r="O462" s="81">
        <v>54.838216045658541</v>
      </c>
      <c r="P462" s="81">
        <v>67.353144684178687</v>
      </c>
      <c r="Q462" s="81">
        <v>3.5581325571448912</v>
      </c>
      <c r="R462" s="81">
        <v>5.2252321002446491</v>
      </c>
      <c r="S462" s="81">
        <v>7.7020925386299064</v>
      </c>
      <c r="T462" s="82"/>
      <c r="U462" s="81">
        <v>6098861</v>
      </c>
      <c r="V462" s="81">
        <v>3249</v>
      </c>
      <c r="W462" s="81">
        <v>877</v>
      </c>
      <c r="X462" s="81">
        <v>21239</v>
      </c>
      <c r="Y462" s="81">
        <v>27871</v>
      </c>
      <c r="Z462" s="81">
        <v>39186</v>
      </c>
      <c r="AA462" s="81">
        <v>15195</v>
      </c>
      <c r="AB462" s="81">
        <v>60345</v>
      </c>
      <c r="AC462" s="81">
        <v>926213.99999999988</v>
      </c>
      <c r="AD462" s="81">
        <v>7.7020925386299064</v>
      </c>
      <c r="AE462" s="82"/>
      <c r="AF462" s="81">
        <v>71366959.66201885</v>
      </c>
      <c r="AG462" s="81">
        <v>7507965.1328348406</v>
      </c>
      <c r="AH462" s="81">
        <v>7193694.3016108675</v>
      </c>
      <c r="AI462" s="81">
        <v>120026816.22558564</v>
      </c>
      <c r="AJ462" s="81">
        <v>123299589.43878247</v>
      </c>
      <c r="AK462" s="81"/>
      <c r="AL462" s="81"/>
      <c r="AM462" s="81">
        <v>7875692.9469335433</v>
      </c>
      <c r="AN462" s="81"/>
      <c r="AO462" s="81"/>
      <c r="AP462" s="82"/>
      <c r="AQ462" s="81">
        <v>838</v>
      </c>
      <c r="AR462" s="81">
        <v>264</v>
      </c>
      <c r="AS462" s="81">
        <v>1</v>
      </c>
      <c r="AT462" s="81">
        <v>2</v>
      </c>
      <c r="AU462" s="81">
        <v>0</v>
      </c>
      <c r="AV462" s="81">
        <v>1</v>
      </c>
      <c r="AW462" s="81">
        <v>1</v>
      </c>
      <c r="AX462" s="82"/>
      <c r="AY462" s="81">
        <v>4169.8000000000047</v>
      </c>
      <c r="AZ462" s="81">
        <v>52483.999999999978</v>
      </c>
      <c r="BA462" s="81">
        <v>19.5</v>
      </c>
      <c r="BB462" s="81">
        <v>201</v>
      </c>
      <c r="BC462" s="81">
        <v>0</v>
      </c>
      <c r="BD462" s="81">
        <v>600</v>
      </c>
      <c r="BE462" s="81">
        <v>19.5</v>
      </c>
      <c r="BF462" s="82"/>
      <c r="BG462" s="81">
        <v>0</v>
      </c>
      <c r="BH462" s="81">
        <v>0</v>
      </c>
      <c r="BI462" s="81">
        <v>18.183</v>
      </c>
      <c r="BJ462" s="81">
        <v>0</v>
      </c>
      <c r="BK462" s="81">
        <v>29.692</v>
      </c>
      <c r="BL462" s="81">
        <v>0</v>
      </c>
      <c r="BM462" s="82"/>
      <c r="BN462" s="81">
        <v>0</v>
      </c>
      <c r="BO462" s="81">
        <v>0</v>
      </c>
      <c r="BP462" s="81">
        <v>2</v>
      </c>
      <c r="BQ462" s="81">
        <v>0</v>
      </c>
      <c r="BR462" s="81">
        <v>4</v>
      </c>
      <c r="BS462" s="81">
        <v>0</v>
      </c>
      <c r="BT462"/>
      <c r="BU462" s="80">
        <v>31.866</v>
      </c>
      <c r="BV462" s="80">
        <v>16.009</v>
      </c>
      <c r="BW462" s="80">
        <v>0</v>
      </c>
      <c r="BX462" s="80">
        <v>0</v>
      </c>
      <c r="BY462" s="80">
        <v>0</v>
      </c>
      <c r="BZ462" s="80">
        <v>0</v>
      </c>
      <c r="CA462" s="80">
        <v>0</v>
      </c>
      <c r="CB462" s="80">
        <v>0</v>
      </c>
      <c r="CC462" s="80">
        <v>0</v>
      </c>
    </row>
    <row r="463" spans="1:81">
      <c r="A463" s="80" t="s">
        <v>1648</v>
      </c>
      <c r="B463" s="80">
        <v>323</v>
      </c>
      <c r="C463" s="80">
        <v>18</v>
      </c>
      <c r="D463" s="80">
        <v>19</v>
      </c>
      <c r="E463" s="80">
        <v>2021</v>
      </c>
      <c r="F463" s="80" t="s">
        <v>75</v>
      </c>
      <c r="G463" s="174" t="s">
        <v>1646</v>
      </c>
      <c r="H463" s="80" t="s">
        <v>1647</v>
      </c>
      <c r="I463" s="177"/>
      <c r="J463" s="81">
        <v>131.40162014995295</v>
      </c>
      <c r="K463" s="81">
        <v>11.551055310427127</v>
      </c>
      <c r="L463" s="81">
        <v>32.907350745235455</v>
      </c>
      <c r="M463" s="81">
        <v>88.95318874921908</v>
      </c>
      <c r="N463" s="81">
        <v>124.29468331816393</v>
      </c>
      <c r="O463" s="81">
        <v>52.969131657208628</v>
      </c>
      <c r="P463" s="81">
        <v>69.479332163478489</v>
      </c>
      <c r="Q463" s="81">
        <v>3.5603165755849351</v>
      </c>
      <c r="R463" s="81">
        <v>6.1595000282001502</v>
      </c>
      <c r="S463" s="81">
        <v>6.7495987007154001</v>
      </c>
      <c r="T463" s="82"/>
      <c r="U463" s="81">
        <v>6107404</v>
      </c>
      <c r="V463" s="81">
        <v>3249</v>
      </c>
      <c r="W463" s="81">
        <v>877</v>
      </c>
      <c r="X463" s="81">
        <v>21239</v>
      </c>
      <c r="Y463" s="81">
        <v>27951</v>
      </c>
      <c r="Z463" s="81">
        <v>38974</v>
      </c>
      <c r="AA463" s="81">
        <v>15286</v>
      </c>
      <c r="AB463" s="81">
        <v>59666</v>
      </c>
      <c r="AC463" s="81">
        <v>1058261.9999999998</v>
      </c>
      <c r="AD463" s="81">
        <v>6.7495987007154001</v>
      </c>
      <c r="AE463" s="82"/>
      <c r="AF463" s="81">
        <v>77486171.606933519</v>
      </c>
      <c r="AG463" s="81">
        <v>8312964.8954942571</v>
      </c>
      <c r="AH463" s="81">
        <v>5520769.5177058941</v>
      </c>
      <c r="AI463" s="81">
        <v>133949037.32588935</v>
      </c>
      <c r="AJ463" s="81">
        <v>130399057.72310328</v>
      </c>
      <c r="AK463" s="81">
        <v>0</v>
      </c>
      <c r="AL463" s="81">
        <v>0</v>
      </c>
      <c r="AM463" s="81">
        <v>7831991.1299403692</v>
      </c>
      <c r="AN463" s="81">
        <v>0</v>
      </c>
      <c r="AO463" s="81">
        <v>0</v>
      </c>
      <c r="AP463" s="82"/>
      <c r="AQ463" s="81">
        <v>891</v>
      </c>
      <c r="AR463" s="81">
        <v>286</v>
      </c>
      <c r="AS463" s="81">
        <v>1</v>
      </c>
      <c r="AT463" s="81">
        <v>2</v>
      </c>
      <c r="AU463" s="81">
        <v>0</v>
      </c>
      <c r="AV463" s="81">
        <v>1</v>
      </c>
      <c r="AW463" s="81"/>
      <c r="AX463" s="82"/>
      <c r="AY463" s="81">
        <v>4510.3000000000047</v>
      </c>
      <c r="AZ463" s="81">
        <v>53556.499999999978</v>
      </c>
      <c r="BA463" s="81">
        <v>19.5</v>
      </c>
      <c r="BB463" s="81">
        <v>201</v>
      </c>
      <c r="BC463" s="81">
        <v>0</v>
      </c>
      <c r="BD463" s="81">
        <v>600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1645</v>
      </c>
      <c r="B464" s="80">
        <v>323</v>
      </c>
      <c r="C464" s="80">
        <v>19</v>
      </c>
      <c r="D464" s="80">
        <v>19</v>
      </c>
      <c r="E464" s="80">
        <v>2022</v>
      </c>
      <c r="F464" s="80" t="s">
        <v>568</v>
      </c>
      <c r="G464" s="80" t="s">
        <v>1646</v>
      </c>
      <c r="H464" s="80" t="s">
        <v>1647</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966</v>
      </c>
      <c r="AR464" s="81">
        <v>304</v>
      </c>
      <c r="AS464" s="81">
        <v>1</v>
      </c>
      <c r="AT464" s="81">
        <v>2</v>
      </c>
      <c r="AU464" s="81">
        <v>0</v>
      </c>
      <c r="AV464" s="81">
        <v>1</v>
      </c>
      <c r="AW464" s="81"/>
      <c r="AX464" s="82"/>
      <c r="AY464" s="81">
        <v>5029.9000000000069</v>
      </c>
      <c r="AZ464" s="81">
        <v>54400.199999999975</v>
      </c>
      <c r="BA464" s="81">
        <v>19.5</v>
      </c>
      <c r="BB464" s="81">
        <v>201</v>
      </c>
      <c r="BC464" s="81">
        <v>0</v>
      </c>
      <c r="BD464" s="81">
        <v>600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2258</v>
      </c>
      <c r="B465" s="80">
        <v>35</v>
      </c>
      <c r="C465" s="80">
        <v>1</v>
      </c>
      <c r="D465" s="80">
        <v>3</v>
      </c>
      <c r="E465" s="80">
        <v>1990</v>
      </c>
      <c r="F465" s="80" t="s">
        <v>562</v>
      </c>
      <c r="G465" s="80" t="s">
        <v>2259</v>
      </c>
      <c r="H465" s="80" t="s">
        <v>2260</v>
      </c>
      <c r="I465" s="177"/>
      <c r="J465" s="81">
        <v>6.1575107321283511</v>
      </c>
      <c r="K465" s="81">
        <v>2.376637711236842</v>
      </c>
      <c r="L465" s="81">
        <v>3.8405559475627737</v>
      </c>
      <c r="M465" s="81">
        <v>32.874796037647187</v>
      </c>
      <c r="N465" s="81">
        <v>48.993153857796436</v>
      </c>
      <c r="O465" s="81">
        <v>36.634018019079868</v>
      </c>
      <c r="P465" s="81">
        <v>13.471377909391952</v>
      </c>
      <c r="Q465" s="81">
        <v>3.4923560860545826</v>
      </c>
      <c r="R465" s="81">
        <v>0</v>
      </c>
      <c r="S465" s="81">
        <v>5.1561549481372539</v>
      </c>
      <c r="T465" s="82"/>
      <c r="U465" s="81">
        <v>504749</v>
      </c>
      <c r="V465" s="81">
        <v>995</v>
      </c>
      <c r="W465" s="81">
        <v>35</v>
      </c>
      <c r="X465" s="81">
        <v>11214</v>
      </c>
      <c r="Y465" s="81">
        <v>19463</v>
      </c>
      <c r="Z465" s="81">
        <v>15068</v>
      </c>
      <c r="AA465" s="81">
        <v>3271</v>
      </c>
      <c r="AB465" s="81">
        <v>56704</v>
      </c>
      <c r="AC465" s="81">
        <v>0</v>
      </c>
      <c r="AD465" s="81">
        <v>5.1561549481372539</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2261</v>
      </c>
      <c r="B466" s="80">
        <v>36</v>
      </c>
      <c r="C466" s="80">
        <v>2</v>
      </c>
      <c r="D466" s="80">
        <v>3</v>
      </c>
      <c r="E466" s="80">
        <v>2005</v>
      </c>
      <c r="F466" s="80" t="s">
        <v>565</v>
      </c>
      <c r="G466" s="80" t="s">
        <v>2259</v>
      </c>
      <c r="H466" s="80" t="s">
        <v>2260</v>
      </c>
      <c r="I466" s="177"/>
      <c r="J466" s="81">
        <v>4.6315613614236746</v>
      </c>
      <c r="K466" s="81">
        <v>1.3394965292148859</v>
      </c>
      <c r="L466" s="81">
        <v>1.174226681359382</v>
      </c>
      <c r="M466" s="81">
        <v>56.246410315086507</v>
      </c>
      <c r="N466" s="81">
        <v>71.77225792015787</v>
      </c>
      <c r="O466" s="81">
        <v>42.223599368412195</v>
      </c>
      <c r="P466" s="81">
        <v>11.897817860008967</v>
      </c>
      <c r="Q466" s="81">
        <v>3.5309997966229534</v>
      </c>
      <c r="R466" s="81">
        <v>0</v>
      </c>
      <c r="S466" s="81">
        <v>3.0545424755200004</v>
      </c>
      <c r="T466" s="82"/>
      <c r="U466" s="81">
        <v>311044</v>
      </c>
      <c r="V466" s="81">
        <v>678</v>
      </c>
      <c r="W466" s="81">
        <v>13</v>
      </c>
      <c r="X466" s="81">
        <v>10716</v>
      </c>
      <c r="Y466" s="81">
        <v>25264</v>
      </c>
      <c r="Z466" s="81">
        <v>20097</v>
      </c>
      <c r="AA466" s="81">
        <v>2366</v>
      </c>
      <c r="AB466" s="81">
        <v>59934</v>
      </c>
      <c r="AC466" s="81">
        <v>0</v>
      </c>
      <c r="AD466" s="81">
        <v>3.0545424755200004</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2262</v>
      </c>
      <c r="B467" s="80">
        <v>37</v>
      </c>
      <c r="C467" s="80">
        <v>3</v>
      </c>
      <c r="D467" s="80">
        <v>3</v>
      </c>
      <c r="E467" s="80">
        <v>2006</v>
      </c>
      <c r="F467" s="80" t="s">
        <v>566</v>
      </c>
      <c r="G467" s="80" t="s">
        <v>2259</v>
      </c>
      <c r="H467" s="80" t="s">
        <v>2260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2263</v>
      </c>
      <c r="B468" s="80">
        <v>38</v>
      </c>
      <c r="C468" s="80">
        <v>4</v>
      </c>
      <c r="D468" s="80">
        <v>3</v>
      </c>
      <c r="E468" s="80">
        <v>2007</v>
      </c>
      <c r="F468" s="80" t="s">
        <v>567</v>
      </c>
      <c r="G468" s="80" t="s">
        <v>2259</v>
      </c>
      <c r="H468" s="80" t="s">
        <v>2260</v>
      </c>
      <c r="I468" s="177"/>
      <c r="J468" s="81">
        <v>4.9279953393647595</v>
      </c>
      <c r="K468" s="81">
        <v>1.6014735603436028</v>
      </c>
      <c r="L468" s="81">
        <v>46.952997324686699</v>
      </c>
      <c r="M468" s="81">
        <v>55.617048012634761</v>
      </c>
      <c r="N468" s="81">
        <v>78.615519229649593</v>
      </c>
      <c r="O468" s="81">
        <v>40.805084525928763</v>
      </c>
      <c r="P468" s="81">
        <v>11.995171813000905</v>
      </c>
      <c r="Q468" s="81">
        <v>3.7368735323850952</v>
      </c>
      <c r="R468" s="81">
        <v>0</v>
      </c>
      <c r="S468" s="81">
        <v>4.4706580537500011</v>
      </c>
      <c r="T468" s="82"/>
      <c r="U468" s="81">
        <v>332513</v>
      </c>
      <c r="V468" s="81">
        <v>761</v>
      </c>
      <c r="W468" s="81">
        <v>478</v>
      </c>
      <c r="X468" s="81">
        <v>12278</v>
      </c>
      <c r="Y468" s="81">
        <v>25856</v>
      </c>
      <c r="Z468" s="81">
        <v>20190</v>
      </c>
      <c r="AA468" s="81">
        <v>2349</v>
      </c>
      <c r="AB468" s="81">
        <v>60074</v>
      </c>
      <c r="AC468" s="81">
        <v>0</v>
      </c>
      <c r="AD468" s="81">
        <v>4.4706580537500011</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2264</v>
      </c>
      <c r="B469" s="80">
        <v>39</v>
      </c>
      <c r="C469" s="80">
        <v>5</v>
      </c>
      <c r="D469" s="80">
        <v>3</v>
      </c>
      <c r="E469" s="80">
        <v>2008</v>
      </c>
      <c r="F469" s="80" t="s">
        <v>84</v>
      </c>
      <c r="G469" s="80" t="s">
        <v>2259</v>
      </c>
      <c r="H469" s="80" t="s">
        <v>2260</v>
      </c>
      <c r="I469" s="177"/>
      <c r="J469" s="81">
        <v>4.8713062242990404</v>
      </c>
      <c r="K469" s="81">
        <v>1.2135436946943918</v>
      </c>
      <c r="L469" s="81">
        <v>1.1714465600178758</v>
      </c>
      <c r="M469" s="81">
        <v>58.173449874449155</v>
      </c>
      <c r="N469" s="81">
        <v>75.728465869166982</v>
      </c>
      <c r="O469" s="81">
        <v>39.112961554754101</v>
      </c>
      <c r="P469" s="81">
        <v>11.609151768063791</v>
      </c>
      <c r="Q469" s="81">
        <v>3.6751149388665563</v>
      </c>
      <c r="R469" s="81">
        <v>0</v>
      </c>
      <c r="S469" s="81">
        <v>4.1982469439999992</v>
      </c>
      <c r="T469" s="82"/>
      <c r="U469" s="81">
        <v>344872</v>
      </c>
      <c r="V469" s="81">
        <v>761</v>
      </c>
      <c r="W469" s="81">
        <v>15</v>
      </c>
      <c r="X469" s="81">
        <v>12278</v>
      </c>
      <c r="Y469" s="81">
        <v>25994</v>
      </c>
      <c r="Z469" s="81">
        <v>20032</v>
      </c>
      <c r="AA469" s="81">
        <v>2276</v>
      </c>
      <c r="AB469" s="81">
        <v>60052</v>
      </c>
      <c r="AC469" s="81">
        <v>0</v>
      </c>
      <c r="AD469" s="81">
        <v>4.1982469439999992</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2265</v>
      </c>
      <c r="B470" s="80">
        <v>40</v>
      </c>
      <c r="C470" s="80">
        <v>6</v>
      </c>
      <c r="D470" s="80">
        <v>3</v>
      </c>
      <c r="E470" s="80">
        <v>2009</v>
      </c>
      <c r="F470" s="80" t="s">
        <v>85</v>
      </c>
      <c r="G470" s="80" t="s">
        <v>2259</v>
      </c>
      <c r="H470" s="80" t="s">
        <v>2260</v>
      </c>
      <c r="I470" s="177"/>
      <c r="J470" s="81">
        <v>3.8970511528976424</v>
      </c>
      <c r="K470" s="81">
        <v>1.1213799106622371</v>
      </c>
      <c r="L470" s="81">
        <v>0</v>
      </c>
      <c r="M470" s="81">
        <v>55.672966403250342</v>
      </c>
      <c r="N470" s="81">
        <v>65.312185570018485</v>
      </c>
      <c r="O470" s="81">
        <v>39.38682099470072</v>
      </c>
      <c r="P470" s="81">
        <v>11.144248778204036</v>
      </c>
      <c r="Q470" s="81">
        <v>3.5180642427742388</v>
      </c>
      <c r="R470" s="81">
        <v>0</v>
      </c>
      <c r="S470" s="81">
        <v>5.9374066127743754</v>
      </c>
      <c r="T470" s="82"/>
      <c r="U470" s="81">
        <v>218022</v>
      </c>
      <c r="V470" s="81">
        <v>858</v>
      </c>
      <c r="W470" s="81">
        <v>0</v>
      </c>
      <c r="X470" s="81">
        <v>13718</v>
      </c>
      <c r="Y470" s="81">
        <v>26249</v>
      </c>
      <c r="Z470" s="81">
        <v>19911</v>
      </c>
      <c r="AA470" s="81">
        <v>2243</v>
      </c>
      <c r="AB470" s="81">
        <v>60346</v>
      </c>
      <c r="AC470" s="81">
        <v>0</v>
      </c>
      <c r="AD470" s="81">
        <v>5.9374066127743754</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2266</v>
      </c>
      <c r="B471" s="80">
        <v>41</v>
      </c>
      <c r="C471" s="80">
        <v>7</v>
      </c>
      <c r="D471" s="80">
        <v>3</v>
      </c>
      <c r="E471" s="80">
        <v>2010</v>
      </c>
      <c r="F471" s="80" t="s">
        <v>86</v>
      </c>
      <c r="G471" s="80" t="s">
        <v>2259</v>
      </c>
      <c r="H471" s="80" t="s">
        <v>2260</v>
      </c>
      <c r="I471" s="177"/>
      <c r="J471" s="81">
        <v>2.72867390514467</v>
      </c>
      <c r="K471" s="81">
        <v>1.1989085241418169</v>
      </c>
      <c r="L471" s="81">
        <v>0</v>
      </c>
      <c r="M471" s="81">
        <v>56.374539257761938</v>
      </c>
      <c r="N471" s="81">
        <v>69.413575980502671</v>
      </c>
      <c r="O471" s="81">
        <v>39.104226161567084</v>
      </c>
      <c r="P471" s="81">
        <v>11.475551756586151</v>
      </c>
      <c r="Q471" s="81">
        <v>3.671101606573969</v>
      </c>
      <c r="R471" s="81">
        <v>0</v>
      </c>
      <c r="S471" s="81">
        <v>4.4815151349000004</v>
      </c>
      <c r="T471" s="82"/>
      <c r="U471" s="81">
        <v>179246</v>
      </c>
      <c r="V471" s="81">
        <v>858</v>
      </c>
      <c r="W471" s="81">
        <v>0</v>
      </c>
      <c r="X471" s="81">
        <v>13718</v>
      </c>
      <c r="Y471" s="81">
        <v>26355</v>
      </c>
      <c r="Z471" s="81">
        <v>19860</v>
      </c>
      <c r="AA471" s="81">
        <v>2252</v>
      </c>
      <c r="AB471" s="81">
        <v>60339</v>
      </c>
      <c r="AC471" s="81">
        <v>0</v>
      </c>
      <c r="AD471" s="81">
        <v>4.4815151349000004</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3.3889999999999998</v>
      </c>
      <c r="BL471" s="81">
        <v>0</v>
      </c>
      <c r="BM471" s="82"/>
      <c r="BN471" s="81">
        <v>0</v>
      </c>
      <c r="BO471" s="81">
        <v>0</v>
      </c>
      <c r="BP471" s="81">
        <v>0</v>
      </c>
      <c r="BQ471" s="81">
        <v>0</v>
      </c>
      <c r="BR471" s="81">
        <v>1</v>
      </c>
      <c r="BS471" s="81">
        <v>0</v>
      </c>
      <c r="BT471"/>
      <c r="BU471" s="80">
        <v>0</v>
      </c>
      <c r="BV471" s="80">
        <v>3.3889999999999998</v>
      </c>
      <c r="BW471" s="80">
        <v>0</v>
      </c>
      <c r="BX471" s="80">
        <v>0</v>
      </c>
      <c r="BY471" s="80">
        <v>0</v>
      </c>
      <c r="BZ471" s="80">
        <v>0</v>
      </c>
      <c r="CA471" s="80">
        <v>0</v>
      </c>
      <c r="CB471" s="80">
        <v>0</v>
      </c>
      <c r="CC471" s="80">
        <v>0</v>
      </c>
    </row>
    <row r="472" spans="1:81">
      <c r="A472" s="80" t="s">
        <v>2267</v>
      </c>
      <c r="B472" s="80">
        <v>42</v>
      </c>
      <c r="C472" s="80">
        <v>8</v>
      </c>
      <c r="D472" s="80">
        <v>3</v>
      </c>
      <c r="E472" s="80">
        <v>2011</v>
      </c>
      <c r="F472" s="80" t="s">
        <v>87</v>
      </c>
      <c r="G472" s="80" t="s">
        <v>2259</v>
      </c>
      <c r="H472" s="80" t="s">
        <v>2260</v>
      </c>
      <c r="I472" s="177"/>
      <c r="J472" s="81">
        <v>3.7169197707361654</v>
      </c>
      <c r="K472" s="81">
        <v>1.8759741513369677</v>
      </c>
      <c r="L472" s="81">
        <v>0</v>
      </c>
      <c r="M472" s="81">
        <v>71.227901903143888</v>
      </c>
      <c r="N472" s="81">
        <v>73.16604416244823</v>
      </c>
      <c r="O472" s="81">
        <v>38.66781163011057</v>
      </c>
      <c r="P472" s="81">
        <v>10.861864176231952</v>
      </c>
      <c r="Q472" s="81">
        <v>4.2226994382624374</v>
      </c>
      <c r="R472" s="81">
        <v>0</v>
      </c>
      <c r="S472" s="81">
        <v>4.9110194733999997</v>
      </c>
      <c r="T472" s="82"/>
      <c r="U472" s="81">
        <v>245588</v>
      </c>
      <c r="V472" s="81">
        <v>858</v>
      </c>
      <c r="W472" s="81">
        <v>0</v>
      </c>
      <c r="X472" s="81">
        <v>13718</v>
      </c>
      <c r="Y472" s="81">
        <v>26435</v>
      </c>
      <c r="Z472" s="81">
        <v>20065</v>
      </c>
      <c r="AA472" s="81">
        <v>2195</v>
      </c>
      <c r="AB472" s="81">
        <v>60171</v>
      </c>
      <c r="AC472" s="81">
        <v>0</v>
      </c>
      <c r="AD472" s="81">
        <v>4.9110194733999997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4.0359999999999996</v>
      </c>
      <c r="BL472" s="81">
        <v>0</v>
      </c>
      <c r="BM472" s="82"/>
      <c r="BN472" s="81">
        <v>0</v>
      </c>
      <c r="BO472" s="81">
        <v>0</v>
      </c>
      <c r="BP472" s="81">
        <v>0</v>
      </c>
      <c r="BQ472" s="81">
        <v>0</v>
      </c>
      <c r="BR472" s="81">
        <v>1</v>
      </c>
      <c r="BS472" s="81">
        <v>0</v>
      </c>
      <c r="BT472"/>
      <c r="BU472" s="80">
        <v>0</v>
      </c>
      <c r="BV472" s="80">
        <v>4.0359999999999996</v>
      </c>
      <c r="BW472" s="80">
        <v>0</v>
      </c>
      <c r="BX472" s="80">
        <v>0</v>
      </c>
      <c r="BY472" s="80">
        <v>0</v>
      </c>
      <c r="BZ472" s="80">
        <v>0</v>
      </c>
      <c r="CA472" s="80">
        <v>0</v>
      </c>
      <c r="CB472" s="80">
        <v>0</v>
      </c>
      <c r="CC472" s="80">
        <v>0</v>
      </c>
    </row>
    <row r="473" spans="1:81">
      <c r="A473" s="80" t="s">
        <v>2268</v>
      </c>
      <c r="B473" s="80">
        <v>43</v>
      </c>
      <c r="C473" s="80">
        <v>9</v>
      </c>
      <c r="D473" s="80">
        <v>3</v>
      </c>
      <c r="E473" s="80">
        <v>2012</v>
      </c>
      <c r="F473" s="80" t="s">
        <v>88</v>
      </c>
      <c r="G473" s="80" t="s">
        <v>2259</v>
      </c>
      <c r="H473" s="80" t="s">
        <v>2260</v>
      </c>
      <c r="I473" s="177"/>
      <c r="J473" s="81">
        <v>2.0744330887552218</v>
      </c>
      <c r="K473" s="81">
        <v>1.778645046174874</v>
      </c>
      <c r="L473" s="81">
        <v>0</v>
      </c>
      <c r="M473" s="81">
        <v>73.264140056197718</v>
      </c>
      <c r="N473" s="81">
        <v>76.876209913802512</v>
      </c>
      <c r="O473" s="81">
        <v>38.386470741313836</v>
      </c>
      <c r="P473" s="81">
        <v>10.769389125592532</v>
      </c>
      <c r="Q473" s="81">
        <v>4.5954867153900372</v>
      </c>
      <c r="R473" s="81">
        <v>0</v>
      </c>
      <c r="S473" s="81">
        <v>2.7037864190699996</v>
      </c>
      <c r="T473" s="82"/>
      <c r="U473" s="81">
        <v>134196</v>
      </c>
      <c r="V473" s="81">
        <v>858</v>
      </c>
      <c r="W473" s="81">
        <v>0</v>
      </c>
      <c r="X473" s="81">
        <v>13718</v>
      </c>
      <c r="Y473" s="81">
        <v>26589</v>
      </c>
      <c r="Z473" s="81">
        <v>20077</v>
      </c>
      <c r="AA473" s="81">
        <v>2164</v>
      </c>
      <c r="AB473" s="81">
        <v>60271</v>
      </c>
      <c r="AC473" s="81">
        <v>0</v>
      </c>
      <c r="AD473" s="81">
        <v>2.7037864190699996</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2269</v>
      </c>
      <c r="B474" s="80">
        <v>44</v>
      </c>
      <c r="C474" s="80">
        <v>10</v>
      </c>
      <c r="D474" s="80">
        <v>3</v>
      </c>
      <c r="E474" s="80">
        <v>2013</v>
      </c>
      <c r="F474" s="80" t="s">
        <v>89</v>
      </c>
      <c r="G474" s="80" t="s">
        <v>2259</v>
      </c>
      <c r="H474" s="80" t="s">
        <v>2260</v>
      </c>
      <c r="I474" s="177"/>
      <c r="J474" s="81">
        <v>1.3631916115244684</v>
      </c>
      <c r="K474" s="81">
        <v>1.595750548285179</v>
      </c>
      <c r="L474" s="81">
        <v>0</v>
      </c>
      <c r="M474" s="81">
        <v>77.40034669413825</v>
      </c>
      <c r="N474" s="81">
        <v>81.149102435837051</v>
      </c>
      <c r="O474" s="81">
        <v>36.842839716230145</v>
      </c>
      <c r="P474" s="81">
        <v>10.884897480842504</v>
      </c>
      <c r="Q474" s="81">
        <v>4.661330841482684</v>
      </c>
      <c r="R474" s="81">
        <v>0</v>
      </c>
      <c r="S474" s="81">
        <v>4.1343455999999996</v>
      </c>
      <c r="T474" s="82"/>
      <c r="U474" s="81">
        <v>82128</v>
      </c>
      <c r="V474" s="81">
        <v>858</v>
      </c>
      <c r="W474" s="81">
        <v>0</v>
      </c>
      <c r="X474" s="81">
        <v>13718</v>
      </c>
      <c r="Y474" s="81">
        <v>26617</v>
      </c>
      <c r="Z474" s="81">
        <v>20130</v>
      </c>
      <c r="AA474" s="81">
        <v>2179</v>
      </c>
      <c r="AB474" s="81">
        <v>60258</v>
      </c>
      <c r="AC474" s="81">
        <v>0</v>
      </c>
      <c r="AD474" s="81">
        <v>4.1343455999999996</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3.423</v>
      </c>
      <c r="BL474" s="81">
        <v>0</v>
      </c>
      <c r="BM474" s="82"/>
      <c r="BN474" s="81">
        <v>0</v>
      </c>
      <c r="BO474" s="81">
        <v>0</v>
      </c>
      <c r="BP474" s="81">
        <v>0</v>
      </c>
      <c r="BQ474" s="81">
        <v>0</v>
      </c>
      <c r="BR474" s="81">
        <v>1</v>
      </c>
      <c r="BS474" s="81">
        <v>0</v>
      </c>
      <c r="BT474"/>
      <c r="BU474" s="80">
        <v>0</v>
      </c>
      <c r="BV474" s="80">
        <v>3.423</v>
      </c>
      <c r="BW474" s="80">
        <v>0</v>
      </c>
      <c r="BX474" s="80">
        <v>0</v>
      </c>
      <c r="BY474" s="80">
        <v>0</v>
      </c>
      <c r="BZ474" s="80">
        <v>0</v>
      </c>
      <c r="CA474" s="80">
        <v>0</v>
      </c>
      <c r="CB474" s="80">
        <v>0</v>
      </c>
      <c r="CC474" s="80">
        <v>0</v>
      </c>
    </row>
    <row r="475" spans="1:81">
      <c r="A475" s="80" t="s">
        <v>2270</v>
      </c>
      <c r="B475" s="80">
        <v>45</v>
      </c>
      <c r="C475" s="80">
        <v>11</v>
      </c>
      <c r="D475" s="80">
        <v>3</v>
      </c>
      <c r="E475" s="80">
        <v>2014</v>
      </c>
      <c r="F475" s="80" t="s">
        <v>90</v>
      </c>
      <c r="G475" s="80" t="s">
        <v>2259</v>
      </c>
      <c r="H475" s="80" t="s">
        <v>2260</v>
      </c>
      <c r="I475" s="177"/>
      <c r="J475" s="81">
        <v>1.3563876949443185</v>
      </c>
      <c r="K475" s="81">
        <v>1.191066059872641</v>
      </c>
      <c r="L475" s="81">
        <v>1.3454807572714673</v>
      </c>
      <c r="M475" s="81">
        <v>69.775474486026326</v>
      </c>
      <c r="N475" s="81">
        <v>80.840029204526729</v>
      </c>
      <c r="O475" s="81">
        <v>34.901497152421712</v>
      </c>
      <c r="P475" s="81">
        <v>10.98168151643473</v>
      </c>
      <c r="Q475" s="81">
        <v>4.458383134818221</v>
      </c>
      <c r="R475" s="81">
        <v>0</v>
      </c>
      <c r="S475" s="81">
        <v>4.6371051071799991</v>
      </c>
      <c r="T475" s="82"/>
      <c r="U475" s="81">
        <v>88795</v>
      </c>
      <c r="V475" s="81">
        <v>575</v>
      </c>
      <c r="W475" s="81">
        <v>21</v>
      </c>
      <c r="X475" s="81">
        <v>14328</v>
      </c>
      <c r="Y475" s="81">
        <v>26705</v>
      </c>
      <c r="Z475" s="81">
        <v>20084</v>
      </c>
      <c r="AA475" s="81">
        <v>2187</v>
      </c>
      <c r="AB475" s="81">
        <v>60070</v>
      </c>
      <c r="AC475" s="81">
        <v>0</v>
      </c>
      <c r="AD475" s="81">
        <v>4.6371051071799991</v>
      </c>
      <c r="AE475" s="82"/>
      <c r="AF475" s="81">
        <v>682867.48767873808</v>
      </c>
      <c r="AG475" s="81">
        <v>1134125.3105503053</v>
      </c>
      <c r="AH475" s="81">
        <v>301152.19050080463</v>
      </c>
      <c r="AI475" s="81">
        <v>98197463.580594063</v>
      </c>
      <c r="AJ475" s="81">
        <v>116555188.8625779</v>
      </c>
      <c r="AK475" s="81">
        <v>0</v>
      </c>
      <c r="AL475" s="81">
        <v>0</v>
      </c>
      <c r="AM475" s="81">
        <v>8246713.3610768998</v>
      </c>
      <c r="AN475" s="81">
        <v>0</v>
      </c>
      <c r="AO475" s="81">
        <v>0</v>
      </c>
      <c r="AP475" s="82"/>
      <c r="AQ475" s="81">
        <v>661</v>
      </c>
      <c r="AR475" s="81">
        <v>17</v>
      </c>
      <c r="AS475" s="81">
        <v>0</v>
      </c>
      <c r="AT475" s="81">
        <v>0</v>
      </c>
      <c r="AU475" s="81">
        <v>0</v>
      </c>
      <c r="AV475" s="81">
        <v>0</v>
      </c>
      <c r="AW475" s="81" t="s">
        <v>564</v>
      </c>
      <c r="AX475" s="82"/>
      <c r="AY475" s="81">
        <v>2478.5</v>
      </c>
      <c r="AZ475" s="81">
        <v>201.7</v>
      </c>
      <c r="BA475" s="81">
        <v>0</v>
      </c>
      <c r="BB475" s="81">
        <v>0</v>
      </c>
      <c r="BC475" s="81">
        <v>0</v>
      </c>
      <c r="BD475" s="81">
        <v>0</v>
      </c>
      <c r="BE475" s="81" t="s">
        <v>564</v>
      </c>
      <c r="BF475" s="82"/>
      <c r="BG475" s="81">
        <v>0</v>
      </c>
      <c r="BH475" s="81">
        <v>0</v>
      </c>
      <c r="BI475" s="81">
        <v>0</v>
      </c>
      <c r="BJ475" s="81">
        <v>0</v>
      </c>
      <c r="BK475" s="81">
        <v>3.621</v>
      </c>
      <c r="BL475" s="81">
        <v>0</v>
      </c>
      <c r="BM475" s="82"/>
      <c r="BN475" s="81">
        <v>0</v>
      </c>
      <c r="BO475" s="81">
        <v>0</v>
      </c>
      <c r="BP475" s="81">
        <v>0</v>
      </c>
      <c r="BQ475" s="81">
        <v>0</v>
      </c>
      <c r="BR475" s="81">
        <v>1</v>
      </c>
      <c r="BS475" s="81">
        <v>0</v>
      </c>
      <c r="BT475"/>
      <c r="BU475" s="80">
        <v>0</v>
      </c>
      <c r="BV475" s="80">
        <v>3.621</v>
      </c>
      <c r="BW475" s="80">
        <v>0</v>
      </c>
      <c r="BX475" s="80">
        <v>0</v>
      </c>
      <c r="BY475" s="80">
        <v>0</v>
      </c>
      <c r="BZ475" s="80">
        <v>0</v>
      </c>
      <c r="CA475" s="80">
        <v>0</v>
      </c>
      <c r="CB475" s="80">
        <v>0</v>
      </c>
      <c r="CC475" s="80">
        <v>0</v>
      </c>
    </row>
    <row r="476" spans="1:81">
      <c r="A476" s="80" t="s">
        <v>2271</v>
      </c>
      <c r="B476" s="80">
        <v>46</v>
      </c>
      <c r="C476" s="80">
        <v>12</v>
      </c>
      <c r="D476" s="80">
        <v>3</v>
      </c>
      <c r="E476" s="80">
        <v>2015</v>
      </c>
      <c r="F476" s="80" t="s">
        <v>91</v>
      </c>
      <c r="G476" s="80" t="s">
        <v>2259</v>
      </c>
      <c r="H476" s="80" t="s">
        <v>2260</v>
      </c>
      <c r="I476" s="177"/>
      <c r="J476" s="81">
        <v>1.5535269854036724</v>
      </c>
      <c r="K476" s="81">
        <v>1.1372902257619346</v>
      </c>
      <c r="L476" s="81">
        <v>1.4863207629334521</v>
      </c>
      <c r="M476" s="81">
        <v>70.144645219153901</v>
      </c>
      <c r="N476" s="81">
        <v>71.875830603052108</v>
      </c>
      <c r="O476" s="81">
        <v>34.559832554175216</v>
      </c>
      <c r="P476" s="81">
        <v>10.74408258966624</v>
      </c>
      <c r="Q476" s="81">
        <v>4.3587958172920915</v>
      </c>
      <c r="R476" s="81">
        <v>0</v>
      </c>
      <c r="S476" s="81">
        <v>4.6304297222399997</v>
      </c>
      <c r="T476" s="82"/>
      <c r="U476" s="81">
        <v>103083</v>
      </c>
      <c r="V476" s="81">
        <v>575</v>
      </c>
      <c r="W476" s="81">
        <v>21</v>
      </c>
      <c r="X476" s="81">
        <v>14328</v>
      </c>
      <c r="Y476" s="81">
        <v>26886</v>
      </c>
      <c r="Z476" s="81">
        <v>20079</v>
      </c>
      <c r="AA476" s="81">
        <v>2138</v>
      </c>
      <c r="AB476" s="81">
        <v>59991</v>
      </c>
      <c r="AC476" s="81">
        <v>0</v>
      </c>
      <c r="AD476" s="81">
        <v>4.6304297222399997</v>
      </c>
      <c r="AE476" s="82"/>
      <c r="AF476" s="81">
        <v>735489.52738948155</v>
      </c>
      <c r="AG476" s="81">
        <v>964918.93159624946</v>
      </c>
      <c r="AH476" s="81">
        <v>283997.93467343156</v>
      </c>
      <c r="AI476" s="81">
        <v>100994257.27600692</v>
      </c>
      <c r="AJ476" s="81">
        <v>100621776.81113409</v>
      </c>
      <c r="AK476" s="81">
        <v>0</v>
      </c>
      <c r="AL476" s="81">
        <v>0</v>
      </c>
      <c r="AM476" s="81">
        <v>8221514.8972198423</v>
      </c>
      <c r="AN476" s="81">
        <v>0</v>
      </c>
      <c r="AO476" s="81">
        <v>0</v>
      </c>
      <c r="AP476" s="82"/>
      <c r="AQ476" s="81">
        <v>712</v>
      </c>
      <c r="AR476" s="81">
        <v>25</v>
      </c>
      <c r="AS476" s="81">
        <v>0</v>
      </c>
      <c r="AT476" s="81">
        <v>0</v>
      </c>
      <c r="AU476" s="81">
        <v>0</v>
      </c>
      <c r="AV476" s="81">
        <v>0</v>
      </c>
      <c r="AW476" s="81" t="s">
        <v>564</v>
      </c>
      <c r="AX476" s="82"/>
      <c r="AY476" s="81">
        <v>2709.2</v>
      </c>
      <c r="AZ476" s="81">
        <v>293.10000000000002</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2272</v>
      </c>
      <c r="B477" s="80">
        <v>47</v>
      </c>
      <c r="C477" s="80">
        <v>13</v>
      </c>
      <c r="D477" s="80">
        <v>3</v>
      </c>
      <c r="E477" s="80">
        <v>2016</v>
      </c>
      <c r="F477" s="80" t="s">
        <v>92</v>
      </c>
      <c r="G477" s="80" t="s">
        <v>2259</v>
      </c>
      <c r="H477" s="80" t="s">
        <v>2260</v>
      </c>
      <c r="I477" s="177"/>
      <c r="J477" s="81">
        <v>1.3395500963933029</v>
      </c>
      <c r="K477" s="81">
        <v>1.1200748333454453</v>
      </c>
      <c r="L477" s="81">
        <v>1.630745305848972</v>
      </c>
      <c r="M477" s="81">
        <v>59.458613370848092</v>
      </c>
      <c r="N477" s="81">
        <v>69.708813874343534</v>
      </c>
      <c r="O477" s="81">
        <v>34.17586319247355</v>
      </c>
      <c r="P477" s="81">
        <v>10.465687045966787</v>
      </c>
      <c r="Q477" s="81">
        <v>4.2487990033674663</v>
      </c>
      <c r="R477" s="81">
        <v>0</v>
      </c>
      <c r="S477" s="81">
        <v>4.6517614836000005</v>
      </c>
      <c r="T477" s="82"/>
      <c r="U477" s="81">
        <v>84736</v>
      </c>
      <c r="V477" s="81">
        <v>575</v>
      </c>
      <c r="W477" s="81">
        <v>21</v>
      </c>
      <c r="X477" s="81">
        <v>14328</v>
      </c>
      <c r="Y477" s="81">
        <v>27210</v>
      </c>
      <c r="Z477" s="81">
        <v>20100</v>
      </c>
      <c r="AA477" s="81">
        <v>2154</v>
      </c>
      <c r="AB477" s="81">
        <v>60154</v>
      </c>
      <c r="AC477" s="81">
        <v>0</v>
      </c>
      <c r="AD477" s="81">
        <v>4.6517614836000014</v>
      </c>
      <c r="AE477" s="82"/>
      <c r="AF477" s="81">
        <v>649153.31794249243</v>
      </c>
      <c r="AG477" s="81">
        <v>896479.10756705736</v>
      </c>
      <c r="AH477" s="81">
        <v>298472.69237086899</v>
      </c>
      <c r="AI477" s="81">
        <v>93998292.180949926</v>
      </c>
      <c r="AJ477" s="81">
        <v>99675248.402165323</v>
      </c>
      <c r="AK477" s="81">
        <v>0</v>
      </c>
      <c r="AL477" s="81">
        <v>0</v>
      </c>
      <c r="AM477" s="81">
        <v>8250258.0286443261</v>
      </c>
      <c r="AN477" s="81">
        <v>0</v>
      </c>
      <c r="AO477" s="81">
        <v>0</v>
      </c>
      <c r="AP477" s="82"/>
      <c r="AQ477" s="81">
        <v>757</v>
      </c>
      <c r="AR477" s="81">
        <v>29</v>
      </c>
      <c r="AS477" s="81">
        <v>0</v>
      </c>
      <c r="AT477" s="81">
        <v>0</v>
      </c>
      <c r="AU477" s="81">
        <v>0</v>
      </c>
      <c r="AV477" s="81">
        <v>0</v>
      </c>
      <c r="AW477" s="81" t="s">
        <v>564</v>
      </c>
      <c r="AX477" s="82"/>
      <c r="AY477" s="81">
        <v>2922.9</v>
      </c>
      <c r="AZ477" s="81">
        <v>347.1</v>
      </c>
      <c r="BA477" s="81">
        <v>0</v>
      </c>
      <c r="BB477" s="81">
        <v>0</v>
      </c>
      <c r="BC477" s="81">
        <v>0</v>
      </c>
      <c r="BD477" s="81">
        <v>0</v>
      </c>
      <c r="BE477" s="81" t="s">
        <v>564</v>
      </c>
      <c r="BF477" s="82"/>
      <c r="BG477" s="81">
        <v>0</v>
      </c>
      <c r="BH477" s="81">
        <v>0</v>
      </c>
      <c r="BI477" s="81">
        <v>0</v>
      </c>
      <c r="BJ477" s="81">
        <v>0</v>
      </c>
      <c r="BK477" s="81">
        <v>3.4220000000000002</v>
      </c>
      <c r="BL477" s="81">
        <v>0</v>
      </c>
      <c r="BM477" s="82"/>
      <c r="BN477" s="81">
        <v>0</v>
      </c>
      <c r="BO477" s="81">
        <v>0</v>
      </c>
      <c r="BP477" s="81">
        <v>0</v>
      </c>
      <c r="BQ477" s="81">
        <v>0</v>
      </c>
      <c r="BR477" s="81">
        <v>1</v>
      </c>
      <c r="BS477" s="81">
        <v>0</v>
      </c>
      <c r="BT477"/>
      <c r="BU477" s="80">
        <v>0</v>
      </c>
      <c r="BV477" s="80">
        <v>3.4220000000000002</v>
      </c>
      <c r="BW477" s="80">
        <v>0</v>
      </c>
      <c r="BX477" s="80">
        <v>0</v>
      </c>
      <c r="BY477" s="80">
        <v>0</v>
      </c>
      <c r="BZ477" s="80">
        <v>0</v>
      </c>
      <c r="CA477" s="80">
        <v>0</v>
      </c>
      <c r="CB477" s="80">
        <v>0</v>
      </c>
      <c r="CC477" s="80">
        <v>0</v>
      </c>
    </row>
    <row r="478" spans="1:81">
      <c r="A478" s="80" t="s">
        <v>2273</v>
      </c>
      <c r="B478" s="80">
        <v>48</v>
      </c>
      <c r="C478" s="80">
        <v>14</v>
      </c>
      <c r="D478" s="80">
        <v>3</v>
      </c>
      <c r="E478" s="80">
        <v>2017</v>
      </c>
      <c r="F478" s="80" t="s">
        <v>71</v>
      </c>
      <c r="G478" s="80" t="s">
        <v>2259</v>
      </c>
      <c r="H478" s="80" t="s">
        <v>2260</v>
      </c>
      <c r="I478" s="177"/>
      <c r="J478" s="81">
        <v>1.1875569148354768</v>
      </c>
      <c r="K478" s="81">
        <v>1.1560085215078697</v>
      </c>
      <c r="L478" s="81">
        <v>1.928625562649553</v>
      </c>
      <c r="M478" s="81">
        <v>59.313705475097947</v>
      </c>
      <c r="N478" s="81">
        <v>71.007092248698655</v>
      </c>
      <c r="O478" s="81">
        <v>33.531222093919688</v>
      </c>
      <c r="P478" s="81">
        <v>10.476637754341901</v>
      </c>
      <c r="Q478" s="81">
        <v>4.0923705772411489</v>
      </c>
      <c r="R478" s="81">
        <v>0</v>
      </c>
      <c r="S478" s="81">
        <v>5.1857468907199991</v>
      </c>
      <c r="T478" s="82"/>
      <c r="U478" s="81">
        <v>82143</v>
      </c>
      <c r="V478" s="81">
        <v>575</v>
      </c>
      <c r="W478" s="81">
        <v>21</v>
      </c>
      <c r="X478" s="81">
        <v>14328</v>
      </c>
      <c r="Y478" s="81">
        <v>27262</v>
      </c>
      <c r="Z478" s="81">
        <v>20048</v>
      </c>
      <c r="AA478" s="81">
        <v>2170</v>
      </c>
      <c r="AB478" s="81">
        <v>59917</v>
      </c>
      <c r="AC478" s="81">
        <v>0</v>
      </c>
      <c r="AD478" s="81">
        <v>5.1857468907199991</v>
      </c>
      <c r="AE478" s="82"/>
      <c r="AF478" s="81">
        <v>591034.30661946815</v>
      </c>
      <c r="AG478" s="81">
        <v>932218.56493657338</v>
      </c>
      <c r="AH478" s="81">
        <v>424876.06858408672</v>
      </c>
      <c r="AI478" s="81">
        <v>97353182.45200634</v>
      </c>
      <c r="AJ478" s="81">
        <v>101235518.0402922</v>
      </c>
      <c r="AK478" s="81">
        <v>0</v>
      </c>
      <c r="AL478" s="81">
        <v>0</v>
      </c>
      <c r="AM478" s="81">
        <v>8230611.4793051844</v>
      </c>
      <c r="AN478" s="81">
        <v>0</v>
      </c>
      <c r="AO478" s="81">
        <v>0</v>
      </c>
      <c r="AP478" s="82"/>
      <c r="AQ478" s="81">
        <v>805</v>
      </c>
      <c r="AR478" s="81">
        <v>33</v>
      </c>
      <c r="AS478" s="81">
        <v>0</v>
      </c>
      <c r="AT478" s="81">
        <v>0</v>
      </c>
      <c r="AU478" s="81">
        <v>0</v>
      </c>
      <c r="AV478" s="81">
        <v>0</v>
      </c>
      <c r="AW478" s="81" t="s">
        <v>564</v>
      </c>
      <c r="AX478" s="82"/>
      <c r="AY478" s="81">
        <v>3162.1</v>
      </c>
      <c r="AZ478" s="81">
        <v>398.2</v>
      </c>
      <c r="BA478" s="81">
        <v>0</v>
      </c>
      <c r="BB478" s="81">
        <v>0</v>
      </c>
      <c r="BC478" s="81">
        <v>0</v>
      </c>
      <c r="BD478" s="81">
        <v>0</v>
      </c>
      <c r="BE478" s="81" t="s">
        <v>564</v>
      </c>
      <c r="BF478" s="82"/>
      <c r="BG478" s="81">
        <v>0</v>
      </c>
      <c r="BH478" s="81">
        <v>0</v>
      </c>
      <c r="BI478" s="81">
        <v>0</v>
      </c>
      <c r="BJ478" s="81">
        <v>0</v>
      </c>
      <c r="BK478" s="81">
        <v>4.3019999999999996</v>
      </c>
      <c r="BL478" s="81">
        <v>0</v>
      </c>
      <c r="BM478" s="82"/>
      <c r="BN478" s="81">
        <v>0</v>
      </c>
      <c r="BO478" s="81">
        <v>0</v>
      </c>
      <c r="BP478" s="81">
        <v>0</v>
      </c>
      <c r="BQ478" s="81">
        <v>0</v>
      </c>
      <c r="BR478" s="81">
        <v>1</v>
      </c>
      <c r="BS478" s="81">
        <v>0</v>
      </c>
      <c r="BT478"/>
      <c r="BU478" s="80">
        <v>0</v>
      </c>
      <c r="BV478" s="80">
        <v>4.3019999999999996</v>
      </c>
      <c r="BW478" s="80">
        <v>0</v>
      </c>
      <c r="BX478" s="80">
        <v>0</v>
      </c>
      <c r="BY478" s="80">
        <v>0</v>
      </c>
      <c r="BZ478" s="80">
        <v>0</v>
      </c>
      <c r="CA478" s="80">
        <v>0</v>
      </c>
      <c r="CB478" s="80">
        <v>0</v>
      </c>
      <c r="CC478" s="80">
        <v>0</v>
      </c>
    </row>
    <row r="479" spans="1:81">
      <c r="A479" s="80" t="s">
        <v>2274</v>
      </c>
      <c r="B479" s="80">
        <v>49</v>
      </c>
      <c r="C479" s="80">
        <v>15</v>
      </c>
      <c r="D479" s="80">
        <v>3</v>
      </c>
      <c r="E479" s="80">
        <v>2018</v>
      </c>
      <c r="F479" s="80" t="s">
        <v>93</v>
      </c>
      <c r="G479" s="80" t="s">
        <v>2259</v>
      </c>
      <c r="H479" s="80" t="s">
        <v>2260</v>
      </c>
      <c r="I479" s="177"/>
      <c r="J479" s="81">
        <v>1.3281251106920791</v>
      </c>
      <c r="K479" s="81">
        <v>1.079744973575812</v>
      </c>
      <c r="L479" s="81">
        <v>1.2661909731196608</v>
      </c>
      <c r="M479" s="81">
        <v>58.454170660196525</v>
      </c>
      <c r="N479" s="81">
        <v>68.259679954525865</v>
      </c>
      <c r="O479" s="81">
        <v>32.773235979005705</v>
      </c>
      <c r="P479" s="81">
        <v>10.324551963748929</v>
      </c>
      <c r="Q479" s="81">
        <v>3.775710800381078</v>
      </c>
      <c r="R479" s="81">
        <v>0</v>
      </c>
      <c r="S479" s="81">
        <v>6.3100751623599987</v>
      </c>
      <c r="T479" s="82"/>
      <c r="U479" s="81">
        <v>96514</v>
      </c>
      <c r="V479" s="81">
        <v>575</v>
      </c>
      <c r="W479" s="81">
        <v>21</v>
      </c>
      <c r="X479" s="81">
        <v>14328</v>
      </c>
      <c r="Y479" s="81">
        <v>27287</v>
      </c>
      <c r="Z479" s="81">
        <v>19970</v>
      </c>
      <c r="AA479" s="81">
        <v>2160</v>
      </c>
      <c r="AB479" s="81">
        <v>59573</v>
      </c>
      <c r="AC479" s="81">
        <v>0</v>
      </c>
      <c r="AD479" s="81">
        <v>6.3100751623599987</v>
      </c>
      <c r="AE479" s="82"/>
      <c r="AF479" s="81">
        <v>640892.49945422413</v>
      </c>
      <c r="AG479" s="81">
        <v>827740.78052636713</v>
      </c>
      <c r="AH479" s="81">
        <v>253126.04448628449</v>
      </c>
      <c r="AI479" s="81">
        <v>94389111.417657137</v>
      </c>
      <c r="AJ479" s="81">
        <v>100943901.21330699</v>
      </c>
      <c r="AK479" s="81">
        <v>0</v>
      </c>
      <c r="AL479" s="81">
        <v>0</v>
      </c>
      <c r="AM479" s="81">
        <v>8200289.6184250573</v>
      </c>
      <c r="AN479" s="81">
        <v>0</v>
      </c>
      <c r="AO479" s="81">
        <v>0</v>
      </c>
      <c r="AP479" s="82"/>
      <c r="AQ479" s="81">
        <v>850</v>
      </c>
      <c r="AR479" s="81">
        <v>36</v>
      </c>
      <c r="AS479" s="81">
        <v>0</v>
      </c>
      <c r="AT479" s="81">
        <v>0</v>
      </c>
      <c r="AU479" s="81">
        <v>0</v>
      </c>
      <c r="AV479" s="81">
        <v>0</v>
      </c>
      <c r="AW479" s="81" t="s">
        <v>564</v>
      </c>
      <c r="AX479" s="82"/>
      <c r="AY479" s="81">
        <v>3361.1999999999989</v>
      </c>
      <c r="AZ479" s="81">
        <v>431</v>
      </c>
      <c r="BA479" s="81">
        <v>0</v>
      </c>
      <c r="BB479" s="81">
        <v>0</v>
      </c>
      <c r="BC479" s="81">
        <v>0</v>
      </c>
      <c r="BD479" s="81">
        <v>0</v>
      </c>
      <c r="BE479" s="81" t="s">
        <v>564</v>
      </c>
      <c r="BF479" s="82"/>
      <c r="BG479" s="81">
        <v>0</v>
      </c>
      <c r="BH479" s="81">
        <v>0</v>
      </c>
      <c r="BI479" s="81">
        <v>0</v>
      </c>
      <c r="BJ479" s="81">
        <v>0</v>
      </c>
      <c r="BK479" s="81">
        <v>4.9980000000000002</v>
      </c>
      <c r="BL479" s="81">
        <v>0</v>
      </c>
      <c r="BM479" s="82"/>
      <c r="BN479" s="81">
        <v>0</v>
      </c>
      <c r="BO479" s="81">
        <v>0</v>
      </c>
      <c r="BP479" s="81">
        <v>0</v>
      </c>
      <c r="BQ479" s="81">
        <v>0</v>
      </c>
      <c r="BR479" s="81">
        <v>1</v>
      </c>
      <c r="BS479" s="81">
        <v>0</v>
      </c>
      <c r="BT479"/>
      <c r="BU479" s="80">
        <v>0</v>
      </c>
      <c r="BV479" s="80">
        <v>4.9980000000000002</v>
      </c>
      <c r="BW479" s="80">
        <v>0</v>
      </c>
      <c r="BX479" s="80">
        <v>0</v>
      </c>
      <c r="BY479" s="80">
        <v>0</v>
      </c>
      <c r="BZ479" s="80">
        <v>0</v>
      </c>
      <c r="CA479" s="80">
        <v>0</v>
      </c>
      <c r="CB479" s="80">
        <v>0</v>
      </c>
      <c r="CC479" s="80">
        <v>0</v>
      </c>
    </row>
    <row r="480" spans="1:81">
      <c r="A480" s="80" t="s">
        <v>2275</v>
      </c>
      <c r="B480" s="80">
        <v>50</v>
      </c>
      <c r="C480" s="80">
        <v>16</v>
      </c>
      <c r="D480" s="80">
        <v>3</v>
      </c>
      <c r="E480" s="80">
        <v>2019</v>
      </c>
      <c r="F480" s="80" t="s">
        <v>73</v>
      </c>
      <c r="G480" s="80" t="s">
        <v>2259</v>
      </c>
      <c r="H480" s="80" t="s">
        <v>2260</v>
      </c>
      <c r="I480" s="177"/>
      <c r="J480" s="81">
        <v>1.2578038876337436</v>
      </c>
      <c r="K480" s="81">
        <v>0.98205306725078001</v>
      </c>
      <c r="L480" s="81">
        <v>1.2769738475197734</v>
      </c>
      <c r="M480" s="81">
        <v>58.435139303491781</v>
      </c>
      <c r="N480" s="81">
        <v>69.921243591635957</v>
      </c>
      <c r="O480" s="81">
        <v>31.724961879609271</v>
      </c>
      <c r="P480" s="81">
        <v>10.325353375517821</v>
      </c>
      <c r="Q480" s="81">
        <v>3.6732157200351225</v>
      </c>
      <c r="R480" s="81">
        <v>0</v>
      </c>
      <c r="S480" s="81">
        <v>5.6461261679399994</v>
      </c>
      <c r="T480" s="82"/>
      <c r="U480" s="81">
        <v>92094</v>
      </c>
      <c r="V480" s="81">
        <v>575</v>
      </c>
      <c r="W480" s="81">
        <v>21</v>
      </c>
      <c r="X480" s="81">
        <v>14328</v>
      </c>
      <c r="Y480" s="81">
        <v>27454</v>
      </c>
      <c r="Z480" s="81">
        <v>19862</v>
      </c>
      <c r="AA480" s="81">
        <v>2144</v>
      </c>
      <c r="AB480" s="81">
        <v>59525</v>
      </c>
      <c r="AC480" s="81">
        <v>0</v>
      </c>
      <c r="AD480" s="81">
        <v>5.6461261679399994</v>
      </c>
      <c r="AE480" s="82"/>
      <c r="AF480" s="81">
        <v>627743.17550715606</v>
      </c>
      <c r="AG480" s="81">
        <v>796417.52671085775</v>
      </c>
      <c r="AH480" s="81">
        <v>267162.78618166537</v>
      </c>
      <c r="AI480" s="81">
        <v>98017290.435058117</v>
      </c>
      <c r="AJ480" s="81">
        <v>101891852.1580562</v>
      </c>
      <c r="AK480" s="81">
        <v>0</v>
      </c>
      <c r="AL480" s="81">
        <v>0</v>
      </c>
      <c r="AM480" s="81">
        <v>8106856.8960399134</v>
      </c>
      <c r="AN480" s="81">
        <v>0</v>
      </c>
      <c r="AO480" s="81">
        <v>0</v>
      </c>
      <c r="AP480" s="82"/>
      <c r="AQ480" s="81">
        <v>884</v>
      </c>
      <c r="AR480" s="81">
        <v>42</v>
      </c>
      <c r="AS480" s="81">
        <v>0</v>
      </c>
      <c r="AT480" s="81">
        <v>0</v>
      </c>
      <c r="AU480" s="81">
        <v>0</v>
      </c>
      <c r="AV480" s="81">
        <v>0</v>
      </c>
      <c r="AW480" s="81" t="s">
        <v>564</v>
      </c>
      <c r="AX480" s="82"/>
      <c r="AY480" s="81">
        <v>3515.900000000001</v>
      </c>
      <c r="AZ480" s="81">
        <v>500.00000000000011</v>
      </c>
      <c r="BA480" s="81">
        <v>0</v>
      </c>
      <c r="BB480" s="81">
        <v>0</v>
      </c>
      <c r="BC480" s="81">
        <v>0</v>
      </c>
      <c r="BD480" s="81">
        <v>0</v>
      </c>
      <c r="BE480" s="81" t="s">
        <v>564</v>
      </c>
      <c r="BF480" s="82"/>
      <c r="BG480" s="81">
        <v>0</v>
      </c>
      <c r="BH480" s="81">
        <v>0</v>
      </c>
      <c r="BI480" s="81">
        <v>0</v>
      </c>
      <c r="BJ480" s="81">
        <v>0</v>
      </c>
      <c r="BK480" s="81">
        <v>4.5469999999999997</v>
      </c>
      <c r="BL480" s="81">
        <v>0</v>
      </c>
      <c r="BM480" s="82"/>
      <c r="BN480" s="81">
        <v>0</v>
      </c>
      <c r="BO480" s="81">
        <v>0</v>
      </c>
      <c r="BP480" s="81">
        <v>0</v>
      </c>
      <c r="BQ480" s="81">
        <v>0</v>
      </c>
      <c r="BR480" s="81">
        <v>1</v>
      </c>
      <c r="BS480" s="81">
        <v>0</v>
      </c>
      <c r="BT480"/>
      <c r="BU480" s="80">
        <v>0</v>
      </c>
      <c r="BV480" s="80">
        <v>4.5469999999999997</v>
      </c>
      <c r="BW480" s="80">
        <v>0</v>
      </c>
      <c r="BX480" s="80">
        <v>0</v>
      </c>
      <c r="BY480" s="80">
        <v>0</v>
      </c>
      <c r="BZ480" s="80">
        <v>0</v>
      </c>
      <c r="CA480" s="80">
        <v>0</v>
      </c>
      <c r="CB480" s="80">
        <v>0</v>
      </c>
      <c r="CC480" s="80">
        <v>0</v>
      </c>
    </row>
    <row r="481" spans="1:81">
      <c r="A481" s="80" t="s">
        <v>2276</v>
      </c>
      <c r="B481" s="80">
        <v>51</v>
      </c>
      <c r="C481" s="80">
        <v>17</v>
      </c>
      <c r="D481" s="80">
        <v>3</v>
      </c>
      <c r="E481" s="80">
        <v>2020</v>
      </c>
      <c r="F481" s="80" t="s">
        <v>218</v>
      </c>
      <c r="G481" s="80" t="s">
        <v>2259</v>
      </c>
      <c r="H481" s="80" t="s">
        <v>2260</v>
      </c>
      <c r="I481" s="177"/>
      <c r="J481" s="81">
        <v>1.2416273695446891</v>
      </c>
      <c r="K481" s="81">
        <v>1.2153479789508232</v>
      </c>
      <c r="L481" s="81">
        <v>1.3539484547988658</v>
      </c>
      <c r="M481" s="81">
        <v>50.717485211051155</v>
      </c>
      <c r="N481" s="81">
        <v>71.741697676310338</v>
      </c>
      <c r="O481" s="81">
        <v>28.13981647134441</v>
      </c>
      <c r="P481" s="81">
        <v>9.79158253421196</v>
      </c>
      <c r="Q481" s="81">
        <v>3.5140870683688994</v>
      </c>
      <c r="R481" s="81">
        <v>0</v>
      </c>
      <c r="S481" s="81">
        <v>4.7725863599999991</v>
      </c>
      <c r="T481" s="82"/>
      <c r="U481" s="81">
        <v>89269</v>
      </c>
      <c r="V481" s="81">
        <v>668</v>
      </c>
      <c r="W481" s="81">
        <v>23</v>
      </c>
      <c r="X481" s="81">
        <v>14110</v>
      </c>
      <c r="Y481" s="81">
        <v>27736</v>
      </c>
      <c r="Z481" s="81">
        <v>20108</v>
      </c>
      <c r="AA481" s="81">
        <v>2209</v>
      </c>
      <c r="AB481" s="81">
        <v>59598</v>
      </c>
      <c r="AC481" s="81">
        <v>0</v>
      </c>
      <c r="AD481" s="81">
        <v>4.7725863599999991</v>
      </c>
      <c r="AE481" s="82"/>
      <c r="AF481" s="81">
        <v>621869.09136607242</v>
      </c>
      <c r="AG481" s="81">
        <v>928750.45803909632</v>
      </c>
      <c r="AH481" s="81">
        <v>280472.43872573349</v>
      </c>
      <c r="AI481" s="81">
        <v>85671886.099889874</v>
      </c>
      <c r="AJ481" s="81">
        <v>111508077.68973309</v>
      </c>
      <c r="AK481" s="81"/>
      <c r="AL481" s="81"/>
      <c r="AM481" s="81">
        <v>7778201.1475904435</v>
      </c>
      <c r="AN481" s="81"/>
      <c r="AO481" s="81"/>
      <c r="AP481" s="82"/>
      <c r="AQ481" s="81">
        <v>936</v>
      </c>
      <c r="AR481" s="81">
        <v>43</v>
      </c>
      <c r="AS481" s="81">
        <v>0</v>
      </c>
      <c r="AT481" s="81">
        <v>0</v>
      </c>
      <c r="AU481" s="81">
        <v>0</v>
      </c>
      <c r="AV481" s="81">
        <v>0</v>
      </c>
      <c r="AW481" s="81">
        <v>0</v>
      </c>
      <c r="AX481" s="82"/>
      <c r="AY481" s="81">
        <v>3777.4000000000019</v>
      </c>
      <c r="AZ481" s="81">
        <v>515.30000000000007</v>
      </c>
      <c r="BA481" s="81">
        <v>0</v>
      </c>
      <c r="BB481" s="81">
        <v>0</v>
      </c>
      <c r="BC481" s="81">
        <v>0</v>
      </c>
      <c r="BD481" s="81">
        <v>0</v>
      </c>
      <c r="BE481" s="81">
        <v>0</v>
      </c>
      <c r="BF481" s="82"/>
      <c r="BG481" s="81">
        <v>0</v>
      </c>
      <c r="BH481" s="81">
        <v>0</v>
      </c>
      <c r="BI481" s="81">
        <v>0</v>
      </c>
      <c r="BJ481" s="81">
        <v>0</v>
      </c>
      <c r="BK481" s="81">
        <v>4.1509999999999998</v>
      </c>
      <c r="BL481" s="81">
        <v>0</v>
      </c>
      <c r="BM481" s="82"/>
      <c r="BN481" s="81">
        <v>0</v>
      </c>
      <c r="BO481" s="81">
        <v>0</v>
      </c>
      <c r="BP481" s="81">
        <v>0</v>
      </c>
      <c r="BQ481" s="81">
        <v>0</v>
      </c>
      <c r="BR481" s="81">
        <v>1</v>
      </c>
      <c r="BS481" s="81">
        <v>0</v>
      </c>
      <c r="BT481"/>
      <c r="BU481" s="80">
        <v>0</v>
      </c>
      <c r="BV481" s="80">
        <v>4.1509999999999998</v>
      </c>
      <c r="BW481" s="80">
        <v>0</v>
      </c>
      <c r="BX481" s="80">
        <v>0</v>
      </c>
      <c r="BY481" s="80">
        <v>0</v>
      </c>
      <c r="BZ481" s="80">
        <v>0</v>
      </c>
      <c r="CA481" s="80">
        <v>0</v>
      </c>
      <c r="CB481" s="80">
        <v>0</v>
      </c>
      <c r="CC481" s="80">
        <v>0</v>
      </c>
    </row>
    <row r="482" spans="1:81">
      <c r="A482" s="80" t="s">
        <v>2277</v>
      </c>
      <c r="B482" s="80">
        <v>51</v>
      </c>
      <c r="C482" s="80">
        <v>18</v>
      </c>
      <c r="D482" s="80">
        <v>3</v>
      </c>
      <c r="E482" s="80">
        <v>2021</v>
      </c>
      <c r="F482" s="80" t="s">
        <v>75</v>
      </c>
      <c r="G482" s="174" t="s">
        <v>2259</v>
      </c>
      <c r="H482" s="80" t="s">
        <v>2260</v>
      </c>
      <c r="I482" s="177"/>
      <c r="J482" s="81">
        <v>2.1998262917286491</v>
      </c>
      <c r="K482" s="81">
        <v>1.5263207952659019</v>
      </c>
      <c r="L482" s="81">
        <v>1.3197193653149348</v>
      </c>
      <c r="M482" s="81">
        <v>54.373421827229514</v>
      </c>
      <c r="N482" s="81">
        <v>64.819914050617001</v>
      </c>
      <c r="O482" s="81">
        <v>27.354382738867915</v>
      </c>
      <c r="P482" s="81">
        <v>10.25417855297707</v>
      </c>
      <c r="Q482" s="81">
        <v>3.5439071119325054</v>
      </c>
      <c r="R482" s="81">
        <v>0</v>
      </c>
      <c r="S482" s="81">
        <v>6.6375200472000007</v>
      </c>
      <c r="T482" s="82"/>
      <c r="U482" s="81">
        <v>165385</v>
      </c>
      <c r="V482" s="81">
        <v>668</v>
      </c>
      <c r="W482" s="81">
        <v>23</v>
      </c>
      <c r="X482" s="81">
        <v>14110</v>
      </c>
      <c r="Y482" s="81">
        <v>27917</v>
      </c>
      <c r="Z482" s="81">
        <v>20127</v>
      </c>
      <c r="AA482" s="81">
        <v>2256</v>
      </c>
      <c r="AB482" s="81">
        <v>59391</v>
      </c>
      <c r="AC482" s="81">
        <v>0</v>
      </c>
      <c r="AD482" s="81">
        <v>6.6375200472000007</v>
      </c>
      <c r="AE482" s="82"/>
      <c r="AF482" s="81">
        <v>1018163.0081616797</v>
      </c>
      <c r="AG482" s="81">
        <v>1151085.8199003364</v>
      </c>
      <c r="AH482" s="81">
        <v>265488.27062660392</v>
      </c>
      <c r="AI482" s="81">
        <v>90754222.038294137</v>
      </c>
      <c r="AJ482" s="81">
        <v>93909359.426407054</v>
      </c>
      <c r="AK482" s="81">
        <v>0</v>
      </c>
      <c r="AL482" s="81">
        <v>0</v>
      </c>
      <c r="AM482" s="81">
        <v>7795893.5607932229</v>
      </c>
      <c r="AN482" s="81">
        <v>0</v>
      </c>
      <c r="AO482" s="81">
        <v>0</v>
      </c>
      <c r="AP482" s="82"/>
      <c r="AQ482" s="81">
        <v>977</v>
      </c>
      <c r="AR482" s="81">
        <v>43</v>
      </c>
      <c r="AS482" s="81">
        <v>0</v>
      </c>
      <c r="AT482" s="81">
        <v>0</v>
      </c>
      <c r="AU482" s="81">
        <v>0</v>
      </c>
      <c r="AV482" s="81">
        <v>0</v>
      </c>
      <c r="AW482" s="81"/>
      <c r="AX482" s="82"/>
      <c r="AY482" s="81">
        <v>3982.0000000000018</v>
      </c>
      <c r="AZ482" s="81">
        <v>515.30000000000007</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2278</v>
      </c>
      <c r="B483" s="80">
        <v>51</v>
      </c>
      <c r="C483" s="80">
        <v>19</v>
      </c>
      <c r="D483" s="80">
        <v>3</v>
      </c>
      <c r="E483" s="80">
        <v>2022</v>
      </c>
      <c r="F483" s="80" t="s">
        <v>568</v>
      </c>
      <c r="G483" s="174" t="s">
        <v>2259</v>
      </c>
      <c r="H483" s="80" t="s">
        <v>2260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1070</v>
      </c>
      <c r="AR483" s="81">
        <v>43</v>
      </c>
      <c r="AS483" s="81">
        <v>0</v>
      </c>
      <c r="AT483" s="81">
        <v>0</v>
      </c>
      <c r="AU483" s="81">
        <v>0</v>
      </c>
      <c r="AV483" s="81">
        <v>0</v>
      </c>
      <c r="AW483" s="81"/>
      <c r="AX483" s="82"/>
      <c r="AY483" s="81">
        <v>4380.4000000000042</v>
      </c>
      <c r="AZ483" s="81">
        <v>515.30000000000007</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2279</v>
      </c>
      <c r="B484" s="80">
        <v>443</v>
      </c>
      <c r="C484" s="80">
        <v>1</v>
      </c>
      <c r="D484" s="80">
        <v>27</v>
      </c>
      <c r="E484" s="80">
        <v>1990</v>
      </c>
      <c r="F484" s="80" t="s">
        <v>562</v>
      </c>
      <c r="G484" s="80" t="s">
        <v>2280</v>
      </c>
      <c r="H484" s="80" t="s">
        <v>2281</v>
      </c>
      <c r="I484" s="177"/>
      <c r="J484" s="81">
        <v>176.61241868534242</v>
      </c>
      <c r="K484" s="81">
        <v>11.982951425133693</v>
      </c>
      <c r="L484" s="81">
        <v>360.33860712271269</v>
      </c>
      <c r="M484" s="81">
        <v>60.945255478281211</v>
      </c>
      <c r="N484" s="81">
        <v>63.518777647190213</v>
      </c>
      <c r="O484" s="81">
        <v>58.865333440268223</v>
      </c>
      <c r="P484" s="81">
        <v>71.417659531264391</v>
      </c>
      <c r="Q484" s="81">
        <v>5.4292144063537595</v>
      </c>
      <c r="R484" s="81">
        <v>14.704593148075022</v>
      </c>
      <c r="S484" s="81">
        <v>5.8848945376014319</v>
      </c>
      <c r="T484" s="82"/>
      <c r="U484" s="81">
        <v>12345450</v>
      </c>
      <c r="V484" s="81">
        <v>3968</v>
      </c>
      <c r="W484" s="81">
        <v>3163</v>
      </c>
      <c r="X484" s="81">
        <v>25021</v>
      </c>
      <c r="Y484" s="81">
        <v>24455</v>
      </c>
      <c r="Z484" s="81">
        <v>24212</v>
      </c>
      <c r="AA484" s="81">
        <v>17341</v>
      </c>
      <c r="AB484" s="81">
        <v>88152</v>
      </c>
      <c r="AC484" s="81">
        <v>2546862</v>
      </c>
      <c r="AD484" s="81">
        <v>5.8848945376014319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2282</v>
      </c>
      <c r="B485" s="80">
        <v>444</v>
      </c>
      <c r="C485" s="80">
        <v>2</v>
      </c>
      <c r="D485" s="80">
        <v>27</v>
      </c>
      <c r="E485" s="80">
        <v>2005</v>
      </c>
      <c r="F485" s="80" t="s">
        <v>565</v>
      </c>
      <c r="G485" s="80" t="s">
        <v>2280</v>
      </c>
      <c r="H485" s="80" t="s">
        <v>2281</v>
      </c>
      <c r="I485" s="177"/>
      <c r="J485" s="81">
        <v>181.12949728290238</v>
      </c>
      <c r="K485" s="81">
        <v>7.5489894363321843</v>
      </c>
      <c r="L485" s="81">
        <v>94.481451651418681</v>
      </c>
      <c r="M485" s="81">
        <v>111.53701996862461</v>
      </c>
      <c r="N485" s="81">
        <v>105.04126996784409</v>
      </c>
      <c r="O485" s="81">
        <v>81.654982806057603</v>
      </c>
      <c r="P485" s="81">
        <v>71.784171577188502</v>
      </c>
      <c r="Q485" s="81">
        <v>4.6425453828158538</v>
      </c>
      <c r="R485" s="81">
        <v>7.7594609358760689</v>
      </c>
      <c r="S485" s="81">
        <v>6.6427791359999997</v>
      </c>
      <c r="T485" s="82"/>
      <c r="U485" s="81">
        <v>10496316</v>
      </c>
      <c r="V485" s="81">
        <v>2840</v>
      </c>
      <c r="W485" s="81">
        <v>796</v>
      </c>
      <c r="X485" s="81">
        <v>19869</v>
      </c>
      <c r="Y485" s="81">
        <v>26421</v>
      </c>
      <c r="Z485" s="81">
        <v>38865</v>
      </c>
      <c r="AA485" s="81">
        <v>14275</v>
      </c>
      <c r="AB485" s="81">
        <v>78801</v>
      </c>
      <c r="AC485" s="81">
        <v>1372100</v>
      </c>
      <c r="AD485" s="81">
        <v>6.6427791359999997</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2283</v>
      </c>
      <c r="B486" s="80">
        <v>445</v>
      </c>
      <c r="C486" s="80">
        <v>3</v>
      </c>
      <c r="D486" s="80">
        <v>27</v>
      </c>
      <c r="E486" s="80">
        <v>2006</v>
      </c>
      <c r="F486" s="80" t="s">
        <v>566</v>
      </c>
      <c r="G486" s="80" t="s">
        <v>2280</v>
      </c>
      <c r="H486" s="80" t="s">
        <v>2281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2284</v>
      </c>
      <c r="B487" s="80">
        <v>446</v>
      </c>
      <c r="C487" s="80">
        <v>4</v>
      </c>
      <c r="D487" s="80">
        <v>27</v>
      </c>
      <c r="E487" s="80">
        <v>2007</v>
      </c>
      <c r="F487" s="80" t="s">
        <v>567</v>
      </c>
      <c r="G487" s="80" t="s">
        <v>2280</v>
      </c>
      <c r="H487" s="80" t="s">
        <v>2281</v>
      </c>
      <c r="I487" s="177"/>
      <c r="J487" s="81">
        <v>212.7458377501143</v>
      </c>
      <c r="K487" s="81">
        <v>6.414814126227351</v>
      </c>
      <c r="L487" s="81">
        <v>77.390240411612552</v>
      </c>
      <c r="M487" s="81">
        <v>109.15808028005897</v>
      </c>
      <c r="N487" s="81">
        <v>98.361617434022349</v>
      </c>
      <c r="O487" s="81">
        <v>77.206291925458387</v>
      </c>
      <c r="P487" s="81">
        <v>70.050986347699634</v>
      </c>
      <c r="Q487" s="81">
        <v>4.7699037742920645</v>
      </c>
      <c r="R487" s="81">
        <v>7.6353668806659112</v>
      </c>
      <c r="S487" s="81">
        <v>5.9369832771199995</v>
      </c>
      <c r="T487" s="82"/>
      <c r="U487" s="81">
        <v>11813232</v>
      </c>
      <c r="V487" s="81">
        <v>2614</v>
      </c>
      <c r="W487" s="81">
        <v>733</v>
      </c>
      <c r="X487" s="81">
        <v>23564</v>
      </c>
      <c r="Y487" s="81">
        <v>26559</v>
      </c>
      <c r="Z487" s="81">
        <v>38201</v>
      </c>
      <c r="AA487" s="81">
        <v>13718</v>
      </c>
      <c r="AB487" s="81">
        <v>76681</v>
      </c>
      <c r="AC487" s="81">
        <v>1388896</v>
      </c>
      <c r="AD487" s="81">
        <v>5.9369832771199995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2285</v>
      </c>
      <c r="B488" s="80">
        <v>447</v>
      </c>
      <c r="C488" s="80">
        <v>5</v>
      </c>
      <c r="D488" s="80">
        <v>27</v>
      </c>
      <c r="E488" s="80">
        <v>2008</v>
      </c>
      <c r="F488" s="80" t="s">
        <v>84</v>
      </c>
      <c r="G488" s="80" t="s">
        <v>2280</v>
      </c>
      <c r="H488" s="80" t="s">
        <v>2281</v>
      </c>
      <c r="I488" s="177"/>
      <c r="J488" s="81">
        <v>199.41421392706332</v>
      </c>
      <c r="K488" s="81">
        <v>4.8139189571758845</v>
      </c>
      <c r="L488" s="81">
        <v>64.827043400047813</v>
      </c>
      <c r="M488" s="81">
        <v>112.8263809823741</v>
      </c>
      <c r="N488" s="81">
        <v>87.945916116508087</v>
      </c>
      <c r="O488" s="81">
        <v>74.5512728675929</v>
      </c>
      <c r="P488" s="81">
        <v>68.619472203761944</v>
      </c>
      <c r="Q488" s="81">
        <v>4.6342849321533004</v>
      </c>
      <c r="R488" s="81">
        <v>7.3865729606692261</v>
      </c>
      <c r="S488" s="81">
        <v>4.984433899199999</v>
      </c>
      <c r="T488" s="82"/>
      <c r="U488" s="81">
        <v>11788779</v>
      </c>
      <c r="V488" s="81">
        <v>2614</v>
      </c>
      <c r="W488" s="81">
        <v>733</v>
      </c>
      <c r="X488" s="81">
        <v>23564</v>
      </c>
      <c r="Y488" s="81">
        <v>26548</v>
      </c>
      <c r="Z488" s="81">
        <v>38182</v>
      </c>
      <c r="AA488" s="81">
        <v>13453</v>
      </c>
      <c r="AB488" s="81">
        <v>75725</v>
      </c>
      <c r="AC488" s="81">
        <v>1395222</v>
      </c>
      <c r="AD488" s="81">
        <v>4.984433899199999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2286</v>
      </c>
      <c r="B489" s="80">
        <v>448</v>
      </c>
      <c r="C489" s="80">
        <v>6</v>
      </c>
      <c r="D489" s="80">
        <v>27</v>
      </c>
      <c r="E489" s="80">
        <v>2009</v>
      </c>
      <c r="F489" s="80" t="s">
        <v>85</v>
      </c>
      <c r="G489" s="80" t="s">
        <v>2280</v>
      </c>
      <c r="H489" s="80" t="s">
        <v>2281</v>
      </c>
      <c r="I489" s="177"/>
      <c r="J489" s="81">
        <v>211.70283563299645</v>
      </c>
      <c r="K489" s="81">
        <v>4.7851780302742668</v>
      </c>
      <c r="L489" s="81">
        <v>61.244215807675388</v>
      </c>
      <c r="M489" s="81">
        <v>114.84619967520065</v>
      </c>
      <c r="N489" s="81">
        <v>103.79407831016536</v>
      </c>
      <c r="O489" s="81">
        <v>75.883573912797658</v>
      </c>
      <c r="P489" s="81">
        <v>66.075508025561959</v>
      </c>
      <c r="Q489" s="81">
        <v>4.3680522562241508</v>
      </c>
      <c r="R489" s="81">
        <v>7.8750915099885539</v>
      </c>
      <c r="S489" s="81">
        <v>5.9781481874999987</v>
      </c>
      <c r="T489" s="82"/>
      <c r="U489" s="81">
        <v>10911814</v>
      </c>
      <c r="V489" s="81">
        <v>2648</v>
      </c>
      <c r="W489" s="81">
        <v>798</v>
      </c>
      <c r="X489" s="81">
        <v>23996</v>
      </c>
      <c r="Y489" s="81">
        <v>26578</v>
      </c>
      <c r="Z489" s="81">
        <v>38361</v>
      </c>
      <c r="AA489" s="81">
        <v>13299</v>
      </c>
      <c r="AB489" s="81">
        <v>74926</v>
      </c>
      <c r="AC489" s="81">
        <v>1451172</v>
      </c>
      <c r="AD489" s="81">
        <v>5.9781481874999987</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11.5</v>
      </c>
      <c r="BJ489" s="81">
        <v>0</v>
      </c>
      <c r="BK489" s="81">
        <v>3.452</v>
      </c>
      <c r="BL489" s="81">
        <v>0</v>
      </c>
      <c r="BM489" s="82"/>
      <c r="BN489" s="81">
        <v>0</v>
      </c>
      <c r="BO489" s="81">
        <v>0</v>
      </c>
      <c r="BP489" s="81">
        <v>1</v>
      </c>
      <c r="BQ489" s="81">
        <v>0</v>
      </c>
      <c r="BR489" s="81">
        <v>1</v>
      </c>
      <c r="BS489" s="81">
        <v>0</v>
      </c>
      <c r="BT489"/>
      <c r="BU489" s="80"/>
      <c r="BV489" s="80"/>
      <c r="BW489" s="80"/>
      <c r="BX489" s="80"/>
      <c r="BY489" s="80"/>
      <c r="BZ489" s="80"/>
      <c r="CA489" s="80"/>
      <c r="CB489" s="80"/>
      <c r="CC489" s="80"/>
    </row>
    <row r="490" spans="1:81">
      <c r="A490" s="80" t="s">
        <v>2287</v>
      </c>
      <c r="B490" s="80">
        <v>449</v>
      </c>
      <c r="C490" s="80">
        <v>7</v>
      </c>
      <c r="D490" s="80">
        <v>27</v>
      </c>
      <c r="E490" s="80">
        <v>2010</v>
      </c>
      <c r="F490" s="80" t="s">
        <v>86</v>
      </c>
      <c r="G490" s="80" t="s">
        <v>2280</v>
      </c>
      <c r="H490" s="80" t="s">
        <v>2281</v>
      </c>
      <c r="I490" s="177"/>
      <c r="J490" s="81">
        <v>156.39708547385891</v>
      </c>
      <c r="K490" s="81">
        <v>4.8533200683647193</v>
      </c>
      <c r="L490" s="81">
        <v>53.314037774754929</v>
      </c>
      <c r="M490" s="81">
        <v>111.71729965588057</v>
      </c>
      <c r="N490" s="81">
        <v>95.7654033474725</v>
      </c>
      <c r="O490" s="81">
        <v>75.623162849310518</v>
      </c>
      <c r="P490" s="81">
        <v>67.29402153529162</v>
      </c>
      <c r="Q490" s="81">
        <v>4.4634983536864397</v>
      </c>
      <c r="R490" s="81">
        <v>7.7759328381437962</v>
      </c>
      <c r="S490" s="81">
        <v>11.805209172</v>
      </c>
      <c r="T490" s="82"/>
      <c r="U490" s="81">
        <v>10514284</v>
      </c>
      <c r="V490" s="81">
        <v>2648</v>
      </c>
      <c r="W490" s="81">
        <v>798</v>
      </c>
      <c r="X490" s="81">
        <v>23996</v>
      </c>
      <c r="Y490" s="81">
        <v>26417</v>
      </c>
      <c r="Z490" s="81">
        <v>38407</v>
      </c>
      <c r="AA490" s="81">
        <v>13206</v>
      </c>
      <c r="AB490" s="81">
        <v>73363</v>
      </c>
      <c r="AC490" s="81">
        <v>1357900</v>
      </c>
      <c r="AD490" s="81">
        <v>11.805209172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2288</v>
      </c>
      <c r="B491" s="80">
        <v>450</v>
      </c>
      <c r="C491" s="80">
        <v>8</v>
      </c>
      <c r="D491" s="80">
        <v>27</v>
      </c>
      <c r="E491" s="80">
        <v>2011</v>
      </c>
      <c r="F491" s="80" t="s">
        <v>87</v>
      </c>
      <c r="G491" s="80" t="s">
        <v>2280</v>
      </c>
      <c r="H491" s="80" t="s">
        <v>2281</v>
      </c>
      <c r="I491" s="177"/>
      <c r="J491" s="81">
        <v>59.97800519857622</v>
      </c>
      <c r="K491" s="81">
        <v>6.7409727810281694</v>
      </c>
      <c r="L491" s="81">
        <v>45.045090890276605</v>
      </c>
      <c r="M491" s="81">
        <v>117.8728803277633</v>
      </c>
      <c r="N491" s="81">
        <v>111.05144896395585</v>
      </c>
      <c r="O491" s="81">
        <v>71.606273448293976</v>
      </c>
      <c r="P491" s="81">
        <v>60.885820876700649</v>
      </c>
      <c r="Q491" s="81">
        <v>4.8858143439834949</v>
      </c>
      <c r="R491" s="81">
        <v>1.9950986286395951</v>
      </c>
      <c r="S491" s="81">
        <v>10.834167616999999</v>
      </c>
      <c r="T491" s="82"/>
      <c r="U491" s="81">
        <v>4605786</v>
      </c>
      <c r="V491" s="81">
        <v>2648</v>
      </c>
      <c r="W491" s="81">
        <v>798</v>
      </c>
      <c r="X491" s="81">
        <v>23996</v>
      </c>
      <c r="Y491" s="81">
        <v>25511</v>
      </c>
      <c r="Z491" s="81">
        <v>37157</v>
      </c>
      <c r="AA491" s="81">
        <v>12304</v>
      </c>
      <c r="AB491" s="81">
        <v>69620</v>
      </c>
      <c r="AC491" s="81">
        <v>347825</v>
      </c>
      <c r="AD491" s="81">
        <v>10.834167616999999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3.2509999999999999</v>
      </c>
      <c r="BL491" s="81">
        <v>0</v>
      </c>
      <c r="BM491" s="82"/>
      <c r="BN491" s="81">
        <v>0</v>
      </c>
      <c r="BO491" s="81">
        <v>0</v>
      </c>
      <c r="BP491" s="81">
        <v>0</v>
      </c>
      <c r="BQ491" s="81">
        <v>0</v>
      </c>
      <c r="BR491" s="81">
        <v>1</v>
      </c>
      <c r="BS491" s="81">
        <v>0</v>
      </c>
      <c r="BT491"/>
      <c r="BU491" s="80">
        <v>3.2509999999999999</v>
      </c>
      <c r="BV491" s="80">
        <v>0</v>
      </c>
      <c r="BW491" s="80">
        <v>0</v>
      </c>
      <c r="BX491" s="80">
        <v>0</v>
      </c>
      <c r="BY491" s="80">
        <v>0</v>
      </c>
      <c r="BZ491" s="80">
        <v>0</v>
      </c>
      <c r="CA491" s="80">
        <v>0</v>
      </c>
      <c r="CB491" s="80">
        <v>0</v>
      </c>
      <c r="CC491" s="80">
        <v>0</v>
      </c>
    </row>
    <row r="492" spans="1:81">
      <c r="A492" s="80" t="s">
        <v>2289</v>
      </c>
      <c r="B492" s="80">
        <v>451</v>
      </c>
      <c r="C492" s="80">
        <v>9</v>
      </c>
      <c r="D492" s="80">
        <v>27</v>
      </c>
      <c r="E492" s="80">
        <v>2012</v>
      </c>
      <c r="F492" s="80" t="s">
        <v>88</v>
      </c>
      <c r="G492" s="80" t="s">
        <v>2280</v>
      </c>
      <c r="H492" s="80" t="s">
        <v>2281</v>
      </c>
      <c r="I492" s="177"/>
      <c r="J492" s="81">
        <v>61.852189310367315</v>
      </c>
      <c r="K492" s="81">
        <v>6.3126449551114092</v>
      </c>
      <c r="L492" s="81">
        <v>44.924995486245614</v>
      </c>
      <c r="M492" s="81">
        <v>132.14494509508674</v>
      </c>
      <c r="N492" s="81">
        <v>117.12367510710368</v>
      </c>
      <c r="O492" s="81">
        <v>73.140212767755116</v>
      </c>
      <c r="P492" s="81">
        <v>64.233135602598338</v>
      </c>
      <c r="Q492" s="81">
        <v>5.2421380540640738</v>
      </c>
      <c r="R492" s="81">
        <v>0.66142512378959772</v>
      </c>
      <c r="S492" s="81">
        <v>14.889741769350001</v>
      </c>
      <c r="T492" s="82"/>
      <c r="U492" s="81">
        <v>3865991</v>
      </c>
      <c r="V492" s="81">
        <v>2648</v>
      </c>
      <c r="W492" s="81">
        <v>798</v>
      </c>
      <c r="X492" s="81">
        <v>23996</v>
      </c>
      <c r="Y492" s="81">
        <v>25621</v>
      </c>
      <c r="Z492" s="81">
        <v>38254</v>
      </c>
      <c r="AA492" s="81">
        <v>12907</v>
      </c>
      <c r="AB492" s="81">
        <v>68752</v>
      </c>
      <c r="AC492" s="81">
        <v>112326</v>
      </c>
      <c r="AD492" s="81">
        <v>14.889741769350001</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3.76</v>
      </c>
      <c r="BL492" s="81">
        <v>0</v>
      </c>
      <c r="BM492" s="82"/>
      <c r="BN492" s="81">
        <v>0</v>
      </c>
      <c r="BO492" s="81">
        <v>0</v>
      </c>
      <c r="BP492" s="81">
        <v>0</v>
      </c>
      <c r="BQ492" s="81">
        <v>0</v>
      </c>
      <c r="BR492" s="81">
        <v>1</v>
      </c>
      <c r="BS492" s="81">
        <v>0</v>
      </c>
      <c r="BT492"/>
      <c r="BU492" s="80">
        <v>3.76</v>
      </c>
      <c r="BV492" s="80">
        <v>0</v>
      </c>
      <c r="BW492" s="80">
        <v>0</v>
      </c>
      <c r="BX492" s="80">
        <v>0</v>
      </c>
      <c r="BY492" s="80">
        <v>0</v>
      </c>
      <c r="BZ492" s="80">
        <v>0</v>
      </c>
      <c r="CA492" s="80">
        <v>0</v>
      </c>
      <c r="CB492" s="80">
        <v>0</v>
      </c>
      <c r="CC492" s="80">
        <v>0</v>
      </c>
    </row>
    <row r="493" spans="1:81">
      <c r="A493" s="80" t="s">
        <v>2290</v>
      </c>
      <c r="B493" s="80">
        <v>452</v>
      </c>
      <c r="C493" s="80">
        <v>10</v>
      </c>
      <c r="D493" s="80">
        <v>27</v>
      </c>
      <c r="E493" s="80">
        <v>2013</v>
      </c>
      <c r="F493" s="80" t="s">
        <v>89</v>
      </c>
      <c r="G493" s="80" t="s">
        <v>2280</v>
      </c>
      <c r="H493" s="80" t="s">
        <v>2281</v>
      </c>
      <c r="I493" s="177"/>
      <c r="J493" s="81">
        <v>89.906865586457656</v>
      </c>
      <c r="K493" s="81">
        <v>5.6966809457789012</v>
      </c>
      <c r="L493" s="81">
        <v>31.775459043825997</v>
      </c>
      <c r="M493" s="81">
        <v>129.5799672459394</v>
      </c>
      <c r="N493" s="81">
        <v>116.30279347836851</v>
      </c>
      <c r="O493" s="81">
        <v>71.441798583374435</v>
      </c>
      <c r="P493" s="81">
        <v>65.888847073112714</v>
      </c>
      <c r="Q493" s="81">
        <v>5.2961933031649231</v>
      </c>
      <c r="R493" s="81">
        <v>1.3984283599303993</v>
      </c>
      <c r="S493" s="81">
        <v>16.15219054752</v>
      </c>
      <c r="T493" s="82"/>
      <c r="U493" s="81">
        <v>5783345</v>
      </c>
      <c r="V493" s="81">
        <v>2648</v>
      </c>
      <c r="W493" s="81">
        <v>798</v>
      </c>
      <c r="X493" s="81">
        <v>23996</v>
      </c>
      <c r="Y493" s="81">
        <v>25899</v>
      </c>
      <c r="Z493" s="81">
        <v>39034</v>
      </c>
      <c r="AA493" s="81">
        <v>13190</v>
      </c>
      <c r="AB493" s="81">
        <v>68465</v>
      </c>
      <c r="AC493" s="81">
        <v>231820</v>
      </c>
      <c r="AD493" s="81">
        <v>16.15219054752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3.8580000000000001</v>
      </c>
      <c r="BL493" s="81">
        <v>0</v>
      </c>
      <c r="BM493" s="82"/>
      <c r="BN493" s="81">
        <v>0</v>
      </c>
      <c r="BO493" s="81">
        <v>0</v>
      </c>
      <c r="BP493" s="81">
        <v>0</v>
      </c>
      <c r="BQ493" s="81">
        <v>0</v>
      </c>
      <c r="BR493" s="81">
        <v>1</v>
      </c>
      <c r="BS493" s="81">
        <v>0</v>
      </c>
      <c r="BT493"/>
      <c r="BU493" s="80">
        <v>3.8580000000000001</v>
      </c>
      <c r="BV493" s="80">
        <v>0</v>
      </c>
      <c r="BW493" s="80">
        <v>0</v>
      </c>
      <c r="BX493" s="80">
        <v>0</v>
      </c>
      <c r="BY493" s="80">
        <v>0</v>
      </c>
      <c r="BZ493" s="80">
        <v>0</v>
      </c>
      <c r="CA493" s="80">
        <v>0</v>
      </c>
      <c r="CB493" s="80">
        <v>0</v>
      </c>
      <c r="CC493" s="80">
        <v>0</v>
      </c>
    </row>
    <row r="494" spans="1:81">
      <c r="A494" s="80" t="s">
        <v>2291</v>
      </c>
      <c r="B494" s="80">
        <v>453</v>
      </c>
      <c r="C494" s="80">
        <v>11</v>
      </c>
      <c r="D494" s="80">
        <v>27</v>
      </c>
      <c r="E494" s="80">
        <v>2014</v>
      </c>
      <c r="F494" s="80" t="s">
        <v>90</v>
      </c>
      <c r="G494" s="80" t="s">
        <v>2280</v>
      </c>
      <c r="H494" s="80" t="s">
        <v>2281</v>
      </c>
      <c r="I494" s="177"/>
      <c r="J494" s="81">
        <v>77.558755645726933</v>
      </c>
      <c r="K494" s="81">
        <v>5.681381882291566</v>
      </c>
      <c r="L494" s="81">
        <v>34.774284313285939</v>
      </c>
      <c r="M494" s="81">
        <v>100.25891624594288</v>
      </c>
      <c r="N494" s="81">
        <v>101.14241123914753</v>
      </c>
      <c r="O494" s="81">
        <v>68.6803908811995</v>
      </c>
      <c r="P494" s="81">
        <v>66.814016578729095</v>
      </c>
      <c r="Q494" s="81">
        <v>5.0214887256932972</v>
      </c>
      <c r="R494" s="81">
        <v>1.7636815556254382</v>
      </c>
      <c r="S494" s="81">
        <v>16.0402115475</v>
      </c>
      <c r="T494" s="82"/>
      <c r="U494" s="81">
        <v>5511620</v>
      </c>
      <c r="V494" s="81">
        <v>2672</v>
      </c>
      <c r="W494" s="81">
        <v>700</v>
      </c>
      <c r="X494" s="81">
        <v>18999</v>
      </c>
      <c r="Y494" s="81">
        <v>26069</v>
      </c>
      <c r="Z494" s="81">
        <v>39522</v>
      </c>
      <c r="AA494" s="81">
        <v>13306</v>
      </c>
      <c r="AB494" s="81">
        <v>67657</v>
      </c>
      <c r="AC494" s="81">
        <v>293288</v>
      </c>
      <c r="AD494" s="81">
        <v>16.0402115475</v>
      </c>
      <c r="AE494" s="82"/>
      <c r="AF494" s="81">
        <v>43593154.259942003</v>
      </c>
      <c r="AG494" s="81">
        <v>4693568.8441981422</v>
      </c>
      <c r="AH494" s="81">
        <v>6034098.5042773485</v>
      </c>
      <c r="AI494" s="81">
        <v>111319149.7482713</v>
      </c>
      <c r="AJ494" s="81">
        <v>118433980.739217</v>
      </c>
      <c r="AK494" s="81">
        <v>0</v>
      </c>
      <c r="AL494" s="81">
        <v>0</v>
      </c>
      <c r="AM494" s="81">
        <v>9288295.086904943</v>
      </c>
      <c r="AN494" s="81">
        <v>0</v>
      </c>
      <c r="AO494" s="81">
        <v>0</v>
      </c>
      <c r="AP494" s="82"/>
      <c r="AQ494" s="81">
        <v>1142</v>
      </c>
      <c r="AR494" s="81">
        <v>139</v>
      </c>
      <c r="AS494" s="81">
        <v>0</v>
      </c>
      <c r="AT494" s="81">
        <v>0</v>
      </c>
      <c r="AU494" s="81">
        <v>0</v>
      </c>
      <c r="AV494" s="81">
        <v>1</v>
      </c>
      <c r="AW494" s="81" t="s">
        <v>564</v>
      </c>
      <c r="AX494" s="82"/>
      <c r="AY494" s="81">
        <v>5161.8</v>
      </c>
      <c r="AZ494" s="81">
        <v>3423.4</v>
      </c>
      <c r="BA494" s="81">
        <v>0</v>
      </c>
      <c r="BB494" s="81">
        <v>0</v>
      </c>
      <c r="BC494" s="81">
        <v>0</v>
      </c>
      <c r="BD494" s="81">
        <v>800</v>
      </c>
      <c r="BE494" s="81" t="s">
        <v>564</v>
      </c>
      <c r="BF494" s="82"/>
      <c r="BG494" s="81">
        <v>0</v>
      </c>
      <c r="BH494" s="81">
        <v>0</v>
      </c>
      <c r="BI494" s="81">
        <v>0</v>
      </c>
      <c r="BJ494" s="81">
        <v>0</v>
      </c>
      <c r="BK494" s="81">
        <v>3.8460000000000001</v>
      </c>
      <c r="BL494" s="81">
        <v>0</v>
      </c>
      <c r="BM494" s="82"/>
      <c r="BN494" s="81">
        <v>0</v>
      </c>
      <c r="BO494" s="81">
        <v>0</v>
      </c>
      <c r="BP494" s="81">
        <v>0</v>
      </c>
      <c r="BQ494" s="81">
        <v>0</v>
      </c>
      <c r="BR494" s="81">
        <v>1</v>
      </c>
      <c r="BS494" s="81">
        <v>0</v>
      </c>
      <c r="BT494"/>
      <c r="BU494" s="80">
        <v>3.8460000000000001</v>
      </c>
      <c r="BV494" s="80">
        <v>0</v>
      </c>
      <c r="BW494" s="80">
        <v>0</v>
      </c>
      <c r="BX494" s="80">
        <v>0</v>
      </c>
      <c r="BY494" s="80">
        <v>0</v>
      </c>
      <c r="BZ494" s="80">
        <v>0</v>
      </c>
      <c r="CA494" s="80">
        <v>0</v>
      </c>
      <c r="CB494" s="80">
        <v>0</v>
      </c>
      <c r="CC494" s="80">
        <v>0</v>
      </c>
    </row>
    <row r="495" spans="1:81">
      <c r="A495" s="80" t="s">
        <v>2292</v>
      </c>
      <c r="B495" s="80">
        <v>454</v>
      </c>
      <c r="C495" s="80">
        <v>12</v>
      </c>
      <c r="D495" s="80">
        <v>27</v>
      </c>
      <c r="E495" s="80">
        <v>2015</v>
      </c>
      <c r="F495" s="80" t="s">
        <v>91</v>
      </c>
      <c r="G495" s="80" t="s">
        <v>2280</v>
      </c>
      <c r="H495" s="80" t="s">
        <v>2281</v>
      </c>
      <c r="I495" s="177"/>
      <c r="J495" s="81">
        <v>98.928008370223736</v>
      </c>
      <c r="K495" s="81">
        <v>6.3545036011361367</v>
      </c>
      <c r="L495" s="81">
        <v>44.970113062502577</v>
      </c>
      <c r="M495" s="81">
        <v>95.968913688460475</v>
      </c>
      <c r="N495" s="81">
        <v>87.49769871800703</v>
      </c>
      <c r="O495" s="81">
        <v>68.391600505012804</v>
      </c>
      <c r="P495" s="81">
        <v>66.730903979503267</v>
      </c>
      <c r="Q495" s="81">
        <v>4.8486526524870923</v>
      </c>
      <c r="R495" s="81">
        <v>2.2123982310704187</v>
      </c>
      <c r="S495" s="81">
        <v>14.63907755142</v>
      </c>
      <c r="T495" s="82"/>
      <c r="U495" s="81">
        <v>7629727</v>
      </c>
      <c r="V495" s="81">
        <v>2672</v>
      </c>
      <c r="W495" s="81">
        <v>700</v>
      </c>
      <c r="X495" s="81">
        <v>18999</v>
      </c>
      <c r="Y495" s="81">
        <v>26236</v>
      </c>
      <c r="Z495" s="81">
        <v>39735</v>
      </c>
      <c r="AA495" s="81">
        <v>13279</v>
      </c>
      <c r="AB495" s="81">
        <v>66733</v>
      </c>
      <c r="AC495" s="81">
        <v>378990</v>
      </c>
      <c r="AD495" s="81">
        <v>14.63907755142</v>
      </c>
      <c r="AE495" s="82"/>
      <c r="AF495" s="81">
        <v>55826150.337733746</v>
      </c>
      <c r="AG495" s="81">
        <v>4819533.4865320809</v>
      </c>
      <c r="AH495" s="81">
        <v>6687852.2995277764</v>
      </c>
      <c r="AI495" s="81">
        <v>117291579.88124527</v>
      </c>
      <c r="AJ495" s="81">
        <v>112251577.48060001</v>
      </c>
      <c r="AK495" s="81">
        <v>0</v>
      </c>
      <c r="AL495" s="81">
        <v>0</v>
      </c>
      <c r="AM495" s="81">
        <v>9145477.7155935355</v>
      </c>
      <c r="AN495" s="81">
        <v>0</v>
      </c>
      <c r="AO495" s="81">
        <v>0</v>
      </c>
      <c r="AP495" s="82"/>
      <c r="AQ495" s="81">
        <v>1378</v>
      </c>
      <c r="AR495" s="81">
        <v>232</v>
      </c>
      <c r="AS495" s="81">
        <v>0</v>
      </c>
      <c r="AT495" s="81">
        <v>0</v>
      </c>
      <c r="AU495" s="81">
        <v>0</v>
      </c>
      <c r="AV495" s="81">
        <v>1</v>
      </c>
      <c r="AW495" s="81" t="s">
        <v>564</v>
      </c>
      <c r="AX495" s="82"/>
      <c r="AY495" s="81">
        <v>6293.6</v>
      </c>
      <c r="AZ495" s="81">
        <v>7914.6</v>
      </c>
      <c r="BA495" s="81">
        <v>0</v>
      </c>
      <c r="BB495" s="81">
        <v>0</v>
      </c>
      <c r="BC495" s="81">
        <v>0</v>
      </c>
      <c r="BD495" s="81">
        <v>800</v>
      </c>
      <c r="BE495" s="81" t="s">
        <v>564</v>
      </c>
      <c r="BF495" s="82"/>
      <c r="BG495" s="81">
        <v>0</v>
      </c>
      <c r="BH495" s="81">
        <v>0</v>
      </c>
      <c r="BI495" s="81">
        <v>0</v>
      </c>
      <c r="BJ495" s="81">
        <v>0</v>
      </c>
      <c r="BK495" s="81">
        <v>3.7370000000000001</v>
      </c>
      <c r="BL495" s="81">
        <v>0</v>
      </c>
      <c r="BM495" s="82"/>
      <c r="BN495" s="81">
        <v>0</v>
      </c>
      <c r="BO495" s="81">
        <v>0</v>
      </c>
      <c r="BP495" s="81">
        <v>0</v>
      </c>
      <c r="BQ495" s="81">
        <v>0</v>
      </c>
      <c r="BR495" s="81">
        <v>1</v>
      </c>
      <c r="BS495" s="81">
        <v>0</v>
      </c>
      <c r="BT495"/>
      <c r="BU495" s="80">
        <v>3.7370000000000001</v>
      </c>
      <c r="BV495" s="80">
        <v>0</v>
      </c>
      <c r="BW495" s="80">
        <v>0</v>
      </c>
      <c r="BX495" s="80">
        <v>0</v>
      </c>
      <c r="BY495" s="80">
        <v>0</v>
      </c>
      <c r="BZ495" s="80">
        <v>0</v>
      </c>
      <c r="CA495" s="80">
        <v>0</v>
      </c>
      <c r="CB495" s="80">
        <v>0</v>
      </c>
      <c r="CC495" s="80">
        <v>0</v>
      </c>
    </row>
    <row r="496" spans="1:81">
      <c r="A496" s="80" t="s">
        <v>2293</v>
      </c>
      <c r="B496" s="80">
        <v>455</v>
      </c>
      <c r="C496" s="80">
        <v>13</v>
      </c>
      <c r="D496" s="80">
        <v>27</v>
      </c>
      <c r="E496" s="80">
        <v>2016</v>
      </c>
      <c r="F496" s="80" t="s">
        <v>92</v>
      </c>
      <c r="G496" s="80" t="s">
        <v>2280</v>
      </c>
      <c r="H496" s="80" t="s">
        <v>2281</v>
      </c>
      <c r="I496" s="177"/>
      <c r="J496" s="81">
        <v>97.562593050269584</v>
      </c>
      <c r="K496" s="81">
        <v>6.4221435004590059</v>
      </c>
      <c r="L496" s="81">
        <v>39.255322316396303</v>
      </c>
      <c r="M496" s="81">
        <v>79.005629599041271</v>
      </c>
      <c r="N496" s="81">
        <v>87.484903941826929</v>
      </c>
      <c r="O496" s="81">
        <v>68.013368336424591</v>
      </c>
      <c r="P496" s="81">
        <v>64.757045937161251</v>
      </c>
      <c r="Q496" s="81">
        <v>4.656063275958096</v>
      </c>
      <c r="R496" s="81">
        <v>1.4593376592426868</v>
      </c>
      <c r="S496" s="81">
        <v>9.4450333006400005</v>
      </c>
      <c r="T496" s="82"/>
      <c r="U496" s="81">
        <v>7427503.9999999991</v>
      </c>
      <c r="V496" s="81">
        <v>2672</v>
      </c>
      <c r="W496" s="81">
        <v>700</v>
      </c>
      <c r="X496" s="81">
        <v>18999</v>
      </c>
      <c r="Y496" s="81">
        <v>26368</v>
      </c>
      <c r="Z496" s="81">
        <v>40001</v>
      </c>
      <c r="AA496" s="81">
        <v>13328</v>
      </c>
      <c r="AB496" s="81">
        <v>65920</v>
      </c>
      <c r="AC496" s="81">
        <v>249240.50723751969</v>
      </c>
      <c r="AD496" s="81">
        <v>9.4450333006400005</v>
      </c>
      <c r="AE496" s="82"/>
      <c r="AF496" s="81">
        <v>54806173.465185761</v>
      </c>
      <c r="AG496" s="81">
        <v>4662671.4460180122</v>
      </c>
      <c r="AH496" s="81">
        <v>4543174.1427469673</v>
      </c>
      <c r="AI496" s="81">
        <v>110332758.6600959</v>
      </c>
      <c r="AJ496" s="81">
        <v>105272544.322946</v>
      </c>
      <c r="AK496" s="81">
        <v>0</v>
      </c>
      <c r="AL496" s="81">
        <v>0</v>
      </c>
      <c r="AM496" s="81">
        <v>9041078.0537991486</v>
      </c>
      <c r="AN496" s="81">
        <v>0</v>
      </c>
      <c r="AO496" s="81">
        <v>0</v>
      </c>
      <c r="AP496" s="82"/>
      <c r="AQ496" s="81">
        <v>1608</v>
      </c>
      <c r="AR496" s="81">
        <v>276</v>
      </c>
      <c r="AS496" s="81">
        <v>1</v>
      </c>
      <c r="AT496" s="81">
        <v>0</v>
      </c>
      <c r="AU496" s="81">
        <v>0</v>
      </c>
      <c r="AV496" s="81">
        <v>2</v>
      </c>
      <c r="AW496" s="81" t="s">
        <v>564</v>
      </c>
      <c r="AX496" s="82"/>
      <c r="AY496" s="81">
        <v>7438.9000000000005</v>
      </c>
      <c r="AZ496" s="81">
        <v>9094.5</v>
      </c>
      <c r="BA496" s="81">
        <v>7480</v>
      </c>
      <c r="BB496" s="81">
        <v>0</v>
      </c>
      <c r="BC496" s="81">
        <v>0</v>
      </c>
      <c r="BD496" s="81">
        <v>849</v>
      </c>
      <c r="BE496" s="81" t="s">
        <v>564</v>
      </c>
      <c r="BF496" s="82"/>
      <c r="BG496" s="81">
        <v>0</v>
      </c>
      <c r="BH496" s="81">
        <v>0</v>
      </c>
      <c r="BI496" s="81">
        <v>0</v>
      </c>
      <c r="BJ496" s="81">
        <v>0</v>
      </c>
      <c r="BK496" s="81">
        <v>3.81</v>
      </c>
      <c r="BL496" s="81">
        <v>0</v>
      </c>
      <c r="BM496" s="82"/>
      <c r="BN496" s="81">
        <v>0</v>
      </c>
      <c r="BO496" s="81">
        <v>0</v>
      </c>
      <c r="BP496" s="81">
        <v>0</v>
      </c>
      <c r="BQ496" s="81">
        <v>0</v>
      </c>
      <c r="BR496" s="81">
        <v>1</v>
      </c>
      <c r="BS496" s="81">
        <v>0</v>
      </c>
      <c r="BT496"/>
      <c r="BU496" s="80">
        <v>3.81</v>
      </c>
      <c r="BV496" s="80">
        <v>0</v>
      </c>
      <c r="BW496" s="80">
        <v>0</v>
      </c>
      <c r="BX496" s="80">
        <v>0</v>
      </c>
      <c r="BY496" s="80">
        <v>0</v>
      </c>
      <c r="BZ496" s="80">
        <v>0</v>
      </c>
      <c r="CA496" s="80">
        <v>0</v>
      </c>
      <c r="CB496" s="80">
        <v>0</v>
      </c>
      <c r="CC496" s="80">
        <v>0</v>
      </c>
    </row>
    <row r="497" spans="1:81">
      <c r="A497" s="80" t="s">
        <v>2294</v>
      </c>
      <c r="B497" s="80">
        <v>456</v>
      </c>
      <c r="C497" s="80">
        <v>14</v>
      </c>
      <c r="D497" s="80">
        <v>27</v>
      </c>
      <c r="E497" s="80">
        <v>2017</v>
      </c>
      <c r="F497" s="80" t="s">
        <v>71</v>
      </c>
      <c r="G497" s="80" t="s">
        <v>2280</v>
      </c>
      <c r="H497" s="80" t="s">
        <v>2281</v>
      </c>
      <c r="I497" s="177"/>
      <c r="J497" s="81">
        <v>109.57772867672358</v>
      </c>
      <c r="K497" s="81">
        <v>6.5695797110112126</v>
      </c>
      <c r="L497" s="81">
        <v>41.808020409932226</v>
      </c>
      <c r="M497" s="81">
        <v>76.717517150350147</v>
      </c>
      <c r="N497" s="81">
        <v>94.901522922304366</v>
      </c>
      <c r="O497" s="81">
        <v>67.045718717920224</v>
      </c>
      <c r="P497" s="81">
        <v>63.724028442192981</v>
      </c>
      <c r="Q497" s="81">
        <v>4.4359228913343607</v>
      </c>
      <c r="R497" s="81">
        <v>1.6167219816786937</v>
      </c>
      <c r="S497" s="81">
        <v>8.6499595235999998</v>
      </c>
      <c r="T497" s="82"/>
      <c r="U497" s="81">
        <v>9084994</v>
      </c>
      <c r="V497" s="81">
        <v>2672</v>
      </c>
      <c r="W497" s="81">
        <v>700</v>
      </c>
      <c r="X497" s="81">
        <v>18999</v>
      </c>
      <c r="Y497" s="81">
        <v>26445</v>
      </c>
      <c r="Z497" s="81">
        <v>40086</v>
      </c>
      <c r="AA497" s="81">
        <v>13199</v>
      </c>
      <c r="AB497" s="81">
        <v>64947</v>
      </c>
      <c r="AC497" s="81">
        <v>281598.99999999988</v>
      </c>
      <c r="AD497" s="81">
        <v>8.6499595235999998</v>
      </c>
      <c r="AE497" s="82"/>
      <c r="AF497" s="81">
        <v>64949496.046195664</v>
      </c>
      <c r="AG497" s="81">
        <v>4733215.6354719792</v>
      </c>
      <c r="AH497" s="81">
        <v>6780999.4510473805</v>
      </c>
      <c r="AI497" s="81">
        <v>112720590.3601438</v>
      </c>
      <c r="AJ497" s="81">
        <v>116586160.0707441</v>
      </c>
      <c r="AK497" s="81">
        <v>0</v>
      </c>
      <c r="AL497" s="81">
        <v>0</v>
      </c>
      <c r="AM497" s="81">
        <v>8921566.896647593</v>
      </c>
      <c r="AN497" s="81">
        <v>0</v>
      </c>
      <c r="AO497" s="81">
        <v>0</v>
      </c>
      <c r="AP497" s="82"/>
      <c r="AQ497" s="81">
        <v>1762</v>
      </c>
      <c r="AR497" s="81">
        <v>310</v>
      </c>
      <c r="AS497" s="81">
        <v>1</v>
      </c>
      <c r="AT497" s="81">
        <v>0</v>
      </c>
      <c r="AU497" s="81">
        <v>0</v>
      </c>
      <c r="AV497" s="81">
        <v>2</v>
      </c>
      <c r="AW497" s="81" t="s">
        <v>564</v>
      </c>
      <c r="AX497" s="82"/>
      <c r="AY497" s="81">
        <v>8234.1</v>
      </c>
      <c r="AZ497" s="81">
        <v>12417.1</v>
      </c>
      <c r="BA497" s="81">
        <v>7480</v>
      </c>
      <c r="BB497" s="81">
        <v>0</v>
      </c>
      <c r="BC497" s="81">
        <v>0</v>
      </c>
      <c r="BD497" s="81">
        <v>849</v>
      </c>
      <c r="BE497" s="81" t="s">
        <v>564</v>
      </c>
      <c r="BF497" s="82"/>
      <c r="BG497" s="81">
        <v>0</v>
      </c>
      <c r="BH497" s="81">
        <v>0</v>
      </c>
      <c r="BI497" s="81">
        <v>0</v>
      </c>
      <c r="BJ497" s="81">
        <v>0</v>
      </c>
      <c r="BK497" s="81">
        <v>4.1239999999999997</v>
      </c>
      <c r="BL497" s="81">
        <v>0</v>
      </c>
      <c r="BM497" s="82"/>
      <c r="BN497" s="81">
        <v>0</v>
      </c>
      <c r="BO497" s="81">
        <v>0</v>
      </c>
      <c r="BP497" s="81">
        <v>0</v>
      </c>
      <c r="BQ497" s="81">
        <v>0</v>
      </c>
      <c r="BR497" s="81">
        <v>1</v>
      </c>
      <c r="BS497" s="81">
        <v>0</v>
      </c>
      <c r="BT497"/>
      <c r="BU497" s="80">
        <v>4.1239999999999997</v>
      </c>
      <c r="BV497" s="80">
        <v>0</v>
      </c>
      <c r="BW497" s="80">
        <v>0</v>
      </c>
      <c r="BX497" s="80">
        <v>0</v>
      </c>
      <c r="BY497" s="80">
        <v>0</v>
      </c>
      <c r="BZ497" s="80">
        <v>0</v>
      </c>
      <c r="CA497" s="80">
        <v>0</v>
      </c>
      <c r="CB497" s="80">
        <v>0</v>
      </c>
      <c r="CC497" s="80">
        <v>0</v>
      </c>
    </row>
    <row r="498" spans="1:81">
      <c r="A498" s="80" t="s">
        <v>2295</v>
      </c>
      <c r="B498" s="80">
        <v>457</v>
      </c>
      <c r="C498" s="80">
        <v>15</v>
      </c>
      <c r="D498" s="80">
        <v>27</v>
      </c>
      <c r="E498" s="80">
        <v>2018</v>
      </c>
      <c r="F498" s="80" t="s">
        <v>93</v>
      </c>
      <c r="G498" s="80" t="s">
        <v>2280</v>
      </c>
      <c r="H498" s="80" t="s">
        <v>2281</v>
      </c>
      <c r="I498" s="177"/>
      <c r="J498" s="81">
        <v>92.311576048111831</v>
      </c>
      <c r="K498" s="81">
        <v>6.0949869179625527</v>
      </c>
      <c r="L498" s="81">
        <v>38.727309612798301</v>
      </c>
      <c r="M498" s="81">
        <v>81.803864510252495</v>
      </c>
      <c r="N498" s="81">
        <v>88.526736871902045</v>
      </c>
      <c r="O498" s="81">
        <v>65.914083618466947</v>
      </c>
      <c r="P498" s="81">
        <v>62.630835361575087</v>
      </c>
      <c r="Q498" s="81">
        <v>4.0478626506628563</v>
      </c>
      <c r="R498" s="81">
        <v>1.737523512524545</v>
      </c>
      <c r="S498" s="81">
        <v>10.157725200240002</v>
      </c>
      <c r="T498" s="82"/>
      <c r="U498" s="81">
        <v>8144983</v>
      </c>
      <c r="V498" s="81">
        <v>2672</v>
      </c>
      <c r="W498" s="81">
        <v>700</v>
      </c>
      <c r="X498" s="81">
        <v>18999</v>
      </c>
      <c r="Y498" s="81">
        <v>26434</v>
      </c>
      <c r="Z498" s="81">
        <v>40164</v>
      </c>
      <c r="AA498" s="81">
        <v>13103</v>
      </c>
      <c r="AB498" s="81">
        <v>63867</v>
      </c>
      <c r="AC498" s="81">
        <v>301453.99999999988</v>
      </c>
      <c r="AD498" s="81">
        <v>10.15772520024</v>
      </c>
      <c r="AE498" s="82"/>
      <c r="AF498" s="81">
        <v>52402568.723737396</v>
      </c>
      <c r="AG498" s="81">
        <v>4177794.8276193729</v>
      </c>
      <c r="AH498" s="81">
        <v>6369800.7366240807</v>
      </c>
      <c r="AI498" s="81">
        <v>107268448.42289381</v>
      </c>
      <c r="AJ498" s="81">
        <v>116079641.72725829</v>
      </c>
      <c r="AK498" s="81">
        <v>0</v>
      </c>
      <c r="AL498" s="81">
        <v>0</v>
      </c>
      <c r="AM498" s="81">
        <v>8791363.4878208786</v>
      </c>
      <c r="AN498" s="81">
        <v>0</v>
      </c>
      <c r="AO498" s="81">
        <v>0</v>
      </c>
      <c r="AP498" s="82"/>
      <c r="AQ498" s="81">
        <v>1915</v>
      </c>
      <c r="AR498" s="81">
        <v>361</v>
      </c>
      <c r="AS498" s="81">
        <v>2</v>
      </c>
      <c r="AT498" s="81">
        <v>0</v>
      </c>
      <c r="AU498" s="81">
        <v>0</v>
      </c>
      <c r="AV498" s="81">
        <v>2</v>
      </c>
      <c r="AW498" s="81" t="s">
        <v>564</v>
      </c>
      <c r="AX498" s="82"/>
      <c r="AY498" s="81">
        <v>9045.1</v>
      </c>
      <c r="AZ498" s="81">
        <v>15672</v>
      </c>
      <c r="BA498" s="81">
        <v>7500</v>
      </c>
      <c r="BB498" s="81">
        <v>0</v>
      </c>
      <c r="BC498" s="81">
        <v>0</v>
      </c>
      <c r="BD498" s="81">
        <v>849</v>
      </c>
      <c r="BE498" s="81" t="s">
        <v>564</v>
      </c>
      <c r="BF498" s="82"/>
      <c r="BG498" s="81">
        <v>0</v>
      </c>
      <c r="BH498" s="81">
        <v>0</v>
      </c>
      <c r="BI498" s="81">
        <v>0</v>
      </c>
      <c r="BJ498" s="81">
        <v>0</v>
      </c>
      <c r="BK498" s="81">
        <v>3.9609999999999999</v>
      </c>
      <c r="BL498" s="81">
        <v>0</v>
      </c>
      <c r="BM498" s="82"/>
      <c r="BN498" s="81">
        <v>0</v>
      </c>
      <c r="BO498" s="81">
        <v>0</v>
      </c>
      <c r="BP498" s="81">
        <v>0</v>
      </c>
      <c r="BQ498" s="81">
        <v>0</v>
      </c>
      <c r="BR498" s="81">
        <v>1</v>
      </c>
      <c r="BS498" s="81">
        <v>0</v>
      </c>
      <c r="BT498"/>
      <c r="BU498" s="80">
        <v>3.9609999999999999</v>
      </c>
      <c r="BV498" s="80">
        <v>0</v>
      </c>
      <c r="BW498" s="80">
        <v>0</v>
      </c>
      <c r="BX498" s="80">
        <v>0</v>
      </c>
      <c r="BY498" s="80">
        <v>0</v>
      </c>
      <c r="BZ498" s="80">
        <v>0</v>
      </c>
      <c r="CA498" s="80">
        <v>0</v>
      </c>
      <c r="CB498" s="80">
        <v>0</v>
      </c>
      <c r="CC498" s="80">
        <v>0</v>
      </c>
    </row>
    <row r="499" spans="1:81">
      <c r="A499" s="80" t="s">
        <v>2296</v>
      </c>
      <c r="B499" s="80">
        <v>458</v>
      </c>
      <c r="C499" s="80">
        <v>16</v>
      </c>
      <c r="D499" s="80">
        <v>27</v>
      </c>
      <c r="E499" s="80">
        <v>2019</v>
      </c>
      <c r="F499" s="80" t="s">
        <v>73</v>
      </c>
      <c r="G499" s="80" t="s">
        <v>2280</v>
      </c>
      <c r="H499" s="80" t="s">
        <v>2281</v>
      </c>
      <c r="I499" s="177"/>
      <c r="J499" s="81">
        <v>102.32640633902209</v>
      </c>
      <c r="K499" s="81">
        <v>5.6755740378727486</v>
      </c>
      <c r="L499" s="81">
        <v>39.148245245899467</v>
      </c>
      <c r="M499" s="81">
        <v>78.216384825931044</v>
      </c>
      <c r="N499" s="81">
        <v>77.243042008643584</v>
      </c>
      <c r="O499" s="81">
        <v>63.804517533122137</v>
      </c>
      <c r="P499" s="81">
        <v>61.595741451899691</v>
      </c>
      <c r="Q499" s="81">
        <v>3.863031957831478</v>
      </c>
      <c r="R499" s="81">
        <v>0.7375664058123641</v>
      </c>
      <c r="S499" s="81">
        <v>14.031359958900001</v>
      </c>
      <c r="T499" s="82"/>
      <c r="U499" s="81">
        <v>9287980</v>
      </c>
      <c r="V499" s="81">
        <v>2672</v>
      </c>
      <c r="W499" s="81">
        <v>700</v>
      </c>
      <c r="X499" s="81">
        <v>18999</v>
      </c>
      <c r="Y499" s="81">
        <v>26416</v>
      </c>
      <c r="Z499" s="81">
        <v>39946</v>
      </c>
      <c r="AA499" s="81">
        <v>12790</v>
      </c>
      <c r="AB499" s="81">
        <v>62601</v>
      </c>
      <c r="AC499" s="81">
        <v>130061</v>
      </c>
      <c r="AD499" s="81">
        <v>14.0313599589</v>
      </c>
      <c r="AE499" s="82"/>
      <c r="AF499" s="81">
        <v>60471198.587809794</v>
      </c>
      <c r="AG499" s="81">
        <v>4074990.062231658</v>
      </c>
      <c r="AH499" s="81">
        <v>6910997.5210105674</v>
      </c>
      <c r="AI499" s="81">
        <v>107099801.5940578</v>
      </c>
      <c r="AJ499" s="81">
        <v>100725758.31594902</v>
      </c>
      <c r="AK499" s="81">
        <v>0</v>
      </c>
      <c r="AL499" s="81">
        <v>0</v>
      </c>
      <c r="AM499" s="81">
        <v>8525784.9399243109</v>
      </c>
      <c r="AN499" s="81">
        <v>0</v>
      </c>
      <c r="AO499" s="81">
        <v>0</v>
      </c>
      <c r="AP499" s="82"/>
      <c r="AQ499" s="81">
        <v>2058</v>
      </c>
      <c r="AR499" s="81">
        <v>393</v>
      </c>
      <c r="AS499" s="81">
        <v>2</v>
      </c>
      <c r="AT499" s="81">
        <v>0</v>
      </c>
      <c r="AU499" s="81">
        <v>0</v>
      </c>
      <c r="AV499" s="81">
        <v>2</v>
      </c>
      <c r="AW499" s="81" t="s">
        <v>564</v>
      </c>
      <c r="AX499" s="82"/>
      <c r="AY499" s="81">
        <v>9775.9999999999964</v>
      </c>
      <c r="AZ499" s="81">
        <v>16633.900000000001</v>
      </c>
      <c r="BA499" s="81">
        <v>7499.5</v>
      </c>
      <c r="BB499" s="81">
        <v>0</v>
      </c>
      <c r="BC499" s="81">
        <v>0</v>
      </c>
      <c r="BD499" s="81">
        <v>849</v>
      </c>
      <c r="BE499" s="81" t="s">
        <v>564</v>
      </c>
      <c r="BF499" s="82"/>
      <c r="BG499" s="81">
        <v>0</v>
      </c>
      <c r="BH499" s="81">
        <v>0</v>
      </c>
      <c r="BI499" s="81">
        <v>0</v>
      </c>
      <c r="BJ499" s="81">
        <v>0</v>
      </c>
      <c r="BK499" s="81">
        <v>3.8050000000000002</v>
      </c>
      <c r="BL499" s="81">
        <v>0</v>
      </c>
      <c r="BM499" s="82"/>
      <c r="BN499" s="81">
        <v>0</v>
      </c>
      <c r="BO499" s="81">
        <v>0</v>
      </c>
      <c r="BP499" s="81">
        <v>0</v>
      </c>
      <c r="BQ499" s="81">
        <v>0</v>
      </c>
      <c r="BR499" s="81">
        <v>1</v>
      </c>
      <c r="BS499" s="81">
        <v>0</v>
      </c>
      <c r="BT499"/>
      <c r="BU499" s="80">
        <v>3.8050000000000002</v>
      </c>
      <c r="BV499" s="80">
        <v>0</v>
      </c>
      <c r="BW499" s="80">
        <v>0</v>
      </c>
      <c r="BX499" s="80">
        <v>0</v>
      </c>
      <c r="BY499" s="80">
        <v>0</v>
      </c>
      <c r="BZ499" s="80">
        <v>0</v>
      </c>
      <c r="CA499" s="80">
        <v>0</v>
      </c>
      <c r="CB499" s="80">
        <v>0</v>
      </c>
      <c r="CC499" s="80">
        <v>0</v>
      </c>
    </row>
    <row r="500" spans="1:81">
      <c r="A500" s="80" t="s">
        <v>2297</v>
      </c>
      <c r="B500" s="80">
        <v>459</v>
      </c>
      <c r="C500" s="80">
        <v>17</v>
      </c>
      <c r="D500" s="80">
        <v>27</v>
      </c>
      <c r="E500" s="80">
        <v>2020</v>
      </c>
      <c r="F500" s="80" t="s">
        <v>218</v>
      </c>
      <c r="G500" s="80" t="s">
        <v>2280</v>
      </c>
      <c r="H500" s="80" t="s">
        <v>2281</v>
      </c>
      <c r="I500" s="177"/>
      <c r="J500" s="81">
        <v>91.60352882686891</v>
      </c>
      <c r="K500" s="81">
        <v>5.4062436358339525</v>
      </c>
      <c r="L500" s="81">
        <v>22.568652403143428</v>
      </c>
      <c r="M500" s="81">
        <v>69.634060586179174</v>
      </c>
      <c r="N500" s="81">
        <v>79.384377973876511</v>
      </c>
      <c r="O500" s="81">
        <v>55.591111473427759</v>
      </c>
      <c r="P500" s="81">
        <v>56.413522368907017</v>
      </c>
      <c r="Q500" s="81">
        <v>3.622992045302309</v>
      </c>
      <c r="R500" s="81">
        <v>0.44550325704882426</v>
      </c>
      <c r="S500" s="81">
        <v>11.581856845320001</v>
      </c>
      <c r="T500" s="82"/>
      <c r="U500" s="81">
        <v>8936801</v>
      </c>
      <c r="V500" s="81">
        <v>2444</v>
      </c>
      <c r="W500" s="81">
        <v>555</v>
      </c>
      <c r="X500" s="81">
        <v>19852</v>
      </c>
      <c r="Y500" s="81">
        <v>26383</v>
      </c>
      <c r="Z500" s="81">
        <v>39724</v>
      </c>
      <c r="AA500" s="81">
        <v>12727</v>
      </c>
      <c r="AB500" s="81">
        <v>61445</v>
      </c>
      <c r="AC500" s="81">
        <v>78969</v>
      </c>
      <c r="AD500" s="81">
        <v>11.581856845320001</v>
      </c>
      <c r="AE500" s="82"/>
      <c r="AF500" s="81">
        <v>56172674.373635858</v>
      </c>
      <c r="AG500" s="81">
        <v>3778825.1471831216</v>
      </c>
      <c r="AH500" s="81">
        <v>4296046.3769345004</v>
      </c>
      <c r="AI500" s="81">
        <v>100685697.91481711</v>
      </c>
      <c r="AJ500" s="81">
        <v>103733151.53312095</v>
      </c>
      <c r="AK500" s="81"/>
      <c r="AL500" s="81"/>
      <c r="AM500" s="81">
        <v>8019255.1681884425</v>
      </c>
      <c r="AN500" s="81"/>
      <c r="AO500" s="81"/>
      <c r="AP500" s="82"/>
      <c r="AQ500" s="81">
        <v>2143</v>
      </c>
      <c r="AR500" s="81">
        <v>421</v>
      </c>
      <c r="AS500" s="81">
        <v>2</v>
      </c>
      <c r="AT500" s="81">
        <v>0</v>
      </c>
      <c r="AU500" s="81">
        <v>0</v>
      </c>
      <c r="AV500" s="81">
        <v>2</v>
      </c>
      <c r="AW500" s="81">
        <v>2</v>
      </c>
      <c r="AX500" s="82"/>
      <c r="AY500" s="81">
        <v>10279.699999999981</v>
      </c>
      <c r="AZ500" s="81">
        <v>58618.599999999962</v>
      </c>
      <c r="BA500" s="81">
        <v>7499.5</v>
      </c>
      <c r="BB500" s="81">
        <v>0</v>
      </c>
      <c r="BC500" s="81">
        <v>0</v>
      </c>
      <c r="BD500" s="81">
        <v>849</v>
      </c>
      <c r="BE500" s="81">
        <v>7499.5</v>
      </c>
      <c r="BF500" s="82"/>
      <c r="BG500" s="81">
        <v>0</v>
      </c>
      <c r="BH500" s="81">
        <v>0</v>
      </c>
      <c r="BI500" s="81">
        <v>0</v>
      </c>
      <c r="BJ500" s="81">
        <v>0</v>
      </c>
      <c r="BK500" s="81">
        <v>3.8290000000000002</v>
      </c>
      <c r="BL500" s="81">
        <v>0</v>
      </c>
      <c r="BM500" s="82"/>
      <c r="BN500" s="81">
        <v>0</v>
      </c>
      <c r="BO500" s="81">
        <v>0</v>
      </c>
      <c r="BP500" s="81">
        <v>0</v>
      </c>
      <c r="BQ500" s="81">
        <v>0</v>
      </c>
      <c r="BR500" s="81">
        <v>1</v>
      </c>
      <c r="BS500" s="81">
        <v>0</v>
      </c>
      <c r="BT500"/>
      <c r="BU500" s="80">
        <v>3.8290000000000002</v>
      </c>
      <c r="BV500" s="80">
        <v>0</v>
      </c>
      <c r="BW500" s="80">
        <v>0</v>
      </c>
      <c r="BX500" s="80">
        <v>0</v>
      </c>
      <c r="BY500" s="80">
        <v>0</v>
      </c>
      <c r="BZ500" s="80">
        <v>0</v>
      </c>
      <c r="CA500" s="80">
        <v>0</v>
      </c>
      <c r="CB500" s="80">
        <v>0</v>
      </c>
      <c r="CC500" s="80">
        <v>0</v>
      </c>
    </row>
    <row r="501" spans="1:81">
      <c r="A501" s="80" t="s">
        <v>2298</v>
      </c>
      <c r="B501" s="80">
        <v>459</v>
      </c>
      <c r="C501" s="80">
        <v>18</v>
      </c>
      <c r="D501" s="80">
        <v>27</v>
      </c>
      <c r="E501" s="80">
        <v>2021</v>
      </c>
      <c r="F501" s="80" t="s">
        <v>75</v>
      </c>
      <c r="G501" s="174" t="s">
        <v>2280</v>
      </c>
      <c r="H501" s="80" t="s">
        <v>2281</v>
      </c>
      <c r="I501" s="177"/>
      <c r="J501" s="81">
        <v>86.95556862506163</v>
      </c>
      <c r="K501" s="81">
        <v>5.7841114613057529</v>
      </c>
      <c r="L501" s="81">
        <v>22.508012031487034</v>
      </c>
      <c r="M501" s="81">
        <v>78.551000761438019</v>
      </c>
      <c r="N501" s="81">
        <v>71.555750786296841</v>
      </c>
      <c r="O501" s="81">
        <v>53.592953472538305</v>
      </c>
      <c r="P501" s="81">
        <v>56.084356899461014</v>
      </c>
      <c r="Q501" s="81">
        <v>3.5892569023901286</v>
      </c>
      <c r="R501" s="81">
        <v>0.45039359929978023</v>
      </c>
      <c r="S501" s="81">
        <v>8.384523065929999</v>
      </c>
      <c r="T501" s="82"/>
      <c r="U501" s="81">
        <v>8942264</v>
      </c>
      <c r="V501" s="81">
        <v>2444</v>
      </c>
      <c r="W501" s="81">
        <v>555</v>
      </c>
      <c r="X501" s="81">
        <v>19852</v>
      </c>
      <c r="Y501" s="81">
        <v>26204</v>
      </c>
      <c r="Z501" s="81">
        <v>39433</v>
      </c>
      <c r="AA501" s="81">
        <v>12339</v>
      </c>
      <c r="AB501" s="81">
        <v>60151</v>
      </c>
      <c r="AC501" s="81">
        <v>77381.999999999985</v>
      </c>
      <c r="AD501" s="81">
        <v>8.384523065929999</v>
      </c>
      <c r="AE501" s="82"/>
      <c r="AF501" s="81">
        <v>55900659.360965893</v>
      </c>
      <c r="AG501" s="81">
        <v>4019284.3224618412</v>
      </c>
      <c r="AH501" s="81">
        <v>3600824.9834546391</v>
      </c>
      <c r="AI501" s="81">
        <v>115547106.27889064</v>
      </c>
      <c r="AJ501" s="81">
        <v>92874047.05767487</v>
      </c>
      <c r="AK501" s="81">
        <v>0</v>
      </c>
      <c r="AL501" s="81">
        <v>0</v>
      </c>
      <c r="AM501" s="81">
        <v>7895654.1155271539</v>
      </c>
      <c r="AN501" s="81">
        <v>0</v>
      </c>
      <c r="AO501" s="81">
        <v>0</v>
      </c>
      <c r="AP501" s="82"/>
      <c r="AQ501" s="81">
        <v>2243</v>
      </c>
      <c r="AR501" s="81">
        <v>438</v>
      </c>
      <c r="AS501" s="81">
        <v>2</v>
      </c>
      <c r="AT501" s="81">
        <v>0</v>
      </c>
      <c r="AU501" s="81">
        <v>0</v>
      </c>
      <c r="AV501" s="81">
        <v>2</v>
      </c>
      <c r="AW501" s="81"/>
      <c r="AX501" s="82"/>
      <c r="AY501" s="81">
        <v>10827.599999999969</v>
      </c>
      <c r="AZ501" s="81">
        <v>79317.400000000023</v>
      </c>
      <c r="BA501" s="81">
        <v>7499.5</v>
      </c>
      <c r="BB501" s="81">
        <v>0</v>
      </c>
      <c r="BC501" s="81">
        <v>0</v>
      </c>
      <c r="BD501" s="81">
        <v>849</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2299</v>
      </c>
      <c r="B502" s="80">
        <v>459</v>
      </c>
      <c r="C502" s="80">
        <v>19</v>
      </c>
      <c r="D502" s="80">
        <v>27</v>
      </c>
      <c r="E502" s="80">
        <v>2022</v>
      </c>
      <c r="F502" s="80" t="s">
        <v>568</v>
      </c>
      <c r="G502" s="174" t="s">
        <v>2280</v>
      </c>
      <c r="H502" s="80" t="s">
        <v>2281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2337</v>
      </c>
      <c r="AR502" s="81">
        <v>451</v>
      </c>
      <c r="AS502" s="81">
        <v>2</v>
      </c>
      <c r="AT502" s="81">
        <v>0</v>
      </c>
      <c r="AU502" s="81">
        <v>0</v>
      </c>
      <c r="AV502" s="81">
        <v>2</v>
      </c>
      <c r="AW502" s="81"/>
      <c r="AX502" s="82"/>
      <c r="AY502" s="81">
        <v>11396.999999999964</v>
      </c>
      <c r="AZ502" s="81">
        <v>79933.900000000023</v>
      </c>
      <c r="BA502" s="81">
        <v>7499.5</v>
      </c>
      <c r="BB502" s="81">
        <v>0</v>
      </c>
      <c r="BC502" s="81">
        <v>0</v>
      </c>
      <c r="BD502" s="81">
        <v>849</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2300</v>
      </c>
      <c r="B503" s="80">
        <v>358</v>
      </c>
      <c r="C503" s="80">
        <v>1</v>
      </c>
      <c r="D503" s="80">
        <v>22</v>
      </c>
      <c r="E503" s="80">
        <v>1990</v>
      </c>
      <c r="F503" s="80" t="s">
        <v>562</v>
      </c>
      <c r="G503" s="80" t="s">
        <v>2301</v>
      </c>
      <c r="H503" s="80" t="s">
        <v>2302</v>
      </c>
      <c r="I503" s="177"/>
      <c r="J503" s="81">
        <v>206.31839409219629</v>
      </c>
      <c r="K503" s="81">
        <v>9.5828652852078964</v>
      </c>
      <c r="L503" s="81">
        <v>17.181346691043125</v>
      </c>
      <c r="M503" s="81">
        <v>48.506279418535399</v>
      </c>
      <c r="N503" s="81">
        <v>53.204256218928052</v>
      </c>
      <c r="O503" s="81">
        <v>49.816235015326946</v>
      </c>
      <c r="P503" s="81">
        <v>58.942941192056743</v>
      </c>
      <c r="Q503" s="81">
        <v>3.9317952909431164</v>
      </c>
      <c r="R503" s="81">
        <v>0</v>
      </c>
      <c r="S503" s="81">
        <v>3.87345865759404</v>
      </c>
      <c r="T503" s="82"/>
      <c r="U503" s="81">
        <v>21453687</v>
      </c>
      <c r="V503" s="81">
        <v>2948</v>
      </c>
      <c r="W503" s="81">
        <v>194</v>
      </c>
      <c r="X503" s="81">
        <v>16728</v>
      </c>
      <c r="Y503" s="81">
        <v>18227</v>
      </c>
      <c r="Z503" s="81">
        <v>20490</v>
      </c>
      <c r="AA503" s="81">
        <v>14312</v>
      </c>
      <c r="AB503" s="81">
        <v>63839</v>
      </c>
      <c r="AC503" s="81">
        <v>0</v>
      </c>
      <c r="AD503" s="81">
        <v>3.87345865759404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2303</v>
      </c>
      <c r="B504" s="80">
        <v>359</v>
      </c>
      <c r="C504" s="80">
        <v>2</v>
      </c>
      <c r="D504" s="80">
        <v>22</v>
      </c>
      <c r="E504" s="80">
        <v>2005</v>
      </c>
      <c r="F504" s="80" t="s">
        <v>565</v>
      </c>
      <c r="G504" s="80" t="s">
        <v>2301</v>
      </c>
      <c r="H504" s="80" t="s">
        <v>2302</v>
      </c>
      <c r="I504" s="177"/>
      <c r="J504" s="81">
        <v>253.43817504153245</v>
      </c>
      <c r="K504" s="81">
        <v>5.6677258605035057</v>
      </c>
      <c r="L504" s="81">
        <v>16.584123164566108</v>
      </c>
      <c r="M504" s="81">
        <v>95.51393080040971</v>
      </c>
      <c r="N504" s="81">
        <v>101.91718426611268</v>
      </c>
      <c r="O504" s="81">
        <v>79.10858272472629</v>
      </c>
      <c r="P504" s="81">
        <v>60.127729565565176</v>
      </c>
      <c r="Q504" s="81">
        <v>3.8882591613695348</v>
      </c>
      <c r="R504" s="81">
        <v>0</v>
      </c>
      <c r="S504" s="81">
        <v>7.4135765280451507</v>
      </c>
      <c r="T504" s="82"/>
      <c r="U504" s="81">
        <v>27431074</v>
      </c>
      <c r="V504" s="81">
        <v>2160</v>
      </c>
      <c r="W504" s="81">
        <v>198</v>
      </c>
      <c r="X504" s="81">
        <v>15456</v>
      </c>
      <c r="Y504" s="81">
        <v>22489</v>
      </c>
      <c r="Z504" s="81">
        <v>37653</v>
      </c>
      <c r="AA504" s="81">
        <v>11957</v>
      </c>
      <c r="AB504" s="81">
        <v>65998</v>
      </c>
      <c r="AC504" s="81">
        <v>0</v>
      </c>
      <c r="AD504" s="81">
        <v>7.4135765280451507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2304</v>
      </c>
      <c r="B505" s="80">
        <v>360</v>
      </c>
      <c r="C505" s="80">
        <v>3</v>
      </c>
      <c r="D505" s="80">
        <v>22</v>
      </c>
      <c r="E505" s="80">
        <v>2006</v>
      </c>
      <c r="F505" s="80" t="s">
        <v>566</v>
      </c>
      <c r="G505" s="80" t="s">
        <v>2301</v>
      </c>
      <c r="H505" s="80" t="s">
        <v>2302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2305</v>
      </c>
      <c r="B506" s="80">
        <v>361</v>
      </c>
      <c r="C506" s="80">
        <v>4</v>
      </c>
      <c r="D506" s="80">
        <v>22</v>
      </c>
      <c r="E506" s="80">
        <v>2007</v>
      </c>
      <c r="F506" s="80" t="s">
        <v>567</v>
      </c>
      <c r="G506" s="80" t="s">
        <v>2301</v>
      </c>
      <c r="H506" s="80" t="s">
        <v>2302</v>
      </c>
      <c r="I506" s="177"/>
      <c r="J506" s="81">
        <v>233.48703885468927</v>
      </c>
      <c r="K506" s="81">
        <v>4.6686928118435915</v>
      </c>
      <c r="L506" s="81">
        <v>18.511083167973791</v>
      </c>
      <c r="M506" s="81">
        <v>90.460926002578944</v>
      </c>
      <c r="N506" s="81">
        <v>106.22459996072018</v>
      </c>
      <c r="O506" s="81">
        <v>77.048649696977833</v>
      </c>
      <c r="P506" s="81">
        <v>59.500954433838466</v>
      </c>
      <c r="Q506" s="81">
        <v>4.0750794350314603</v>
      </c>
      <c r="R506" s="81">
        <v>0</v>
      </c>
      <c r="S506" s="81">
        <v>5.6289552345919649</v>
      </c>
      <c r="T506" s="82"/>
      <c r="U506" s="81">
        <v>29819019</v>
      </c>
      <c r="V506" s="81">
        <v>1860</v>
      </c>
      <c r="W506" s="81">
        <v>277</v>
      </c>
      <c r="X506" s="81">
        <v>19712</v>
      </c>
      <c r="Y506" s="81">
        <v>22987</v>
      </c>
      <c r="Z506" s="81">
        <v>38123</v>
      </c>
      <c r="AA506" s="81">
        <v>11652</v>
      </c>
      <c r="AB506" s="81">
        <v>65511</v>
      </c>
      <c r="AC506" s="81">
        <v>0</v>
      </c>
      <c r="AD506" s="81">
        <v>5.6289552345919649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2306</v>
      </c>
      <c r="B507" s="80">
        <v>362</v>
      </c>
      <c r="C507" s="80">
        <v>5</v>
      </c>
      <c r="D507" s="80">
        <v>22</v>
      </c>
      <c r="E507" s="80">
        <v>2008</v>
      </c>
      <c r="F507" s="80" t="s">
        <v>84</v>
      </c>
      <c r="G507" s="80" t="s">
        <v>2301</v>
      </c>
      <c r="H507" s="80" t="s">
        <v>2302</v>
      </c>
      <c r="I507" s="177"/>
      <c r="J507" s="81">
        <v>214.2045664772254</v>
      </c>
      <c r="K507" s="81">
        <v>3.6987442164511997</v>
      </c>
      <c r="L507" s="81">
        <v>18.083890574897094</v>
      </c>
      <c r="M507" s="81">
        <v>101.37119583227698</v>
      </c>
      <c r="N507" s="81">
        <v>102.22602158206891</v>
      </c>
      <c r="O507" s="81">
        <v>75.176080560160855</v>
      </c>
      <c r="P507" s="81">
        <v>57.755019977937742</v>
      </c>
      <c r="Q507" s="81">
        <v>3.9931655006678199</v>
      </c>
      <c r="R507" s="81">
        <v>0</v>
      </c>
      <c r="S507" s="81">
        <v>5.3168669289923676</v>
      </c>
      <c r="T507" s="82"/>
      <c r="U507" s="81">
        <v>28508104</v>
      </c>
      <c r="V507" s="81">
        <v>1860</v>
      </c>
      <c r="W507" s="81">
        <v>277</v>
      </c>
      <c r="X507" s="81">
        <v>19712</v>
      </c>
      <c r="Y507" s="81">
        <v>23184</v>
      </c>
      <c r="Z507" s="81">
        <v>38502</v>
      </c>
      <c r="AA507" s="81">
        <v>11323</v>
      </c>
      <c r="AB507" s="81">
        <v>65249</v>
      </c>
      <c r="AC507" s="81">
        <v>0</v>
      </c>
      <c r="AD507" s="81">
        <v>5.3168669289923676</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2307</v>
      </c>
      <c r="B508" s="80">
        <v>363</v>
      </c>
      <c r="C508" s="80">
        <v>6</v>
      </c>
      <c r="D508" s="80">
        <v>22</v>
      </c>
      <c r="E508" s="80">
        <v>2009</v>
      </c>
      <c r="F508" s="80" t="s">
        <v>85</v>
      </c>
      <c r="G508" s="80" t="s">
        <v>2301</v>
      </c>
      <c r="H508" s="80" t="s">
        <v>2302</v>
      </c>
      <c r="I508" s="177"/>
      <c r="J508" s="81">
        <v>170.69072259037335</v>
      </c>
      <c r="K508" s="81">
        <v>3.5990091776460602</v>
      </c>
      <c r="L508" s="81">
        <v>21.086372889291923</v>
      </c>
      <c r="M508" s="81">
        <v>104.56913718451115</v>
      </c>
      <c r="N508" s="81">
        <v>94.077996247979215</v>
      </c>
      <c r="O508" s="81">
        <v>76.63329040905559</v>
      </c>
      <c r="P508" s="81">
        <v>55.194587461912008</v>
      </c>
      <c r="Q508" s="81">
        <v>3.7793568543162483</v>
      </c>
      <c r="R508" s="81">
        <v>0</v>
      </c>
      <c r="S508" s="81">
        <v>5.6139922143573422</v>
      </c>
      <c r="T508" s="82"/>
      <c r="U508" s="81">
        <v>19664663</v>
      </c>
      <c r="V508" s="81">
        <v>1846</v>
      </c>
      <c r="W508" s="81">
        <v>445</v>
      </c>
      <c r="X508" s="81">
        <v>20144</v>
      </c>
      <c r="Y508" s="81">
        <v>23307</v>
      </c>
      <c r="Z508" s="81">
        <v>38740</v>
      </c>
      <c r="AA508" s="81">
        <v>11109</v>
      </c>
      <c r="AB508" s="81">
        <v>64828</v>
      </c>
      <c r="AC508" s="81">
        <v>0</v>
      </c>
      <c r="AD508" s="81">
        <v>5.6139922143573422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140.32</v>
      </c>
      <c r="BJ508" s="81">
        <v>0</v>
      </c>
      <c r="BK508" s="81">
        <v>23.901</v>
      </c>
      <c r="BL508" s="81">
        <v>0</v>
      </c>
      <c r="BM508" s="82"/>
      <c r="BN508" s="81">
        <v>0</v>
      </c>
      <c r="BO508" s="81">
        <v>0</v>
      </c>
      <c r="BP508" s="81">
        <v>4</v>
      </c>
      <c r="BQ508" s="81">
        <v>0</v>
      </c>
      <c r="BR508" s="81">
        <v>3</v>
      </c>
      <c r="BS508" s="81">
        <v>0</v>
      </c>
      <c r="BT508"/>
      <c r="BU508" s="80"/>
      <c r="BV508" s="80"/>
      <c r="BW508" s="80"/>
      <c r="BX508" s="80"/>
      <c r="BY508" s="80"/>
      <c r="BZ508" s="80"/>
      <c r="CA508" s="80"/>
      <c r="CB508" s="80"/>
      <c r="CC508" s="80"/>
    </row>
    <row r="509" spans="1:81">
      <c r="A509" s="80" t="s">
        <v>2308</v>
      </c>
      <c r="B509" s="80">
        <v>364</v>
      </c>
      <c r="C509" s="80">
        <v>7</v>
      </c>
      <c r="D509" s="80">
        <v>22</v>
      </c>
      <c r="E509" s="80">
        <v>2010</v>
      </c>
      <c r="F509" s="80" t="s">
        <v>86</v>
      </c>
      <c r="G509" s="80" t="s">
        <v>2301</v>
      </c>
      <c r="H509" s="80" t="s">
        <v>2302</v>
      </c>
      <c r="I509" s="177"/>
      <c r="J509" s="81">
        <v>201.58693091417879</v>
      </c>
      <c r="K509" s="81">
        <v>3.6683138580186498</v>
      </c>
      <c r="L509" s="81">
        <v>19.963252263182959</v>
      </c>
      <c r="M509" s="81">
        <v>101.98315441976551</v>
      </c>
      <c r="N509" s="81">
        <v>94.787481759269554</v>
      </c>
      <c r="O509" s="81">
        <v>76.922699066160177</v>
      </c>
      <c r="P509" s="81">
        <v>55.716555464703809</v>
      </c>
      <c r="Q509" s="81">
        <v>3.9276692572629499</v>
      </c>
      <c r="R509" s="81">
        <v>0</v>
      </c>
      <c r="S509" s="81">
        <v>6.4823607667607526</v>
      </c>
      <c r="T509" s="82"/>
      <c r="U509" s="81">
        <v>24845167</v>
      </c>
      <c r="V509" s="81">
        <v>1846</v>
      </c>
      <c r="W509" s="81">
        <v>445</v>
      </c>
      <c r="X509" s="81">
        <v>20144</v>
      </c>
      <c r="Y509" s="81">
        <v>23442</v>
      </c>
      <c r="Z509" s="81">
        <v>39067</v>
      </c>
      <c r="AA509" s="81">
        <v>10934</v>
      </c>
      <c r="AB509" s="81">
        <v>64556</v>
      </c>
      <c r="AC509" s="81">
        <v>0</v>
      </c>
      <c r="AD509" s="81">
        <v>6.4823607667607526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163.489</v>
      </c>
      <c r="BJ509" s="81">
        <v>0</v>
      </c>
      <c r="BK509" s="81">
        <v>24.56</v>
      </c>
      <c r="BL509" s="81">
        <v>0</v>
      </c>
      <c r="BM509" s="82"/>
      <c r="BN509" s="81">
        <v>0</v>
      </c>
      <c r="BO509" s="81">
        <v>0</v>
      </c>
      <c r="BP509" s="81">
        <v>6</v>
      </c>
      <c r="BQ509" s="81">
        <v>0</v>
      </c>
      <c r="BR509" s="81">
        <v>3</v>
      </c>
      <c r="BS509" s="81">
        <v>0</v>
      </c>
      <c r="BT509"/>
      <c r="BU509" s="80">
        <v>142.34299999999999</v>
      </c>
      <c r="BV509" s="80">
        <v>15.946999999999999</v>
      </c>
      <c r="BW509" s="80">
        <v>29.759</v>
      </c>
      <c r="BX509" s="80">
        <v>0</v>
      </c>
      <c r="BY509" s="80">
        <v>0</v>
      </c>
      <c r="BZ509" s="80">
        <v>0</v>
      </c>
      <c r="CA509" s="80">
        <v>0</v>
      </c>
      <c r="CB509" s="80">
        <v>0</v>
      </c>
      <c r="CC509" s="80">
        <v>0</v>
      </c>
    </row>
    <row r="510" spans="1:81">
      <c r="A510" s="80" t="s">
        <v>2309</v>
      </c>
      <c r="B510" s="80">
        <v>365</v>
      </c>
      <c r="C510" s="80">
        <v>8</v>
      </c>
      <c r="D510" s="80">
        <v>22</v>
      </c>
      <c r="E510" s="80">
        <v>2011</v>
      </c>
      <c r="F510" s="80" t="s">
        <v>87</v>
      </c>
      <c r="G510" s="80" t="s">
        <v>2301</v>
      </c>
      <c r="H510" s="80" t="s">
        <v>2302</v>
      </c>
      <c r="I510" s="177"/>
      <c r="J510" s="81">
        <v>259.85876089030006</v>
      </c>
      <c r="K510" s="81">
        <v>4.9275149535556322</v>
      </c>
      <c r="L510" s="81">
        <v>18.636689573096568</v>
      </c>
      <c r="M510" s="81">
        <v>118.68832535386454</v>
      </c>
      <c r="N510" s="81">
        <v>110.63606873344405</v>
      </c>
      <c r="O510" s="81">
        <v>76.173565427529553</v>
      </c>
      <c r="P510" s="81">
        <v>54.408290030829292</v>
      </c>
      <c r="Q510" s="81">
        <v>4.4645339144096239</v>
      </c>
      <c r="R510" s="81">
        <v>0</v>
      </c>
      <c r="S510" s="81">
        <v>6.4530471140327945</v>
      </c>
      <c r="T510" s="82"/>
      <c r="U510" s="81">
        <v>26409850</v>
      </c>
      <c r="V510" s="81">
        <v>1846</v>
      </c>
      <c r="W510" s="81">
        <v>445</v>
      </c>
      <c r="X510" s="81">
        <v>20144</v>
      </c>
      <c r="Y510" s="81">
        <v>23376</v>
      </c>
      <c r="Z510" s="81">
        <v>39527</v>
      </c>
      <c r="AA510" s="81">
        <v>10995</v>
      </c>
      <c r="AB510" s="81">
        <v>63617</v>
      </c>
      <c r="AC510" s="81">
        <v>0</v>
      </c>
      <c r="AD510" s="81">
        <v>6.4530471140327945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148.608</v>
      </c>
      <c r="BJ510" s="81">
        <v>0</v>
      </c>
      <c r="BK510" s="81">
        <v>29.612000000000002</v>
      </c>
      <c r="BL510" s="81">
        <v>0</v>
      </c>
      <c r="BM510" s="82"/>
      <c r="BN510" s="81">
        <v>0</v>
      </c>
      <c r="BO510" s="81">
        <v>0</v>
      </c>
      <c r="BP510" s="81">
        <v>8</v>
      </c>
      <c r="BQ510" s="81">
        <v>0</v>
      </c>
      <c r="BR510" s="81">
        <v>3</v>
      </c>
      <c r="BS510" s="81">
        <v>0</v>
      </c>
      <c r="BT510"/>
      <c r="BU510" s="80">
        <v>147.90199999999999</v>
      </c>
      <c r="BV510" s="80">
        <v>21.478000000000002</v>
      </c>
      <c r="BW510" s="80">
        <v>8.84</v>
      </c>
      <c r="BX510" s="80">
        <v>0</v>
      </c>
      <c r="BY510" s="80">
        <v>0</v>
      </c>
      <c r="BZ510" s="80">
        <v>0</v>
      </c>
      <c r="CA510" s="80">
        <v>0</v>
      </c>
      <c r="CB510" s="80">
        <v>0</v>
      </c>
      <c r="CC510" s="80">
        <v>0</v>
      </c>
    </row>
    <row r="511" spans="1:81">
      <c r="A511" s="80" t="s">
        <v>2310</v>
      </c>
      <c r="B511" s="80">
        <v>366</v>
      </c>
      <c r="C511" s="80">
        <v>9</v>
      </c>
      <c r="D511" s="80">
        <v>22</v>
      </c>
      <c r="E511" s="80">
        <v>2012</v>
      </c>
      <c r="F511" s="80" t="s">
        <v>88</v>
      </c>
      <c r="G511" s="80" t="s">
        <v>2301</v>
      </c>
      <c r="H511" s="80" t="s">
        <v>2302</v>
      </c>
      <c r="I511" s="177"/>
      <c r="J511" s="81">
        <v>275.81248835302279</v>
      </c>
      <c r="K511" s="81">
        <v>4.6258039520403589</v>
      </c>
      <c r="L511" s="81">
        <v>18.692350352904647</v>
      </c>
      <c r="M511" s="81">
        <v>133.53871253446181</v>
      </c>
      <c r="N511" s="81">
        <v>119.150378086614</v>
      </c>
      <c r="O511" s="81">
        <v>76.849419981888147</v>
      </c>
      <c r="P511" s="81">
        <v>55.076168878434643</v>
      </c>
      <c r="Q511" s="81">
        <v>4.8374948923681522</v>
      </c>
      <c r="R511" s="81">
        <v>0</v>
      </c>
      <c r="S511" s="81">
        <v>6.0802537699297456</v>
      </c>
      <c r="T511" s="82"/>
      <c r="U511" s="81">
        <v>25707314</v>
      </c>
      <c r="V511" s="81">
        <v>1846</v>
      </c>
      <c r="W511" s="81">
        <v>445</v>
      </c>
      <c r="X511" s="81">
        <v>20144</v>
      </c>
      <c r="Y511" s="81">
        <v>23676</v>
      </c>
      <c r="Z511" s="81">
        <v>40194</v>
      </c>
      <c r="AA511" s="81">
        <v>11067</v>
      </c>
      <c r="AB511" s="81">
        <v>63445</v>
      </c>
      <c r="AC511" s="81">
        <v>0</v>
      </c>
      <c r="AD511" s="81">
        <v>6.0802537699297456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192.72800000000001</v>
      </c>
      <c r="BJ511" s="81">
        <v>0</v>
      </c>
      <c r="BK511" s="81">
        <v>32.950000000000003</v>
      </c>
      <c r="BL511" s="81">
        <v>0</v>
      </c>
      <c r="BM511" s="82"/>
      <c r="BN511" s="81">
        <v>0</v>
      </c>
      <c r="BO511" s="81">
        <v>0</v>
      </c>
      <c r="BP511" s="81">
        <v>10</v>
      </c>
      <c r="BQ511" s="81">
        <v>0</v>
      </c>
      <c r="BR511" s="81">
        <v>3</v>
      </c>
      <c r="BS511" s="81">
        <v>0</v>
      </c>
      <c r="BT511"/>
      <c r="BU511" s="80">
        <v>170.96100000000001</v>
      </c>
      <c r="BV511" s="80">
        <v>23.646000000000001</v>
      </c>
      <c r="BW511" s="80">
        <v>31.071000000000002</v>
      </c>
      <c r="BX511" s="80">
        <v>0</v>
      </c>
      <c r="BY511" s="80">
        <v>0</v>
      </c>
      <c r="BZ511" s="80">
        <v>0</v>
      </c>
      <c r="CA511" s="80">
        <v>0</v>
      </c>
      <c r="CB511" s="80">
        <v>0</v>
      </c>
      <c r="CC511" s="80">
        <v>0</v>
      </c>
    </row>
    <row r="512" spans="1:81">
      <c r="A512" s="80" t="s">
        <v>2311</v>
      </c>
      <c r="B512" s="80">
        <v>367</v>
      </c>
      <c r="C512" s="80">
        <v>10</v>
      </c>
      <c r="D512" s="80">
        <v>22</v>
      </c>
      <c r="E512" s="80">
        <v>2013</v>
      </c>
      <c r="F512" s="80" t="s">
        <v>89</v>
      </c>
      <c r="G512" s="80" t="s">
        <v>2301</v>
      </c>
      <c r="H512" s="80" t="s">
        <v>2302</v>
      </c>
      <c r="I512" s="177"/>
      <c r="J512" s="81">
        <v>260.25450634994098</v>
      </c>
      <c r="K512" s="81">
        <v>3.9271892016723924</v>
      </c>
      <c r="L512" s="81">
        <v>13.560312653423761</v>
      </c>
      <c r="M512" s="81">
        <v>115.25233428153267</v>
      </c>
      <c r="N512" s="81">
        <v>119.20933269629064</v>
      </c>
      <c r="O512" s="81">
        <v>74.838734028646314</v>
      </c>
      <c r="P512" s="81">
        <v>56.132901786244702</v>
      </c>
      <c r="Q512" s="81">
        <v>4.9064726888167911</v>
      </c>
      <c r="R512" s="81">
        <v>0</v>
      </c>
      <c r="S512" s="81">
        <v>7.3436354031123239</v>
      </c>
      <c r="T512" s="82"/>
      <c r="U512" s="81">
        <v>26669365</v>
      </c>
      <c r="V512" s="81">
        <v>1846</v>
      </c>
      <c r="W512" s="81">
        <v>445</v>
      </c>
      <c r="X512" s="81">
        <v>20144</v>
      </c>
      <c r="Y512" s="81">
        <v>24083</v>
      </c>
      <c r="Z512" s="81">
        <v>40890</v>
      </c>
      <c r="AA512" s="81">
        <v>11237</v>
      </c>
      <c r="AB512" s="81">
        <v>63427</v>
      </c>
      <c r="AC512" s="81">
        <v>0</v>
      </c>
      <c r="AD512" s="81">
        <v>7.3436354031123239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202.048</v>
      </c>
      <c r="BJ512" s="81">
        <v>0</v>
      </c>
      <c r="BK512" s="81">
        <v>38.718000000000004</v>
      </c>
      <c r="BL512" s="81">
        <v>0</v>
      </c>
      <c r="BM512" s="82"/>
      <c r="BN512" s="81">
        <v>0</v>
      </c>
      <c r="BO512" s="81">
        <v>0</v>
      </c>
      <c r="BP512" s="81">
        <v>9</v>
      </c>
      <c r="BQ512" s="81">
        <v>0</v>
      </c>
      <c r="BR512" s="81">
        <v>4</v>
      </c>
      <c r="BS512" s="81">
        <v>0</v>
      </c>
      <c r="BT512"/>
      <c r="BU512" s="80">
        <v>189.37100000000001</v>
      </c>
      <c r="BV512" s="80">
        <v>20.747</v>
      </c>
      <c r="BW512" s="80">
        <v>30.648</v>
      </c>
      <c r="BX512" s="80">
        <v>0</v>
      </c>
      <c r="BY512" s="80">
        <v>0</v>
      </c>
      <c r="BZ512" s="80">
        <v>0</v>
      </c>
      <c r="CA512" s="80">
        <v>0</v>
      </c>
      <c r="CB512" s="80">
        <v>0</v>
      </c>
      <c r="CC512" s="80">
        <v>0</v>
      </c>
    </row>
    <row r="513" spans="1:81">
      <c r="A513" s="80" t="s">
        <v>2312</v>
      </c>
      <c r="B513" s="80">
        <v>368</v>
      </c>
      <c r="C513" s="80">
        <v>11</v>
      </c>
      <c r="D513" s="80">
        <v>22</v>
      </c>
      <c r="E513" s="80">
        <v>2014</v>
      </c>
      <c r="F513" s="80" t="s">
        <v>90</v>
      </c>
      <c r="G513" s="80" t="s">
        <v>2301</v>
      </c>
      <c r="H513" s="80" t="s">
        <v>2302</v>
      </c>
      <c r="I513" s="177"/>
      <c r="J513" s="81">
        <v>258.07613626504764</v>
      </c>
      <c r="K513" s="81">
        <v>4.3698830936157798</v>
      </c>
      <c r="L513" s="81">
        <v>15.558455589971633</v>
      </c>
      <c r="M513" s="81">
        <v>125.31113097194297</v>
      </c>
      <c r="N513" s="81">
        <v>117.59591481227375</v>
      </c>
      <c r="O513" s="81">
        <v>72.913613698531677</v>
      </c>
      <c r="P513" s="81">
        <v>57.037457862451809</v>
      </c>
      <c r="Q513" s="81">
        <v>4.6896520185887152</v>
      </c>
      <c r="R513" s="81">
        <v>0</v>
      </c>
      <c r="S513" s="81">
        <v>8.0824573114704457</v>
      </c>
      <c r="T513" s="82"/>
      <c r="U513" s="81">
        <v>28443301</v>
      </c>
      <c r="V513" s="81">
        <v>1891</v>
      </c>
      <c r="W513" s="81">
        <v>339</v>
      </c>
      <c r="X513" s="81">
        <v>19589</v>
      </c>
      <c r="Y513" s="81">
        <v>24324</v>
      </c>
      <c r="Z513" s="81">
        <v>41958</v>
      </c>
      <c r="AA513" s="81">
        <v>11359</v>
      </c>
      <c r="AB513" s="81">
        <v>63186</v>
      </c>
      <c r="AC513" s="81">
        <v>0</v>
      </c>
      <c r="AD513" s="81">
        <v>8.0824573114704457</v>
      </c>
      <c r="AE513" s="82"/>
      <c r="AF513" s="81">
        <v>273563223.98139536</v>
      </c>
      <c r="AG513" s="81">
        <v>3441705.6912819226</v>
      </c>
      <c r="AH513" s="81">
        <v>3475947.1387157943</v>
      </c>
      <c r="AI513" s="81">
        <v>134738856.25880021</v>
      </c>
      <c r="AJ513" s="81">
        <v>145813188.46024352</v>
      </c>
      <c r="AK513" s="81">
        <v>0</v>
      </c>
      <c r="AL513" s="81">
        <v>0</v>
      </c>
      <c r="AM513" s="81">
        <v>8674493.5980190616</v>
      </c>
      <c r="AN513" s="81">
        <v>0</v>
      </c>
      <c r="AO513" s="81">
        <v>0</v>
      </c>
      <c r="AP513" s="82"/>
      <c r="AQ513" s="81">
        <v>1141</v>
      </c>
      <c r="AR513" s="81">
        <v>225</v>
      </c>
      <c r="AS513" s="81">
        <v>0</v>
      </c>
      <c r="AT513" s="81">
        <v>0</v>
      </c>
      <c r="AU513" s="81">
        <v>0</v>
      </c>
      <c r="AV513" s="81">
        <v>1</v>
      </c>
      <c r="AW513" s="81" t="s">
        <v>564</v>
      </c>
      <c r="AX513" s="82"/>
      <c r="AY513" s="81">
        <v>4860.7999999999993</v>
      </c>
      <c r="AZ513" s="81">
        <v>24365.600000000002</v>
      </c>
      <c r="BA513" s="81">
        <v>0</v>
      </c>
      <c r="BB513" s="81">
        <v>0</v>
      </c>
      <c r="BC513" s="81">
        <v>0</v>
      </c>
      <c r="BD513" s="81">
        <v>11500</v>
      </c>
      <c r="BE513" s="81" t="s">
        <v>564</v>
      </c>
      <c r="BF513" s="82"/>
      <c r="BG513" s="81">
        <v>0</v>
      </c>
      <c r="BH513" s="81">
        <v>0</v>
      </c>
      <c r="BI513" s="81">
        <v>206.80799999999999</v>
      </c>
      <c r="BJ513" s="81">
        <v>0</v>
      </c>
      <c r="BK513" s="81">
        <v>47.169000000000004</v>
      </c>
      <c r="BL513" s="81">
        <v>0</v>
      </c>
      <c r="BM513" s="82"/>
      <c r="BN513" s="81">
        <v>0</v>
      </c>
      <c r="BO513" s="81">
        <v>0</v>
      </c>
      <c r="BP513" s="81">
        <v>10</v>
      </c>
      <c r="BQ513" s="81">
        <v>0</v>
      </c>
      <c r="BR513" s="81">
        <v>4</v>
      </c>
      <c r="BS513" s="81">
        <v>0</v>
      </c>
      <c r="BT513"/>
      <c r="BU513" s="80">
        <v>199.30600000000001</v>
      </c>
      <c r="BV513" s="80">
        <v>23.186</v>
      </c>
      <c r="BW513" s="80">
        <v>31.484999999999999</v>
      </c>
      <c r="BX513" s="80">
        <v>0</v>
      </c>
      <c r="BY513" s="80">
        <v>0</v>
      </c>
      <c r="BZ513" s="80">
        <v>0</v>
      </c>
      <c r="CA513" s="80">
        <v>0</v>
      </c>
      <c r="CB513" s="80">
        <v>0</v>
      </c>
      <c r="CC513" s="80">
        <v>0</v>
      </c>
    </row>
    <row r="514" spans="1:81">
      <c r="A514" s="80" t="s">
        <v>2313</v>
      </c>
      <c r="B514" s="80">
        <v>369</v>
      </c>
      <c r="C514" s="80">
        <v>12</v>
      </c>
      <c r="D514" s="80">
        <v>22</v>
      </c>
      <c r="E514" s="80">
        <v>2015</v>
      </c>
      <c r="F514" s="80" t="s">
        <v>91</v>
      </c>
      <c r="G514" s="80" t="s">
        <v>2301</v>
      </c>
      <c r="H514" s="80" t="s">
        <v>2302</v>
      </c>
      <c r="I514" s="177"/>
      <c r="J514" s="81">
        <v>246.0265035214521</v>
      </c>
      <c r="K514" s="81">
        <v>4.4162374981878463</v>
      </c>
      <c r="L514" s="81">
        <v>15.826181404353202</v>
      </c>
      <c r="M514" s="81">
        <v>123.28092442998665</v>
      </c>
      <c r="N514" s="81">
        <v>105.76366391788208</v>
      </c>
      <c r="O514" s="81">
        <v>73.000955133235394</v>
      </c>
      <c r="P514" s="81">
        <v>57.559739000017352</v>
      </c>
      <c r="Q514" s="81">
        <v>4.5595484775774358</v>
      </c>
      <c r="R514" s="81">
        <v>0</v>
      </c>
      <c r="S514" s="81">
        <v>8.8714255828008817</v>
      </c>
      <c r="T514" s="82"/>
      <c r="U514" s="81">
        <v>30022449</v>
      </c>
      <c r="V514" s="81">
        <v>1891</v>
      </c>
      <c r="W514" s="81">
        <v>339</v>
      </c>
      <c r="X514" s="81">
        <v>19589</v>
      </c>
      <c r="Y514" s="81">
        <v>24399</v>
      </c>
      <c r="Z514" s="81">
        <v>42413</v>
      </c>
      <c r="AA514" s="81">
        <v>11454</v>
      </c>
      <c r="AB514" s="81">
        <v>62754</v>
      </c>
      <c r="AC514" s="81">
        <v>0</v>
      </c>
      <c r="AD514" s="81">
        <v>8.8714255828008817</v>
      </c>
      <c r="AE514" s="82"/>
      <c r="AF514" s="81">
        <v>261695979.43829089</v>
      </c>
      <c r="AG514" s="81">
        <v>3247506.0806949441</v>
      </c>
      <c r="AH514" s="81">
        <v>2752707.2840319723</v>
      </c>
      <c r="AI514" s="81">
        <v>138026448.77504051</v>
      </c>
      <c r="AJ514" s="81">
        <v>133707592.55961217</v>
      </c>
      <c r="AK514" s="81">
        <v>0</v>
      </c>
      <c r="AL514" s="81">
        <v>0</v>
      </c>
      <c r="AM514" s="81">
        <v>8600172.4568707645</v>
      </c>
      <c r="AN514" s="81">
        <v>0</v>
      </c>
      <c r="AO514" s="81">
        <v>0</v>
      </c>
      <c r="AP514" s="82"/>
      <c r="AQ514" s="81">
        <v>1282</v>
      </c>
      <c r="AR514" s="81">
        <v>349</v>
      </c>
      <c r="AS514" s="81">
        <v>0</v>
      </c>
      <c r="AT514" s="81">
        <v>0</v>
      </c>
      <c r="AU514" s="81">
        <v>0</v>
      </c>
      <c r="AV514" s="81">
        <v>1</v>
      </c>
      <c r="AW514" s="81" t="s">
        <v>564</v>
      </c>
      <c r="AX514" s="82"/>
      <c r="AY514" s="81">
        <v>5578</v>
      </c>
      <c r="AZ514" s="81">
        <v>39010.199999999997</v>
      </c>
      <c r="BA514" s="81">
        <v>0</v>
      </c>
      <c r="BB514" s="81">
        <v>0</v>
      </c>
      <c r="BC514" s="81">
        <v>0</v>
      </c>
      <c r="BD514" s="81">
        <v>11500</v>
      </c>
      <c r="BE514" s="81" t="s">
        <v>564</v>
      </c>
      <c r="BF514" s="82"/>
      <c r="BG514" s="81">
        <v>0</v>
      </c>
      <c r="BH514" s="81">
        <v>0</v>
      </c>
      <c r="BI514" s="81">
        <v>181.61500000000001</v>
      </c>
      <c r="BJ514" s="81">
        <v>0</v>
      </c>
      <c r="BK514" s="81">
        <v>53.302999999999997</v>
      </c>
      <c r="BL514" s="81">
        <v>0</v>
      </c>
      <c r="BM514" s="82"/>
      <c r="BN514" s="81">
        <v>0</v>
      </c>
      <c r="BO514" s="81">
        <v>0</v>
      </c>
      <c r="BP514" s="81">
        <v>10</v>
      </c>
      <c r="BQ514" s="81">
        <v>0</v>
      </c>
      <c r="BR514" s="81">
        <v>4</v>
      </c>
      <c r="BS514" s="81">
        <v>0</v>
      </c>
      <c r="BT514"/>
      <c r="BU514" s="80">
        <v>189.74799999999999</v>
      </c>
      <c r="BV514" s="80">
        <v>24.896000000000001</v>
      </c>
      <c r="BW514" s="80">
        <v>20.274000000000001</v>
      </c>
      <c r="BX514" s="80">
        <v>0</v>
      </c>
      <c r="BY514" s="80">
        <v>0</v>
      </c>
      <c r="BZ514" s="80">
        <v>0</v>
      </c>
      <c r="CA514" s="80">
        <v>0</v>
      </c>
      <c r="CB514" s="80">
        <v>0</v>
      </c>
      <c r="CC514" s="80">
        <v>0</v>
      </c>
    </row>
    <row r="515" spans="1:81">
      <c r="A515" s="80" t="s">
        <v>2314</v>
      </c>
      <c r="B515" s="80">
        <v>370</v>
      </c>
      <c r="C515" s="80">
        <v>13</v>
      </c>
      <c r="D515" s="80">
        <v>22</v>
      </c>
      <c r="E515" s="80">
        <v>2016</v>
      </c>
      <c r="F515" s="80" t="s">
        <v>92</v>
      </c>
      <c r="G515" s="80" t="s">
        <v>2301</v>
      </c>
      <c r="H515" s="80" t="s">
        <v>2302</v>
      </c>
      <c r="I515" s="177"/>
      <c r="J515" s="81">
        <v>239.34774639478061</v>
      </c>
      <c r="K515" s="81">
        <v>4.5364820817072875</v>
      </c>
      <c r="L515" s="81">
        <v>17.351722741107867</v>
      </c>
      <c r="M515" s="81">
        <v>90.065889899085576</v>
      </c>
      <c r="N515" s="81">
        <v>98.604842981601365</v>
      </c>
      <c r="O515" s="81">
        <v>72.731677807027282</v>
      </c>
      <c r="P515" s="81">
        <v>55.476887043105286</v>
      </c>
      <c r="Q515" s="81">
        <v>4.396490573604547</v>
      </c>
      <c r="R515" s="81">
        <v>0</v>
      </c>
      <c r="S515" s="81">
        <v>8.2999218549927321</v>
      </c>
      <c r="T515" s="82"/>
      <c r="U515" s="81">
        <v>28781377</v>
      </c>
      <c r="V515" s="81">
        <v>1891</v>
      </c>
      <c r="W515" s="81">
        <v>339</v>
      </c>
      <c r="X515" s="81">
        <v>19589</v>
      </c>
      <c r="Y515" s="81">
        <v>24449</v>
      </c>
      <c r="Z515" s="81">
        <v>42776</v>
      </c>
      <c r="AA515" s="81">
        <v>11418</v>
      </c>
      <c r="AB515" s="81">
        <v>62245</v>
      </c>
      <c r="AC515" s="81">
        <v>0</v>
      </c>
      <c r="AD515" s="81">
        <v>8.2999218549927321</v>
      </c>
      <c r="AE515" s="82"/>
      <c r="AF515" s="81">
        <v>265799892.67535511</v>
      </c>
      <c r="AG515" s="81">
        <v>3201151.6399428728</v>
      </c>
      <c r="AH515" s="81">
        <v>2421860.193667308</v>
      </c>
      <c r="AI515" s="81">
        <v>122943003.4955394</v>
      </c>
      <c r="AJ515" s="81">
        <v>124831169.39744949</v>
      </c>
      <c r="AK515" s="81">
        <v>0</v>
      </c>
      <c r="AL515" s="81">
        <v>0</v>
      </c>
      <c r="AM515" s="81">
        <v>8537043.4383908994</v>
      </c>
      <c r="AN515" s="81">
        <v>0</v>
      </c>
      <c r="AO515" s="81">
        <v>0</v>
      </c>
      <c r="AP515" s="82"/>
      <c r="AQ515" s="81">
        <v>1428</v>
      </c>
      <c r="AR515" s="81">
        <v>387</v>
      </c>
      <c r="AS515" s="81">
        <v>0</v>
      </c>
      <c r="AT515" s="81">
        <v>0</v>
      </c>
      <c r="AU515" s="81">
        <v>0</v>
      </c>
      <c r="AV515" s="81">
        <v>1</v>
      </c>
      <c r="AW515" s="81" t="s">
        <v>564</v>
      </c>
      <c r="AX515" s="82"/>
      <c r="AY515" s="81">
        <v>6379.4</v>
      </c>
      <c r="AZ515" s="81">
        <v>40393.1</v>
      </c>
      <c r="BA515" s="81">
        <v>0</v>
      </c>
      <c r="BB515" s="81">
        <v>0</v>
      </c>
      <c r="BC515" s="81">
        <v>0</v>
      </c>
      <c r="BD515" s="81">
        <v>11500</v>
      </c>
      <c r="BE515" s="81" t="s">
        <v>564</v>
      </c>
      <c r="BF515" s="82"/>
      <c r="BG515" s="81">
        <v>0</v>
      </c>
      <c r="BH515" s="81">
        <v>0</v>
      </c>
      <c r="BI515" s="81">
        <v>198.13300000000001</v>
      </c>
      <c r="BJ515" s="81">
        <v>0</v>
      </c>
      <c r="BK515" s="81">
        <v>58.533000000000001</v>
      </c>
      <c r="BL515" s="81">
        <v>0</v>
      </c>
      <c r="BM515" s="82"/>
      <c r="BN515" s="81">
        <v>0</v>
      </c>
      <c r="BO515" s="81">
        <v>0</v>
      </c>
      <c r="BP515" s="81">
        <v>11</v>
      </c>
      <c r="BQ515" s="81">
        <v>0</v>
      </c>
      <c r="BR515" s="81">
        <v>4</v>
      </c>
      <c r="BS515" s="81">
        <v>0</v>
      </c>
      <c r="BT515"/>
      <c r="BU515" s="80">
        <v>201.77500000000001</v>
      </c>
      <c r="BV515" s="80">
        <v>24.097000000000001</v>
      </c>
      <c r="BW515" s="80">
        <v>30.794</v>
      </c>
      <c r="BX515" s="80">
        <v>0</v>
      </c>
      <c r="BY515" s="80">
        <v>0</v>
      </c>
      <c r="BZ515" s="80">
        <v>0</v>
      </c>
      <c r="CA515" s="80">
        <v>0</v>
      </c>
      <c r="CB515" s="80">
        <v>0</v>
      </c>
      <c r="CC515" s="80">
        <v>0</v>
      </c>
    </row>
    <row r="516" spans="1:81">
      <c r="A516" s="80" t="s">
        <v>2315</v>
      </c>
      <c r="B516" s="80">
        <v>371</v>
      </c>
      <c r="C516" s="80">
        <v>14</v>
      </c>
      <c r="D516" s="80">
        <v>22</v>
      </c>
      <c r="E516" s="80">
        <v>2017</v>
      </c>
      <c r="F516" s="80" t="s">
        <v>71</v>
      </c>
      <c r="G516" s="80" t="s">
        <v>2301</v>
      </c>
      <c r="H516" s="80" t="s">
        <v>2302</v>
      </c>
      <c r="I516" s="177"/>
      <c r="J516" s="81">
        <v>247.92865118551148</v>
      </c>
      <c r="K516" s="81">
        <v>4.6628700456949419</v>
      </c>
      <c r="L516" s="81">
        <v>17.976925009231543</v>
      </c>
      <c r="M516" s="81">
        <v>83.480493228036707</v>
      </c>
      <c r="N516" s="81">
        <v>104.12319860103518</v>
      </c>
      <c r="O516" s="81">
        <v>72.085102804561274</v>
      </c>
      <c r="P516" s="81">
        <v>54.324022125278837</v>
      </c>
      <c r="Q516" s="81">
        <v>4.2110088216904353</v>
      </c>
      <c r="R516" s="81">
        <v>0</v>
      </c>
      <c r="S516" s="81">
        <v>7.7036255092256045</v>
      </c>
      <c r="T516" s="82"/>
      <c r="U516" s="81">
        <v>31518765</v>
      </c>
      <c r="V516" s="81">
        <v>1891</v>
      </c>
      <c r="W516" s="81">
        <v>339</v>
      </c>
      <c r="X516" s="81">
        <v>19589</v>
      </c>
      <c r="Y516" s="81">
        <v>24329</v>
      </c>
      <c r="Z516" s="81">
        <v>43099</v>
      </c>
      <c r="AA516" s="81">
        <v>11252</v>
      </c>
      <c r="AB516" s="81">
        <v>61654</v>
      </c>
      <c r="AC516" s="81">
        <v>0</v>
      </c>
      <c r="AD516" s="81">
        <v>7.7036255092256054</v>
      </c>
      <c r="AE516" s="82"/>
      <c r="AF516" s="81">
        <v>281381044.23737723</v>
      </c>
      <c r="AG516" s="81">
        <v>3353262.6543152882</v>
      </c>
      <c r="AH516" s="81">
        <v>3391467.259112617</v>
      </c>
      <c r="AI516" s="81">
        <v>120600399.9419924</v>
      </c>
      <c r="AJ516" s="81">
        <v>132634199.3454604</v>
      </c>
      <c r="AK516" s="81">
        <v>0</v>
      </c>
      <c r="AL516" s="81">
        <v>0</v>
      </c>
      <c r="AM516" s="81">
        <v>8469217.7536439039</v>
      </c>
      <c r="AN516" s="81">
        <v>0</v>
      </c>
      <c r="AO516" s="81">
        <v>0</v>
      </c>
      <c r="AP516" s="82"/>
      <c r="AQ516" s="81">
        <v>1516</v>
      </c>
      <c r="AR516" s="81">
        <v>416</v>
      </c>
      <c r="AS516" s="81">
        <v>0</v>
      </c>
      <c r="AT516" s="81">
        <v>0</v>
      </c>
      <c r="AU516" s="81">
        <v>0</v>
      </c>
      <c r="AV516" s="81">
        <v>1</v>
      </c>
      <c r="AW516" s="81" t="s">
        <v>564</v>
      </c>
      <c r="AX516" s="82"/>
      <c r="AY516" s="81">
        <v>6840.9</v>
      </c>
      <c r="AZ516" s="81">
        <v>100375.6</v>
      </c>
      <c r="BA516" s="81">
        <v>0</v>
      </c>
      <c r="BB516" s="81">
        <v>0</v>
      </c>
      <c r="BC516" s="81">
        <v>0</v>
      </c>
      <c r="BD516" s="81">
        <v>12100</v>
      </c>
      <c r="BE516" s="81" t="s">
        <v>564</v>
      </c>
      <c r="BF516" s="82"/>
      <c r="BG516" s="81">
        <v>0</v>
      </c>
      <c r="BH516" s="81">
        <v>0</v>
      </c>
      <c r="BI516" s="81">
        <v>199.73599999999999</v>
      </c>
      <c r="BJ516" s="81">
        <v>0</v>
      </c>
      <c r="BK516" s="81">
        <v>58.244</v>
      </c>
      <c r="BL516" s="81">
        <v>0</v>
      </c>
      <c r="BM516" s="82"/>
      <c r="BN516" s="81">
        <v>0</v>
      </c>
      <c r="BO516" s="81">
        <v>0</v>
      </c>
      <c r="BP516" s="81">
        <v>12</v>
      </c>
      <c r="BQ516" s="81">
        <v>0</v>
      </c>
      <c r="BR516" s="81">
        <v>4</v>
      </c>
      <c r="BS516" s="81">
        <v>0</v>
      </c>
      <c r="BT516"/>
      <c r="BU516" s="80">
        <v>207.95500000000001</v>
      </c>
      <c r="BV516" s="80">
        <v>20.116</v>
      </c>
      <c r="BW516" s="80">
        <v>29.908999999999999</v>
      </c>
      <c r="BX516" s="80">
        <v>0</v>
      </c>
      <c r="BY516" s="80">
        <v>0</v>
      </c>
      <c r="BZ516" s="80">
        <v>0</v>
      </c>
      <c r="CA516" s="80">
        <v>0</v>
      </c>
      <c r="CB516" s="80">
        <v>0</v>
      </c>
      <c r="CC516" s="80">
        <v>0</v>
      </c>
    </row>
    <row r="517" spans="1:81">
      <c r="A517" s="80" t="s">
        <v>2316</v>
      </c>
      <c r="B517" s="80">
        <v>372</v>
      </c>
      <c r="C517" s="80">
        <v>15</v>
      </c>
      <c r="D517" s="80">
        <v>22</v>
      </c>
      <c r="E517" s="80">
        <v>2018</v>
      </c>
      <c r="F517" s="80" t="s">
        <v>93</v>
      </c>
      <c r="G517" s="80" t="s">
        <v>2301</v>
      </c>
      <c r="H517" s="80" t="s">
        <v>2302</v>
      </c>
      <c r="I517" s="177"/>
      <c r="J517" s="81">
        <v>274.90145581824993</v>
      </c>
      <c r="K517" s="81">
        <v>4.4320193721679626</v>
      </c>
      <c r="L517" s="81">
        <v>16.301364670836179</v>
      </c>
      <c r="M517" s="81">
        <v>88.544006195905382</v>
      </c>
      <c r="N517" s="81">
        <v>96.657910943675702</v>
      </c>
      <c r="O517" s="81">
        <v>70.842377441449145</v>
      </c>
      <c r="P517" s="81">
        <v>53.09974433578094</v>
      </c>
      <c r="Q517" s="81">
        <v>3.8743294028585926</v>
      </c>
      <c r="R517" s="81">
        <v>0</v>
      </c>
      <c r="S517" s="81">
        <v>7.3153269639728506</v>
      </c>
      <c r="T517" s="82"/>
      <c r="U517" s="81">
        <v>33703660</v>
      </c>
      <c r="V517" s="81">
        <v>1891</v>
      </c>
      <c r="W517" s="81">
        <v>339</v>
      </c>
      <c r="X517" s="81">
        <v>19589</v>
      </c>
      <c r="Y517" s="81">
        <v>24605</v>
      </c>
      <c r="Z517" s="81">
        <v>43167</v>
      </c>
      <c r="AA517" s="81">
        <v>11109</v>
      </c>
      <c r="AB517" s="81">
        <v>61129</v>
      </c>
      <c r="AC517" s="81">
        <v>0</v>
      </c>
      <c r="AD517" s="81">
        <v>7.3153269639728506</v>
      </c>
      <c r="AE517" s="82"/>
      <c r="AF517" s="81">
        <v>314835539.09464449</v>
      </c>
      <c r="AG517" s="81">
        <v>2980315.5925569981</v>
      </c>
      <c r="AH517" s="81">
        <v>3215558.9436061522</v>
      </c>
      <c r="AI517" s="81">
        <v>120295195.24011271</v>
      </c>
      <c r="AJ517" s="81">
        <v>122687726.6636921</v>
      </c>
      <c r="AK517" s="81">
        <v>0</v>
      </c>
      <c r="AL517" s="81">
        <v>0</v>
      </c>
      <c r="AM517" s="81">
        <v>8414474.7466923837</v>
      </c>
      <c r="AN517" s="81">
        <v>0</v>
      </c>
      <c r="AO517" s="81">
        <v>0</v>
      </c>
      <c r="AP517" s="82"/>
      <c r="AQ517" s="81">
        <v>1636</v>
      </c>
      <c r="AR517" s="81">
        <v>441</v>
      </c>
      <c r="AS517" s="81">
        <v>0</v>
      </c>
      <c r="AT517" s="81">
        <v>0</v>
      </c>
      <c r="AU517" s="81">
        <v>0</v>
      </c>
      <c r="AV517" s="81">
        <v>1</v>
      </c>
      <c r="AW517" s="81" t="s">
        <v>564</v>
      </c>
      <c r="AX517" s="82"/>
      <c r="AY517" s="81">
        <v>7453</v>
      </c>
      <c r="AZ517" s="81">
        <v>129230.7</v>
      </c>
      <c r="BA517" s="81">
        <v>0</v>
      </c>
      <c r="BB517" s="81">
        <v>0</v>
      </c>
      <c r="BC517" s="81">
        <v>0</v>
      </c>
      <c r="BD517" s="81">
        <v>12100</v>
      </c>
      <c r="BE517" s="81" t="s">
        <v>564</v>
      </c>
      <c r="BF517" s="82"/>
      <c r="BG517" s="81">
        <v>0</v>
      </c>
      <c r="BH517" s="81">
        <v>0</v>
      </c>
      <c r="BI517" s="81">
        <v>192.79300000000001</v>
      </c>
      <c r="BJ517" s="81">
        <v>0</v>
      </c>
      <c r="BK517" s="81">
        <v>74.361999999999995</v>
      </c>
      <c r="BL517" s="81">
        <v>0</v>
      </c>
      <c r="BM517" s="82"/>
      <c r="BN517" s="81">
        <v>0</v>
      </c>
      <c r="BO517" s="81">
        <v>0</v>
      </c>
      <c r="BP517" s="81">
        <v>12</v>
      </c>
      <c r="BQ517" s="81">
        <v>0</v>
      </c>
      <c r="BR517" s="81">
        <v>5</v>
      </c>
      <c r="BS517" s="81">
        <v>0</v>
      </c>
      <c r="BT517"/>
      <c r="BU517" s="80">
        <v>213.75200000000001</v>
      </c>
      <c r="BV517" s="80">
        <v>22.006</v>
      </c>
      <c r="BW517" s="80">
        <v>31.396999999999998</v>
      </c>
      <c r="BX517" s="80">
        <v>0</v>
      </c>
      <c r="BY517" s="80">
        <v>0</v>
      </c>
      <c r="BZ517" s="80">
        <v>0</v>
      </c>
      <c r="CA517" s="80">
        <v>0</v>
      </c>
      <c r="CB517" s="80">
        <v>0</v>
      </c>
      <c r="CC517" s="80">
        <v>0</v>
      </c>
    </row>
    <row r="518" spans="1:81">
      <c r="A518" s="80" t="s">
        <v>2317</v>
      </c>
      <c r="B518" s="80">
        <v>373</v>
      </c>
      <c r="C518" s="80">
        <v>16</v>
      </c>
      <c r="D518" s="80">
        <v>22</v>
      </c>
      <c r="E518" s="80">
        <v>2019</v>
      </c>
      <c r="F518" s="80" t="s">
        <v>73</v>
      </c>
      <c r="G518" s="80" t="s">
        <v>2301</v>
      </c>
      <c r="H518" s="80" t="s">
        <v>2302</v>
      </c>
      <c r="I518" s="177"/>
      <c r="J518" s="81">
        <v>274.91516003475959</v>
      </c>
      <c r="K518" s="81">
        <v>4.1025900163256166</v>
      </c>
      <c r="L518" s="81">
        <v>16.46197535841301</v>
      </c>
      <c r="M518" s="81">
        <v>88.645865322967921</v>
      </c>
      <c r="N518" s="81">
        <v>94.923267889761192</v>
      </c>
      <c r="O518" s="81">
        <v>68.617089788849796</v>
      </c>
      <c r="P518" s="81">
        <v>52.546609459083463</v>
      </c>
      <c r="Q518" s="81">
        <v>3.7363438121240931</v>
      </c>
      <c r="R518" s="81">
        <v>0</v>
      </c>
      <c r="S518" s="81">
        <v>7.9338181978649462</v>
      </c>
      <c r="T518" s="82"/>
      <c r="U518" s="81">
        <v>33764753</v>
      </c>
      <c r="V518" s="81">
        <v>1891</v>
      </c>
      <c r="W518" s="81">
        <v>339</v>
      </c>
      <c r="X518" s="81">
        <v>19589</v>
      </c>
      <c r="Y518" s="81">
        <v>24817</v>
      </c>
      <c r="Z518" s="81">
        <v>42959</v>
      </c>
      <c r="AA518" s="81">
        <v>10911</v>
      </c>
      <c r="AB518" s="81">
        <v>60548</v>
      </c>
      <c r="AC518" s="81">
        <v>0</v>
      </c>
      <c r="AD518" s="81">
        <v>7.9338181978649462</v>
      </c>
      <c r="AE518" s="82"/>
      <c r="AF518" s="81">
        <v>333142003.02503639</v>
      </c>
      <c r="AG518" s="81">
        <v>2885825.5101137329</v>
      </c>
      <c r="AH518" s="81">
        <v>3375563.202475132</v>
      </c>
      <c r="AI518" s="81">
        <v>128516028.5643357</v>
      </c>
      <c r="AJ518" s="81">
        <v>126344704.79524441</v>
      </c>
      <c r="AK518" s="81">
        <v>0</v>
      </c>
      <c r="AL518" s="81">
        <v>0</v>
      </c>
      <c r="AM518" s="81">
        <v>8246181.7949000373</v>
      </c>
      <c r="AN518" s="81">
        <v>0</v>
      </c>
      <c r="AO518" s="81">
        <v>0</v>
      </c>
      <c r="AP518" s="82"/>
      <c r="AQ518" s="81">
        <v>1726</v>
      </c>
      <c r="AR518" s="81">
        <v>467</v>
      </c>
      <c r="AS518" s="81">
        <v>0</v>
      </c>
      <c r="AT518" s="81">
        <v>0</v>
      </c>
      <c r="AU518" s="81">
        <v>0</v>
      </c>
      <c r="AV518" s="81">
        <v>1</v>
      </c>
      <c r="AW518" s="81" t="s">
        <v>564</v>
      </c>
      <c r="AX518" s="82"/>
      <c r="AY518" s="81">
        <v>7925.799999999992</v>
      </c>
      <c r="AZ518" s="81">
        <v>150570.20000000001</v>
      </c>
      <c r="BA518" s="81">
        <v>0</v>
      </c>
      <c r="BB518" s="81">
        <v>0</v>
      </c>
      <c r="BC518" s="81">
        <v>0</v>
      </c>
      <c r="BD518" s="81">
        <v>12100</v>
      </c>
      <c r="BE518" s="81" t="s">
        <v>564</v>
      </c>
      <c r="BF518" s="82"/>
      <c r="BG518" s="81">
        <v>0</v>
      </c>
      <c r="BH518" s="81">
        <v>0</v>
      </c>
      <c r="BI518" s="81">
        <v>167.52</v>
      </c>
      <c r="BJ518" s="81">
        <v>0</v>
      </c>
      <c r="BK518" s="81">
        <v>87.343999999999994</v>
      </c>
      <c r="BL518" s="81">
        <v>0</v>
      </c>
      <c r="BM518" s="82"/>
      <c r="BN518" s="81">
        <v>0</v>
      </c>
      <c r="BO518" s="81">
        <v>0</v>
      </c>
      <c r="BP518" s="81">
        <v>11</v>
      </c>
      <c r="BQ518" s="81">
        <v>0</v>
      </c>
      <c r="BR518" s="81">
        <v>6</v>
      </c>
      <c r="BS518" s="81">
        <v>0</v>
      </c>
      <c r="BT518"/>
      <c r="BU518" s="80">
        <v>221.34200000000001</v>
      </c>
      <c r="BV518" s="80">
        <v>25.106000000000002</v>
      </c>
      <c r="BW518" s="80">
        <v>8.4160000000000004</v>
      </c>
      <c r="BX518" s="80">
        <v>0</v>
      </c>
      <c r="BY518" s="80">
        <v>0</v>
      </c>
      <c r="BZ518" s="80">
        <v>0</v>
      </c>
      <c r="CA518" s="80">
        <v>0</v>
      </c>
      <c r="CB518" s="80">
        <v>0</v>
      </c>
      <c r="CC518" s="80">
        <v>0</v>
      </c>
    </row>
    <row r="519" spans="1:81">
      <c r="A519" s="80" t="s">
        <v>2318</v>
      </c>
      <c r="B519" s="80">
        <v>374</v>
      </c>
      <c r="C519" s="80">
        <v>17</v>
      </c>
      <c r="D519" s="80">
        <v>22</v>
      </c>
      <c r="E519" s="80">
        <v>2020</v>
      </c>
      <c r="F519" s="80" t="s">
        <v>218</v>
      </c>
      <c r="G519" s="80" t="s">
        <v>2301</v>
      </c>
      <c r="H519" s="80" t="s">
        <v>2302</v>
      </c>
      <c r="I519" s="177"/>
      <c r="J519" s="81">
        <v>257.54695146070412</v>
      </c>
      <c r="K519" s="81">
        <v>3.6454503707571271</v>
      </c>
      <c r="L519" s="81">
        <v>16.2789856794139</v>
      </c>
      <c r="M519" s="81">
        <v>72.100108136675303</v>
      </c>
      <c r="N519" s="81">
        <v>85.52851191598937</v>
      </c>
      <c r="O519" s="81">
        <v>60.133673849894038</v>
      </c>
      <c r="P519" s="81">
        <v>48.900289052705446</v>
      </c>
      <c r="Q519" s="81">
        <v>3.5442762119476248</v>
      </c>
      <c r="R519" s="81">
        <v>0</v>
      </c>
      <c r="S519" s="81">
        <v>9.1707333795625647</v>
      </c>
      <c r="T519" s="82"/>
      <c r="U519" s="81">
        <v>33393357</v>
      </c>
      <c r="V519" s="81">
        <v>1666</v>
      </c>
      <c r="W519" s="81">
        <v>410</v>
      </c>
      <c r="X519" s="81">
        <v>19073</v>
      </c>
      <c r="Y519" s="81">
        <v>25072</v>
      </c>
      <c r="Z519" s="81">
        <v>42970</v>
      </c>
      <c r="AA519" s="81">
        <v>11032</v>
      </c>
      <c r="AB519" s="81">
        <v>60110</v>
      </c>
      <c r="AC519" s="81">
        <v>0</v>
      </c>
      <c r="AD519" s="81">
        <v>9.1707333795625647</v>
      </c>
      <c r="AE519" s="82"/>
      <c r="AF519" s="81">
        <v>312879951.18826771</v>
      </c>
      <c r="AG519" s="81">
        <v>2494444.0704305372</v>
      </c>
      <c r="AH519" s="81">
        <v>3363513.4121356104</v>
      </c>
      <c r="AI519" s="81">
        <v>107059884.60763068</v>
      </c>
      <c r="AJ519" s="81">
        <v>121253934.39012744</v>
      </c>
      <c r="AK519" s="81"/>
      <c r="AL519" s="81"/>
      <c r="AM519" s="81">
        <v>7845022.8360290872</v>
      </c>
      <c r="AN519" s="81"/>
      <c r="AO519" s="81"/>
      <c r="AP519" s="82"/>
      <c r="AQ519" s="81">
        <v>1802</v>
      </c>
      <c r="AR519" s="81">
        <v>482</v>
      </c>
      <c r="AS519" s="81">
        <v>0</v>
      </c>
      <c r="AT519" s="81">
        <v>0</v>
      </c>
      <c r="AU519" s="81">
        <v>0</v>
      </c>
      <c r="AV519" s="81">
        <v>1</v>
      </c>
      <c r="AW519" s="81">
        <v>0</v>
      </c>
      <c r="AX519" s="82"/>
      <c r="AY519" s="81">
        <v>8329.9999999999854</v>
      </c>
      <c r="AZ519" s="81">
        <v>154928.9000000002</v>
      </c>
      <c r="BA519" s="81">
        <v>0</v>
      </c>
      <c r="BB519" s="81">
        <v>0</v>
      </c>
      <c r="BC519" s="81">
        <v>0</v>
      </c>
      <c r="BD519" s="81">
        <v>12100</v>
      </c>
      <c r="BE519" s="81">
        <v>0</v>
      </c>
      <c r="BF519" s="82"/>
      <c r="BG519" s="81">
        <v>0</v>
      </c>
      <c r="BH519" s="81">
        <v>0</v>
      </c>
      <c r="BI519" s="81">
        <v>165.535</v>
      </c>
      <c r="BJ519" s="81">
        <v>0</v>
      </c>
      <c r="BK519" s="81">
        <v>83.960999999999999</v>
      </c>
      <c r="BL519" s="81">
        <v>0</v>
      </c>
      <c r="BM519" s="82"/>
      <c r="BN519" s="81">
        <v>0</v>
      </c>
      <c r="BO519" s="81">
        <v>0</v>
      </c>
      <c r="BP519" s="81">
        <v>12</v>
      </c>
      <c r="BQ519" s="81">
        <v>0</v>
      </c>
      <c r="BR519" s="81">
        <v>4</v>
      </c>
      <c r="BS519" s="81">
        <v>0</v>
      </c>
      <c r="BT519"/>
      <c r="BU519" s="80">
        <v>214.93100000000001</v>
      </c>
      <c r="BV519" s="80">
        <v>25.466000000000001</v>
      </c>
      <c r="BW519" s="80">
        <v>9.0990000000000002</v>
      </c>
      <c r="BX519" s="80">
        <v>0</v>
      </c>
      <c r="BY519" s="80">
        <v>0</v>
      </c>
      <c r="BZ519" s="80">
        <v>0</v>
      </c>
      <c r="CA519" s="80">
        <v>0</v>
      </c>
      <c r="CB519" s="80">
        <v>0</v>
      </c>
      <c r="CC519" s="80">
        <v>0</v>
      </c>
    </row>
    <row r="520" spans="1:81">
      <c r="A520" s="80" t="s">
        <v>2319</v>
      </c>
      <c r="B520" s="80">
        <v>374</v>
      </c>
      <c r="C520" s="80">
        <v>18</v>
      </c>
      <c r="D520" s="80">
        <v>22</v>
      </c>
      <c r="E520" s="80">
        <v>2021</v>
      </c>
      <c r="F520" s="80" t="s">
        <v>75</v>
      </c>
      <c r="G520" s="174" t="s">
        <v>2301</v>
      </c>
      <c r="H520" s="80" t="s">
        <v>2302</v>
      </c>
      <c r="I520" s="177"/>
      <c r="J520" s="81">
        <v>276.0070160935154</v>
      </c>
      <c r="K520" s="81">
        <v>3.9923566595299356</v>
      </c>
      <c r="L520" s="81">
        <v>13.405806427228502</v>
      </c>
      <c r="M520" s="81">
        <v>78.664218403071445</v>
      </c>
      <c r="N520" s="81">
        <v>90.876298538118789</v>
      </c>
      <c r="O520" s="81">
        <v>58.241037586759411</v>
      </c>
      <c r="P520" s="81">
        <v>49.920941067086503</v>
      </c>
      <c r="Q520" s="81">
        <v>3.5462342722323044</v>
      </c>
      <c r="R520" s="81">
        <v>0</v>
      </c>
      <c r="S520" s="81">
        <v>9.5700724011575513</v>
      </c>
      <c r="T520" s="82"/>
      <c r="U520" s="81">
        <v>37117960</v>
      </c>
      <c r="V520" s="81">
        <v>1666</v>
      </c>
      <c r="W520" s="81">
        <v>410</v>
      </c>
      <c r="X520" s="81">
        <v>19073</v>
      </c>
      <c r="Y520" s="81">
        <v>24996</v>
      </c>
      <c r="Z520" s="81">
        <v>42853</v>
      </c>
      <c r="AA520" s="81">
        <v>10983</v>
      </c>
      <c r="AB520" s="81">
        <v>59430</v>
      </c>
      <c r="AC520" s="81">
        <v>0</v>
      </c>
      <c r="AD520" s="81">
        <v>9.5700724011575513</v>
      </c>
      <c r="AE520" s="82"/>
      <c r="AF520" s="81">
        <v>339465005.7554239</v>
      </c>
      <c r="AG520" s="81">
        <v>2671067.0304538747</v>
      </c>
      <c r="AH520" s="81">
        <v>2685790.3332671742</v>
      </c>
      <c r="AI520" s="81">
        <v>117939792.57164407</v>
      </c>
      <c r="AJ520" s="81">
        <v>122030311.52661769</v>
      </c>
      <c r="AK520" s="81">
        <v>0</v>
      </c>
      <c r="AL520" s="81">
        <v>0</v>
      </c>
      <c r="AM520" s="81">
        <v>7801012.8524177279</v>
      </c>
      <c r="AN520" s="81">
        <v>0</v>
      </c>
      <c r="AO520" s="81">
        <v>0</v>
      </c>
      <c r="AP520" s="82"/>
      <c r="AQ520" s="81">
        <v>1871</v>
      </c>
      <c r="AR520" s="81">
        <v>511</v>
      </c>
      <c r="AS520" s="81">
        <v>0</v>
      </c>
      <c r="AT520" s="81">
        <v>0</v>
      </c>
      <c r="AU520" s="81">
        <v>0</v>
      </c>
      <c r="AV520" s="81">
        <v>1</v>
      </c>
      <c r="AW520" s="81"/>
      <c r="AX520" s="82"/>
      <c r="AY520" s="81">
        <v>8714.8999999999833</v>
      </c>
      <c r="AZ520" s="81">
        <v>232701.40000000011</v>
      </c>
      <c r="BA520" s="81">
        <v>0</v>
      </c>
      <c r="BB520" s="81">
        <v>0</v>
      </c>
      <c r="BC520" s="81">
        <v>0</v>
      </c>
      <c r="BD520" s="81">
        <v>12100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2320</v>
      </c>
      <c r="B521" s="80">
        <v>374</v>
      </c>
      <c r="C521" s="80">
        <v>19</v>
      </c>
      <c r="D521" s="80">
        <v>22</v>
      </c>
      <c r="E521" s="80">
        <v>2022</v>
      </c>
      <c r="F521" s="80" t="s">
        <v>568</v>
      </c>
      <c r="G521" s="174" t="s">
        <v>2301</v>
      </c>
      <c r="H521" s="80" t="s">
        <v>2302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1938</v>
      </c>
      <c r="AR521" s="81">
        <v>516</v>
      </c>
      <c r="AS521" s="81">
        <v>0</v>
      </c>
      <c r="AT521" s="81">
        <v>0</v>
      </c>
      <c r="AU521" s="81">
        <v>0</v>
      </c>
      <c r="AV521" s="81">
        <v>1</v>
      </c>
      <c r="AW521" s="81"/>
      <c r="AX521" s="82"/>
      <c r="AY521" s="81">
        <v>9117.7999999999793</v>
      </c>
      <c r="AZ521" s="81">
        <v>232249.20000000013</v>
      </c>
      <c r="BA521" s="81">
        <v>0</v>
      </c>
      <c r="BB521" s="81">
        <v>0</v>
      </c>
      <c r="BC521" s="81">
        <v>0</v>
      </c>
      <c r="BD521" s="81">
        <v>12100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2321</v>
      </c>
      <c r="B522" s="80">
        <v>103</v>
      </c>
      <c r="C522" s="80">
        <v>1</v>
      </c>
      <c r="D522" s="80">
        <v>7</v>
      </c>
      <c r="E522" s="80">
        <v>1990</v>
      </c>
      <c r="F522" s="80" t="s">
        <v>562</v>
      </c>
      <c r="G522" s="80" t="s">
        <v>2322</v>
      </c>
      <c r="H522" s="80" t="s">
        <v>2323</v>
      </c>
      <c r="I522" s="177"/>
      <c r="J522" s="81">
        <v>207.48185337908208</v>
      </c>
      <c r="K522" s="81">
        <v>3.8025597126379154</v>
      </c>
      <c r="L522" s="81">
        <v>3.7345359825872024</v>
      </c>
      <c r="M522" s="81">
        <v>28.88883762584987</v>
      </c>
      <c r="N522" s="81">
        <v>45.743776419808889</v>
      </c>
      <c r="O522" s="81">
        <v>41.771241278591134</v>
      </c>
      <c r="P522" s="81">
        <v>55.705856802945746</v>
      </c>
      <c r="Q522" s="81">
        <v>3.1893370407775552</v>
      </c>
      <c r="R522" s="81">
        <v>0.56112003488291362</v>
      </c>
      <c r="S522" s="81">
        <v>3.4632356036429002</v>
      </c>
      <c r="T522" s="82"/>
      <c r="U522" s="81">
        <v>17658125</v>
      </c>
      <c r="V522" s="81">
        <v>1423</v>
      </c>
      <c r="W522" s="81">
        <v>43</v>
      </c>
      <c r="X522" s="81">
        <v>10985</v>
      </c>
      <c r="Y522" s="81">
        <v>14653</v>
      </c>
      <c r="Z522" s="81">
        <v>17181</v>
      </c>
      <c r="AA522" s="81">
        <v>13526</v>
      </c>
      <c r="AB522" s="81">
        <v>51784</v>
      </c>
      <c r="AC522" s="81">
        <v>97187</v>
      </c>
      <c r="AD522" s="81">
        <v>3.4632356036429002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2324</v>
      </c>
      <c r="B523" s="80">
        <v>104</v>
      </c>
      <c r="C523" s="80">
        <v>2</v>
      </c>
      <c r="D523" s="80">
        <v>7</v>
      </c>
      <c r="E523" s="80">
        <v>2005</v>
      </c>
      <c r="F523" s="80" t="s">
        <v>565</v>
      </c>
      <c r="G523" s="80" t="s">
        <v>2322</v>
      </c>
      <c r="H523" s="80" t="s">
        <v>2323</v>
      </c>
      <c r="I523" s="177"/>
      <c r="J523" s="81">
        <v>184.10454805599446</v>
      </c>
      <c r="K523" s="81">
        <v>3.8156879845015363</v>
      </c>
      <c r="L523" s="81">
        <v>8.926595484428729</v>
      </c>
      <c r="M523" s="81">
        <v>47.518642080635196</v>
      </c>
      <c r="N523" s="81">
        <v>66.510285390802693</v>
      </c>
      <c r="O523" s="81">
        <v>59.458021701053141</v>
      </c>
      <c r="P523" s="81">
        <v>48.586946814626643</v>
      </c>
      <c r="Q523" s="81">
        <v>3.0392379368703626</v>
      </c>
      <c r="R523" s="81">
        <v>26.468889238280401</v>
      </c>
      <c r="S523" s="81">
        <v>8.2262596164437412</v>
      </c>
      <c r="T523" s="82"/>
      <c r="U523" s="81">
        <v>18713322</v>
      </c>
      <c r="V523" s="81">
        <v>1665</v>
      </c>
      <c r="W523" s="81">
        <v>118</v>
      </c>
      <c r="X523" s="81">
        <v>9590</v>
      </c>
      <c r="Y523" s="81">
        <v>18091</v>
      </c>
      <c r="Z523" s="81">
        <v>28300</v>
      </c>
      <c r="AA523" s="81">
        <v>9662</v>
      </c>
      <c r="AB523" s="81">
        <v>51587</v>
      </c>
      <c r="AC523" s="81">
        <v>4680475</v>
      </c>
      <c r="AD523" s="81">
        <v>8.2262596164437412</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2325</v>
      </c>
      <c r="B524" s="80">
        <v>105</v>
      </c>
      <c r="C524" s="80">
        <v>3</v>
      </c>
      <c r="D524" s="80">
        <v>7</v>
      </c>
      <c r="E524" s="80">
        <v>2006</v>
      </c>
      <c r="F524" s="80" t="s">
        <v>566</v>
      </c>
      <c r="G524" s="80" t="s">
        <v>2322</v>
      </c>
      <c r="H524" s="80" t="s">
        <v>2323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2326</v>
      </c>
      <c r="B525" s="80">
        <v>106</v>
      </c>
      <c r="C525" s="80">
        <v>4</v>
      </c>
      <c r="D525" s="80">
        <v>7</v>
      </c>
      <c r="E525" s="80">
        <v>2007</v>
      </c>
      <c r="F525" s="80" t="s">
        <v>567</v>
      </c>
      <c r="G525" s="80" t="s">
        <v>2322</v>
      </c>
      <c r="H525" s="80" t="s">
        <v>2323</v>
      </c>
      <c r="I525" s="177"/>
      <c r="J525" s="81">
        <v>150.04273847159376</v>
      </c>
      <c r="K525" s="81">
        <v>2.7516782710591072</v>
      </c>
      <c r="L525" s="81">
        <v>10.053164807461686</v>
      </c>
      <c r="M525" s="81">
        <v>93.453024210362742</v>
      </c>
      <c r="N525" s="81">
        <v>68.868511523256984</v>
      </c>
      <c r="O525" s="81">
        <v>58.432719356793086</v>
      </c>
      <c r="P525" s="81">
        <v>48.006219759055561</v>
      </c>
      <c r="Q525" s="81">
        <v>3.303805757100196</v>
      </c>
      <c r="R525" s="81">
        <v>13.269749516248545</v>
      </c>
      <c r="S525" s="81">
        <v>7.2930638653799189</v>
      </c>
      <c r="T525" s="82"/>
      <c r="U525" s="81">
        <v>18200604</v>
      </c>
      <c r="V525" s="81">
        <v>1203</v>
      </c>
      <c r="W525" s="81">
        <v>114</v>
      </c>
      <c r="X525" s="81">
        <v>20643</v>
      </c>
      <c r="Y525" s="81">
        <v>19482</v>
      </c>
      <c r="Z525" s="81">
        <v>28912</v>
      </c>
      <c r="AA525" s="81">
        <v>9401</v>
      </c>
      <c r="AB525" s="81">
        <v>53112</v>
      </c>
      <c r="AC525" s="81">
        <v>2413807</v>
      </c>
      <c r="AD525" s="81">
        <v>7.2930638653799189</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2327</v>
      </c>
      <c r="B526" s="80">
        <v>107</v>
      </c>
      <c r="C526" s="80">
        <v>5</v>
      </c>
      <c r="D526" s="80">
        <v>7</v>
      </c>
      <c r="E526" s="80">
        <v>2008</v>
      </c>
      <c r="F526" s="80" t="s">
        <v>84</v>
      </c>
      <c r="G526" s="80" t="s">
        <v>2322</v>
      </c>
      <c r="H526" s="80" t="s">
        <v>2323</v>
      </c>
      <c r="I526" s="177"/>
      <c r="J526" s="81">
        <v>140.52968727651589</v>
      </c>
      <c r="K526" s="81">
        <v>2.0549095201015919</v>
      </c>
      <c r="L526" s="81">
        <v>8.9584913302380151</v>
      </c>
      <c r="M526" s="81">
        <v>93.184912699020956</v>
      </c>
      <c r="N526" s="81">
        <v>70.645511019931234</v>
      </c>
      <c r="O526" s="81">
        <v>57.421779471034505</v>
      </c>
      <c r="P526" s="81">
        <v>46.916071161094351</v>
      </c>
      <c r="Q526" s="81">
        <v>3.3153267432095177</v>
      </c>
      <c r="R526" s="81">
        <v>9.0799678760495013</v>
      </c>
      <c r="S526" s="81">
        <v>5.9887875258410492</v>
      </c>
      <c r="T526" s="82"/>
      <c r="U526" s="81">
        <v>18166672</v>
      </c>
      <c r="V526" s="81">
        <v>1203</v>
      </c>
      <c r="W526" s="81">
        <v>114</v>
      </c>
      <c r="X526" s="81">
        <v>20643</v>
      </c>
      <c r="Y526" s="81">
        <v>20206</v>
      </c>
      <c r="Z526" s="81">
        <v>29409</v>
      </c>
      <c r="AA526" s="81">
        <v>9198</v>
      </c>
      <c r="AB526" s="81">
        <v>54173</v>
      </c>
      <c r="AC526" s="81">
        <v>1715081</v>
      </c>
      <c r="AD526" s="81">
        <v>5.9887875258410492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2328</v>
      </c>
      <c r="B527" s="80">
        <v>108</v>
      </c>
      <c r="C527" s="80">
        <v>6</v>
      </c>
      <c r="D527" s="80">
        <v>7</v>
      </c>
      <c r="E527" s="80">
        <v>2009</v>
      </c>
      <c r="F527" s="80" t="s">
        <v>85</v>
      </c>
      <c r="G527" s="80" t="s">
        <v>2322</v>
      </c>
      <c r="H527" s="80" t="s">
        <v>2323</v>
      </c>
      <c r="I527" s="177"/>
      <c r="J527" s="81">
        <v>145.18535946954714</v>
      </c>
      <c r="K527" s="81">
        <v>2.0907478488615165</v>
      </c>
      <c r="L527" s="81">
        <v>8.2327885867462935</v>
      </c>
      <c r="M527" s="81">
        <v>90.792679297407602</v>
      </c>
      <c r="N527" s="81">
        <v>69.415327174906011</v>
      </c>
      <c r="O527" s="81">
        <v>59.627188249875132</v>
      </c>
      <c r="P527" s="81">
        <v>44.641585052235072</v>
      </c>
      <c r="Q527" s="81">
        <v>3.187688243307802</v>
      </c>
      <c r="R527" s="81">
        <v>6.7919579188269656</v>
      </c>
      <c r="S527" s="81">
        <v>5.4255345843771288</v>
      </c>
      <c r="T527" s="82"/>
      <c r="U527" s="81">
        <v>14754961</v>
      </c>
      <c r="V527" s="81">
        <v>1286</v>
      </c>
      <c r="W527" s="81">
        <v>178</v>
      </c>
      <c r="X527" s="81">
        <v>21278</v>
      </c>
      <c r="Y527" s="81">
        <v>20511</v>
      </c>
      <c r="Z527" s="81">
        <v>30143</v>
      </c>
      <c r="AA527" s="81">
        <v>8985</v>
      </c>
      <c r="AB527" s="81">
        <v>54679</v>
      </c>
      <c r="AC527" s="81">
        <v>1251579</v>
      </c>
      <c r="AD527" s="81">
        <v>5.4255345843771288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69.736000000000004</v>
      </c>
      <c r="BJ527" s="81">
        <v>2.4769999999999999</v>
      </c>
      <c r="BK527" s="81">
        <v>37.040999999999997</v>
      </c>
      <c r="BL527" s="81">
        <v>0</v>
      </c>
      <c r="BM527" s="82"/>
      <c r="BN527" s="81">
        <v>0</v>
      </c>
      <c r="BO527" s="81">
        <v>0</v>
      </c>
      <c r="BP527" s="81">
        <v>10</v>
      </c>
      <c r="BQ527" s="81">
        <v>1</v>
      </c>
      <c r="BR527" s="81">
        <v>2</v>
      </c>
      <c r="BS527" s="81">
        <v>0</v>
      </c>
      <c r="BT527"/>
      <c r="BU527" s="80"/>
      <c r="BV527" s="80"/>
      <c r="BW527" s="80"/>
      <c r="BX527" s="80"/>
      <c r="BY527" s="80"/>
      <c r="BZ527" s="80"/>
      <c r="CA527" s="80"/>
      <c r="CB527" s="80"/>
      <c r="CC527" s="80"/>
    </row>
    <row r="528" spans="1:81">
      <c r="A528" s="80" t="s">
        <v>2329</v>
      </c>
      <c r="B528" s="80">
        <v>109</v>
      </c>
      <c r="C528" s="80">
        <v>7</v>
      </c>
      <c r="D528" s="80">
        <v>7</v>
      </c>
      <c r="E528" s="80">
        <v>2010</v>
      </c>
      <c r="F528" s="80" t="s">
        <v>86</v>
      </c>
      <c r="G528" s="80" t="s">
        <v>2322</v>
      </c>
      <c r="H528" s="80" t="s">
        <v>2323</v>
      </c>
      <c r="I528" s="177"/>
      <c r="J528" s="81">
        <v>149.69564593241998</v>
      </c>
      <c r="K528" s="81">
        <v>2.2306049628959781</v>
      </c>
      <c r="L528" s="81">
        <v>7.7662461095144817</v>
      </c>
      <c r="M528" s="81">
        <v>93.209663426959224</v>
      </c>
      <c r="N528" s="81">
        <v>77.198250773947194</v>
      </c>
      <c r="O528" s="81">
        <v>60.511131842763319</v>
      </c>
      <c r="P528" s="81">
        <v>45.2295725539337</v>
      </c>
      <c r="Q528" s="81">
        <v>3.3490079042387864</v>
      </c>
      <c r="R528" s="81">
        <v>6.5909033503129706</v>
      </c>
      <c r="S528" s="81">
        <v>6.6097752513879735</v>
      </c>
      <c r="T528" s="82"/>
      <c r="U528" s="81">
        <v>15412882</v>
      </c>
      <c r="V528" s="81">
        <v>1286</v>
      </c>
      <c r="W528" s="81">
        <v>178</v>
      </c>
      <c r="X528" s="81">
        <v>21278</v>
      </c>
      <c r="Y528" s="81">
        <v>20778</v>
      </c>
      <c r="Z528" s="81">
        <v>30732</v>
      </c>
      <c r="AA528" s="81">
        <v>8876</v>
      </c>
      <c r="AB528" s="81">
        <v>55045</v>
      </c>
      <c r="AC528" s="81">
        <v>1150960</v>
      </c>
      <c r="AD528" s="81">
        <v>6.6097752513879735</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48.612000000000002</v>
      </c>
      <c r="BJ528" s="81">
        <v>3.0150000000000001</v>
      </c>
      <c r="BK528" s="81">
        <v>37.984000000000002</v>
      </c>
      <c r="BL528" s="81">
        <v>0</v>
      </c>
      <c r="BM528" s="82"/>
      <c r="BN528" s="81">
        <v>0</v>
      </c>
      <c r="BO528" s="81">
        <v>0</v>
      </c>
      <c r="BP528" s="81">
        <v>7</v>
      </c>
      <c r="BQ528" s="81">
        <v>1</v>
      </c>
      <c r="BR528" s="81">
        <v>2</v>
      </c>
      <c r="BS528" s="81">
        <v>0</v>
      </c>
      <c r="BT528"/>
      <c r="BU528" s="80">
        <v>89.611000000000004</v>
      </c>
      <c r="BV528" s="80">
        <v>0</v>
      </c>
      <c r="BW528" s="80">
        <v>0</v>
      </c>
      <c r="BX528" s="80">
        <v>0</v>
      </c>
      <c r="BY528" s="80">
        <v>0</v>
      </c>
      <c r="BZ528" s="80">
        <v>0</v>
      </c>
      <c r="CA528" s="80">
        <v>0</v>
      </c>
      <c r="CB528" s="80">
        <v>0</v>
      </c>
      <c r="CC528" s="80">
        <v>0</v>
      </c>
    </row>
    <row r="529" spans="1:81">
      <c r="A529" s="80" t="s">
        <v>2330</v>
      </c>
      <c r="B529" s="80">
        <v>110</v>
      </c>
      <c r="C529" s="80">
        <v>8</v>
      </c>
      <c r="D529" s="80">
        <v>7</v>
      </c>
      <c r="E529" s="80">
        <v>2011</v>
      </c>
      <c r="F529" s="80" t="s">
        <v>87</v>
      </c>
      <c r="G529" s="80" t="s">
        <v>2322</v>
      </c>
      <c r="H529" s="80" t="s">
        <v>2323</v>
      </c>
      <c r="I529" s="177"/>
      <c r="J529" s="81">
        <v>133.85472180765862</v>
      </c>
      <c r="K529" s="81">
        <v>3.0290757962106496</v>
      </c>
      <c r="L529" s="81">
        <v>8.0644216245850107</v>
      </c>
      <c r="M529" s="81">
        <v>100.94820808507943</v>
      </c>
      <c r="N529" s="81">
        <v>79.411273640904184</v>
      </c>
      <c r="O529" s="81">
        <v>60.669825354554746</v>
      </c>
      <c r="P529" s="81">
        <v>43.487044364795622</v>
      </c>
      <c r="Q529" s="81">
        <v>3.8987563326630719</v>
      </c>
      <c r="R529" s="81">
        <v>5.6023195465613256</v>
      </c>
      <c r="S529" s="81">
        <v>5.331787193338883</v>
      </c>
      <c r="T529" s="82"/>
      <c r="U529" s="81">
        <v>13569637</v>
      </c>
      <c r="V529" s="81">
        <v>1286</v>
      </c>
      <c r="W529" s="81">
        <v>178</v>
      </c>
      <c r="X529" s="81">
        <v>21278</v>
      </c>
      <c r="Y529" s="81">
        <v>21220</v>
      </c>
      <c r="Z529" s="81">
        <v>31482</v>
      </c>
      <c r="AA529" s="81">
        <v>8788</v>
      </c>
      <c r="AB529" s="81">
        <v>55555</v>
      </c>
      <c r="AC529" s="81">
        <v>976707</v>
      </c>
      <c r="AD529" s="81">
        <v>5.331787193338883</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52.247999999999998</v>
      </c>
      <c r="BJ529" s="81">
        <v>2.7589999999999999</v>
      </c>
      <c r="BK529" s="81">
        <v>36.621000000000002</v>
      </c>
      <c r="BL529" s="81">
        <v>0</v>
      </c>
      <c r="BM529" s="82"/>
      <c r="BN529" s="81">
        <v>0</v>
      </c>
      <c r="BO529" s="81">
        <v>0</v>
      </c>
      <c r="BP529" s="81">
        <v>7</v>
      </c>
      <c r="BQ529" s="81">
        <v>1</v>
      </c>
      <c r="BR529" s="81">
        <v>2</v>
      </c>
      <c r="BS529" s="81">
        <v>0</v>
      </c>
      <c r="BT529"/>
      <c r="BU529" s="80">
        <v>91.628</v>
      </c>
      <c r="BV529" s="80">
        <v>0</v>
      </c>
      <c r="BW529" s="80">
        <v>0</v>
      </c>
      <c r="BX529" s="80">
        <v>0</v>
      </c>
      <c r="BY529" s="80">
        <v>0</v>
      </c>
      <c r="BZ529" s="80">
        <v>0</v>
      </c>
      <c r="CA529" s="80">
        <v>0</v>
      </c>
      <c r="CB529" s="80">
        <v>0</v>
      </c>
      <c r="CC529" s="80">
        <v>0</v>
      </c>
    </row>
    <row r="530" spans="1:81">
      <c r="A530" s="80" t="s">
        <v>2331</v>
      </c>
      <c r="B530" s="80">
        <v>111</v>
      </c>
      <c r="C530" s="80">
        <v>9</v>
      </c>
      <c r="D530" s="80">
        <v>7</v>
      </c>
      <c r="E530" s="80">
        <v>2012</v>
      </c>
      <c r="F530" s="80" t="s">
        <v>88</v>
      </c>
      <c r="G530" s="80" t="s">
        <v>2322</v>
      </c>
      <c r="H530" s="80" t="s">
        <v>2323</v>
      </c>
      <c r="I530" s="177"/>
      <c r="J530" s="81">
        <v>139.56611896545871</v>
      </c>
      <c r="K530" s="81">
        <v>2.7088977977663276</v>
      </c>
      <c r="L530" s="81">
        <v>7.8556907160412353</v>
      </c>
      <c r="M530" s="81">
        <v>106.64781959172097</v>
      </c>
      <c r="N530" s="81">
        <v>83.691615001255528</v>
      </c>
      <c r="O530" s="81">
        <v>61.391203318864669</v>
      </c>
      <c r="P530" s="81">
        <v>43.301504058124138</v>
      </c>
      <c r="Q530" s="81">
        <v>4.332815584422927</v>
      </c>
      <c r="R530" s="81">
        <v>5.3153375066015656</v>
      </c>
      <c r="S530" s="81">
        <v>7.1702727562515873</v>
      </c>
      <c r="T530" s="82"/>
      <c r="U530" s="81">
        <v>15234677</v>
      </c>
      <c r="V530" s="81">
        <v>1286</v>
      </c>
      <c r="W530" s="81">
        <v>178</v>
      </c>
      <c r="X530" s="81">
        <v>21278</v>
      </c>
      <c r="Y530" s="81">
        <v>22123</v>
      </c>
      <c r="Z530" s="81">
        <v>32109</v>
      </c>
      <c r="AA530" s="81">
        <v>8701</v>
      </c>
      <c r="AB530" s="81">
        <v>56826</v>
      </c>
      <c r="AC530" s="81">
        <v>902673</v>
      </c>
      <c r="AD530" s="81">
        <v>7.1702727562515873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82.819000000000003</v>
      </c>
      <c r="BJ530" s="81">
        <v>2.7170000000000001</v>
      </c>
      <c r="BK530" s="81">
        <v>37.137</v>
      </c>
      <c r="BL530" s="81">
        <v>0</v>
      </c>
      <c r="BM530" s="82"/>
      <c r="BN530" s="81">
        <v>0</v>
      </c>
      <c r="BO530" s="81">
        <v>0</v>
      </c>
      <c r="BP530" s="81">
        <v>9</v>
      </c>
      <c r="BQ530" s="81">
        <v>1</v>
      </c>
      <c r="BR530" s="81">
        <v>2</v>
      </c>
      <c r="BS530" s="81">
        <v>0</v>
      </c>
      <c r="BT530"/>
      <c r="BU530" s="80">
        <v>122.673</v>
      </c>
      <c r="BV530" s="80">
        <v>0</v>
      </c>
      <c r="BW530" s="80">
        <v>0</v>
      </c>
      <c r="BX530" s="80">
        <v>0</v>
      </c>
      <c r="BY530" s="80">
        <v>0</v>
      </c>
      <c r="BZ530" s="80">
        <v>0</v>
      </c>
      <c r="CA530" s="80">
        <v>0</v>
      </c>
      <c r="CB530" s="80">
        <v>0</v>
      </c>
      <c r="CC530" s="80">
        <v>0</v>
      </c>
    </row>
    <row r="531" spans="1:81">
      <c r="A531" s="80" t="s">
        <v>2332</v>
      </c>
      <c r="B531" s="80">
        <v>112</v>
      </c>
      <c r="C531" s="80">
        <v>10</v>
      </c>
      <c r="D531" s="80">
        <v>7</v>
      </c>
      <c r="E531" s="80">
        <v>2013</v>
      </c>
      <c r="F531" s="80" t="s">
        <v>89</v>
      </c>
      <c r="G531" s="80" t="s">
        <v>2322</v>
      </c>
      <c r="H531" s="80" t="s">
        <v>2323</v>
      </c>
      <c r="I531" s="177"/>
      <c r="J531" s="81">
        <v>132.02356355399311</v>
      </c>
      <c r="K531" s="81">
        <v>2.3019698712120542</v>
      </c>
      <c r="L531" s="81">
        <v>7.2485899744379996</v>
      </c>
      <c r="M531" s="81">
        <v>106.1748989802791</v>
      </c>
      <c r="N531" s="81">
        <v>76.768879442181415</v>
      </c>
      <c r="O531" s="81">
        <v>59.885629186043232</v>
      </c>
      <c r="P531" s="81">
        <v>43.449673376947267</v>
      </c>
      <c r="Q531" s="81">
        <v>4.431273456196589</v>
      </c>
      <c r="R531" s="81">
        <v>5.4764317376520308</v>
      </c>
      <c r="S531" s="81">
        <v>9.908561476978937</v>
      </c>
      <c r="T531" s="82"/>
      <c r="U531" s="81">
        <v>14865285</v>
      </c>
      <c r="V531" s="81">
        <v>1286</v>
      </c>
      <c r="W531" s="81">
        <v>178</v>
      </c>
      <c r="X531" s="81">
        <v>21278</v>
      </c>
      <c r="Y531" s="81">
        <v>22457</v>
      </c>
      <c r="Z531" s="81">
        <v>32720</v>
      </c>
      <c r="AA531" s="81">
        <v>8698</v>
      </c>
      <c r="AB531" s="81">
        <v>57284</v>
      </c>
      <c r="AC531" s="81">
        <v>907838</v>
      </c>
      <c r="AD531" s="81">
        <v>9.908561476978937</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83.278000000000006</v>
      </c>
      <c r="BJ531" s="81">
        <v>2.6320000000000001</v>
      </c>
      <c r="BK531" s="81">
        <v>37.923999999999999</v>
      </c>
      <c r="BL531" s="81">
        <v>0</v>
      </c>
      <c r="BM531" s="82"/>
      <c r="BN531" s="81">
        <v>0</v>
      </c>
      <c r="BO531" s="81">
        <v>0</v>
      </c>
      <c r="BP531" s="81">
        <v>9</v>
      </c>
      <c r="BQ531" s="81">
        <v>1</v>
      </c>
      <c r="BR531" s="81">
        <v>2</v>
      </c>
      <c r="BS531" s="81">
        <v>0</v>
      </c>
      <c r="BT531"/>
      <c r="BU531" s="80">
        <v>123.834</v>
      </c>
      <c r="BV531" s="80">
        <v>0</v>
      </c>
      <c r="BW531" s="80">
        <v>0</v>
      </c>
      <c r="BX531" s="80">
        <v>0</v>
      </c>
      <c r="BY531" s="80">
        <v>0</v>
      </c>
      <c r="BZ531" s="80">
        <v>0</v>
      </c>
      <c r="CA531" s="80">
        <v>0</v>
      </c>
      <c r="CB531" s="80">
        <v>0</v>
      </c>
      <c r="CC531" s="80">
        <v>0</v>
      </c>
    </row>
    <row r="532" spans="1:81">
      <c r="A532" s="80" t="s">
        <v>2333</v>
      </c>
      <c r="B532" s="80">
        <v>113</v>
      </c>
      <c r="C532" s="80">
        <v>11</v>
      </c>
      <c r="D532" s="80">
        <v>7</v>
      </c>
      <c r="E532" s="80">
        <v>2014</v>
      </c>
      <c r="F532" s="80" t="s">
        <v>90</v>
      </c>
      <c r="G532" s="80" t="s">
        <v>2322</v>
      </c>
      <c r="H532" s="80" t="s">
        <v>2323</v>
      </c>
      <c r="I532" s="177"/>
      <c r="J532" s="81">
        <v>131.13078945980243</v>
      </c>
      <c r="K532" s="81">
        <v>2.0479346455750775</v>
      </c>
      <c r="L532" s="81">
        <v>8.4365442424661552</v>
      </c>
      <c r="M532" s="81">
        <v>105.66416920702326</v>
      </c>
      <c r="N532" s="81">
        <v>74.826830631830234</v>
      </c>
      <c r="O532" s="81">
        <v>57.720236402991794</v>
      </c>
      <c r="P532" s="81">
        <v>43.23880180064905</v>
      </c>
      <c r="Q532" s="81">
        <v>4.2884198023938209</v>
      </c>
      <c r="R532" s="81">
        <v>5.7277255523024229</v>
      </c>
      <c r="S532" s="81">
        <v>8.09852866251269</v>
      </c>
      <c r="T532" s="82"/>
      <c r="U532" s="81">
        <v>16122627</v>
      </c>
      <c r="V532" s="81">
        <v>991</v>
      </c>
      <c r="W532" s="81">
        <v>177</v>
      </c>
      <c r="X532" s="81">
        <v>22685</v>
      </c>
      <c r="Y532" s="81">
        <v>22827</v>
      </c>
      <c r="Z532" s="81">
        <v>33215</v>
      </c>
      <c r="AA532" s="81">
        <v>8611</v>
      </c>
      <c r="AB532" s="81">
        <v>57780</v>
      </c>
      <c r="AC532" s="81">
        <v>952481</v>
      </c>
      <c r="AD532" s="81">
        <v>8.09852866251269</v>
      </c>
      <c r="AE532" s="82"/>
      <c r="AF532" s="81">
        <v>94432412.340734184</v>
      </c>
      <c r="AG532" s="81">
        <v>1864998.6575497265</v>
      </c>
      <c r="AH532" s="81">
        <v>2039266.8747849779</v>
      </c>
      <c r="AI532" s="81">
        <v>139646941.81784606</v>
      </c>
      <c r="AJ532" s="81">
        <v>106010686.37397242</v>
      </c>
      <c r="AK532" s="81">
        <v>0</v>
      </c>
      <c r="AL532" s="81">
        <v>0</v>
      </c>
      <c r="AM532" s="81">
        <v>7932330.5810391763</v>
      </c>
      <c r="AN532" s="81">
        <v>0</v>
      </c>
      <c r="AO532" s="81">
        <v>0</v>
      </c>
      <c r="AP532" s="82"/>
      <c r="AQ532" s="81">
        <v>1804</v>
      </c>
      <c r="AR532" s="81">
        <v>264</v>
      </c>
      <c r="AS532" s="81">
        <v>0</v>
      </c>
      <c r="AT532" s="81">
        <v>0</v>
      </c>
      <c r="AU532" s="81">
        <v>0</v>
      </c>
      <c r="AV532" s="81">
        <v>0</v>
      </c>
      <c r="AW532" s="81" t="s">
        <v>564</v>
      </c>
      <c r="AX532" s="82"/>
      <c r="AY532" s="81">
        <v>7466</v>
      </c>
      <c r="AZ532" s="81">
        <v>13063.4</v>
      </c>
      <c r="BA532" s="81">
        <v>0</v>
      </c>
      <c r="BB532" s="81">
        <v>0</v>
      </c>
      <c r="BC532" s="81">
        <v>0</v>
      </c>
      <c r="BD532" s="81">
        <v>0</v>
      </c>
      <c r="BE532" s="81" t="s">
        <v>564</v>
      </c>
      <c r="BF532" s="82"/>
      <c r="BG532" s="81">
        <v>0</v>
      </c>
      <c r="BH532" s="81">
        <v>0</v>
      </c>
      <c r="BI532" s="81">
        <v>82.813999999999993</v>
      </c>
      <c r="BJ532" s="81">
        <v>2.879</v>
      </c>
      <c r="BK532" s="81">
        <v>36.349999999999994</v>
      </c>
      <c r="BL532" s="81">
        <v>0</v>
      </c>
      <c r="BM532" s="82"/>
      <c r="BN532" s="81">
        <v>0</v>
      </c>
      <c r="BO532" s="81">
        <v>0</v>
      </c>
      <c r="BP532" s="81">
        <v>9</v>
      </c>
      <c r="BQ532" s="81">
        <v>1</v>
      </c>
      <c r="BR532" s="81">
        <v>2</v>
      </c>
      <c r="BS532" s="81">
        <v>0</v>
      </c>
      <c r="BT532"/>
      <c r="BU532" s="80">
        <v>122.04300000000001</v>
      </c>
      <c r="BV532" s="80">
        <v>0</v>
      </c>
      <c r="BW532" s="80">
        <v>0</v>
      </c>
      <c r="BX532" s="80">
        <v>0</v>
      </c>
      <c r="BY532" s="80">
        <v>0</v>
      </c>
      <c r="BZ532" s="80">
        <v>0</v>
      </c>
      <c r="CA532" s="80">
        <v>0</v>
      </c>
      <c r="CB532" s="80">
        <v>0</v>
      </c>
      <c r="CC532" s="80">
        <v>0</v>
      </c>
    </row>
    <row r="533" spans="1:81">
      <c r="A533" s="80" t="s">
        <v>2334</v>
      </c>
      <c r="B533" s="80">
        <v>114</v>
      </c>
      <c r="C533" s="80">
        <v>12</v>
      </c>
      <c r="D533" s="80">
        <v>7</v>
      </c>
      <c r="E533" s="80">
        <v>2015</v>
      </c>
      <c r="F533" s="80" t="s">
        <v>91</v>
      </c>
      <c r="G533" s="80" t="s">
        <v>2322</v>
      </c>
      <c r="H533" s="80" t="s">
        <v>2323</v>
      </c>
      <c r="I533" s="177"/>
      <c r="J533" s="81">
        <v>76.625286743721247</v>
      </c>
      <c r="K533" s="81">
        <v>1.9857618475577734</v>
      </c>
      <c r="L533" s="81">
        <v>9.9145047933712664</v>
      </c>
      <c r="M533" s="81">
        <v>100.72387456054685</v>
      </c>
      <c r="N533" s="81">
        <v>68.577050325623389</v>
      </c>
      <c r="O533" s="81">
        <v>58.412123979831883</v>
      </c>
      <c r="P533" s="81">
        <v>43.403480508394438</v>
      </c>
      <c r="Q533" s="81">
        <v>4.2315725425329029</v>
      </c>
      <c r="R533" s="81">
        <v>5.5395418480533305</v>
      </c>
      <c r="S533" s="81">
        <v>6.9582675294829626</v>
      </c>
      <c r="T533" s="82"/>
      <c r="U533" s="81">
        <v>10798730</v>
      </c>
      <c r="V533" s="81">
        <v>991</v>
      </c>
      <c r="W533" s="81">
        <v>177</v>
      </c>
      <c r="X533" s="81">
        <v>22685</v>
      </c>
      <c r="Y533" s="81">
        <v>23264</v>
      </c>
      <c r="Z533" s="81">
        <v>33937</v>
      </c>
      <c r="AA533" s="81">
        <v>8637</v>
      </c>
      <c r="AB533" s="81">
        <v>58240</v>
      </c>
      <c r="AC533" s="81">
        <v>948939</v>
      </c>
      <c r="AD533" s="81">
        <v>6.9582675294829626</v>
      </c>
      <c r="AE533" s="82"/>
      <c r="AF533" s="81">
        <v>56981494.842557676</v>
      </c>
      <c r="AG533" s="81">
        <v>1647572.6447835688</v>
      </c>
      <c r="AH533" s="81">
        <v>2008686.3303770158</v>
      </c>
      <c r="AI533" s="81">
        <v>136343365.93679297</v>
      </c>
      <c r="AJ533" s="81">
        <v>100878051.75134259</v>
      </c>
      <c r="AK533" s="81">
        <v>0</v>
      </c>
      <c r="AL533" s="81">
        <v>0</v>
      </c>
      <c r="AM533" s="81">
        <v>7981547.6923885858</v>
      </c>
      <c r="AN533" s="81">
        <v>0</v>
      </c>
      <c r="AO533" s="81">
        <v>0</v>
      </c>
      <c r="AP533" s="82"/>
      <c r="AQ533" s="81">
        <v>1978</v>
      </c>
      <c r="AR533" s="81">
        <v>403</v>
      </c>
      <c r="AS533" s="81">
        <v>0</v>
      </c>
      <c r="AT533" s="81">
        <v>0</v>
      </c>
      <c r="AU533" s="81">
        <v>0</v>
      </c>
      <c r="AV533" s="81">
        <v>0</v>
      </c>
      <c r="AW533" s="81" t="s">
        <v>564</v>
      </c>
      <c r="AX533" s="82"/>
      <c r="AY533" s="81">
        <v>8248.7999999999993</v>
      </c>
      <c r="AZ533" s="81">
        <v>22159.5</v>
      </c>
      <c r="BA533" s="81">
        <v>0</v>
      </c>
      <c r="BB533" s="81">
        <v>0</v>
      </c>
      <c r="BC533" s="81">
        <v>0</v>
      </c>
      <c r="BD533" s="81">
        <v>0</v>
      </c>
      <c r="BE533" s="81" t="s">
        <v>564</v>
      </c>
      <c r="BF533" s="82"/>
      <c r="BG533" s="81">
        <v>0</v>
      </c>
      <c r="BH533" s="81">
        <v>0</v>
      </c>
      <c r="BI533" s="81">
        <v>76.326999999999998</v>
      </c>
      <c r="BJ533" s="81">
        <v>2.835</v>
      </c>
      <c r="BK533" s="81">
        <v>39.832999999999998</v>
      </c>
      <c r="BL533" s="81">
        <v>0</v>
      </c>
      <c r="BM533" s="82"/>
      <c r="BN533" s="81">
        <v>0</v>
      </c>
      <c r="BO533" s="81">
        <v>0</v>
      </c>
      <c r="BP533" s="81">
        <v>9</v>
      </c>
      <c r="BQ533" s="81">
        <v>1</v>
      </c>
      <c r="BR533" s="81">
        <v>2</v>
      </c>
      <c r="BS533" s="81">
        <v>0</v>
      </c>
      <c r="BT533"/>
      <c r="BU533" s="80">
        <v>118.995</v>
      </c>
      <c r="BV533" s="80">
        <v>0</v>
      </c>
      <c r="BW533" s="80">
        <v>0</v>
      </c>
      <c r="BX533" s="80">
        <v>0</v>
      </c>
      <c r="BY533" s="80">
        <v>0</v>
      </c>
      <c r="BZ533" s="80">
        <v>0</v>
      </c>
      <c r="CA533" s="80">
        <v>0</v>
      </c>
      <c r="CB533" s="80">
        <v>0</v>
      </c>
      <c r="CC533" s="80">
        <v>0</v>
      </c>
    </row>
    <row r="534" spans="1:81">
      <c r="A534" s="80" t="s">
        <v>2335</v>
      </c>
      <c r="B534" s="80">
        <v>115</v>
      </c>
      <c r="C534" s="80">
        <v>13</v>
      </c>
      <c r="D534" s="80">
        <v>7</v>
      </c>
      <c r="E534" s="80">
        <v>2016</v>
      </c>
      <c r="F534" s="80" t="s">
        <v>92</v>
      </c>
      <c r="G534" s="80" t="s">
        <v>2322</v>
      </c>
      <c r="H534" s="80" t="s">
        <v>2323</v>
      </c>
      <c r="I534" s="177"/>
      <c r="J534" s="81">
        <v>122.32064539376731</v>
      </c>
      <c r="K534" s="81">
        <v>1.9984485519387483</v>
      </c>
      <c r="L534" s="81">
        <v>10.497389983471042</v>
      </c>
      <c r="M534" s="81">
        <v>87.382442578322056</v>
      </c>
      <c r="N534" s="81">
        <v>68.672851543105892</v>
      </c>
      <c r="O534" s="81">
        <v>58.685568064090766</v>
      </c>
      <c r="P534" s="81">
        <v>42.193141275383283</v>
      </c>
      <c r="Q534" s="81">
        <v>4.1318323652457032</v>
      </c>
      <c r="R534" s="81">
        <v>5.7082099602271263</v>
      </c>
      <c r="S534" s="81">
        <v>8.3188028299407062</v>
      </c>
      <c r="T534" s="82"/>
      <c r="U534" s="81">
        <v>15980214</v>
      </c>
      <c r="V534" s="81">
        <v>991</v>
      </c>
      <c r="W534" s="81">
        <v>177</v>
      </c>
      <c r="X534" s="81">
        <v>22685</v>
      </c>
      <c r="Y534" s="81">
        <v>23648</v>
      </c>
      <c r="Z534" s="81">
        <v>34515</v>
      </c>
      <c r="AA534" s="81">
        <v>8684</v>
      </c>
      <c r="AB534" s="81">
        <v>58498</v>
      </c>
      <c r="AC534" s="81">
        <v>974906.07255594328</v>
      </c>
      <c r="AD534" s="81">
        <v>8.3188028299407062</v>
      </c>
      <c r="AE534" s="82"/>
      <c r="AF534" s="81">
        <v>86124833.701683506</v>
      </c>
      <c r="AG534" s="81">
        <v>1564602.1025977749</v>
      </c>
      <c r="AH534" s="81">
        <v>1615520.151878292</v>
      </c>
      <c r="AI534" s="81">
        <v>135177943.90398559</v>
      </c>
      <c r="AJ534" s="81">
        <v>101260012.6508244</v>
      </c>
      <c r="AK534" s="81">
        <v>0</v>
      </c>
      <c r="AL534" s="81">
        <v>0</v>
      </c>
      <c r="AM534" s="81">
        <v>8023133.859088935</v>
      </c>
      <c r="AN534" s="81">
        <v>0</v>
      </c>
      <c r="AO534" s="81">
        <v>0</v>
      </c>
      <c r="AP534" s="82"/>
      <c r="AQ534" s="81">
        <v>2115</v>
      </c>
      <c r="AR534" s="81">
        <v>491</v>
      </c>
      <c r="AS534" s="81">
        <v>0</v>
      </c>
      <c r="AT534" s="81">
        <v>0</v>
      </c>
      <c r="AU534" s="81">
        <v>0</v>
      </c>
      <c r="AV534" s="81">
        <v>0</v>
      </c>
      <c r="AW534" s="81" t="s">
        <v>564</v>
      </c>
      <c r="AX534" s="82"/>
      <c r="AY534" s="81">
        <v>8921.2999999999993</v>
      </c>
      <c r="AZ534" s="81">
        <v>29619.8</v>
      </c>
      <c r="BA534" s="81">
        <v>0</v>
      </c>
      <c r="BB534" s="81">
        <v>0</v>
      </c>
      <c r="BC534" s="81">
        <v>0</v>
      </c>
      <c r="BD534" s="81">
        <v>0</v>
      </c>
      <c r="BE534" s="81" t="s">
        <v>564</v>
      </c>
      <c r="BF534" s="82"/>
      <c r="BG534" s="81">
        <v>0</v>
      </c>
      <c r="BH534" s="81">
        <v>0</v>
      </c>
      <c r="BI534" s="81">
        <v>78.543000000000006</v>
      </c>
      <c r="BJ534" s="81">
        <v>2.8759999999999999</v>
      </c>
      <c r="BK534" s="81">
        <v>38.916000000000004</v>
      </c>
      <c r="BL534" s="81">
        <v>0</v>
      </c>
      <c r="BM534" s="82"/>
      <c r="BN534" s="81">
        <v>0</v>
      </c>
      <c r="BO534" s="81">
        <v>0</v>
      </c>
      <c r="BP534" s="81">
        <v>9</v>
      </c>
      <c r="BQ534" s="81">
        <v>1</v>
      </c>
      <c r="BR534" s="81">
        <v>2</v>
      </c>
      <c r="BS534" s="81">
        <v>0</v>
      </c>
      <c r="BT534"/>
      <c r="BU534" s="80">
        <v>120.33499999999999</v>
      </c>
      <c r="BV534" s="80">
        <v>0</v>
      </c>
      <c r="BW534" s="80">
        <v>0</v>
      </c>
      <c r="BX534" s="80">
        <v>0</v>
      </c>
      <c r="BY534" s="80">
        <v>0</v>
      </c>
      <c r="BZ534" s="80">
        <v>0</v>
      </c>
      <c r="CA534" s="80">
        <v>0</v>
      </c>
      <c r="CB534" s="80">
        <v>0</v>
      </c>
      <c r="CC534" s="80">
        <v>0</v>
      </c>
    </row>
    <row r="535" spans="1:81">
      <c r="A535" s="80" t="s">
        <v>2336</v>
      </c>
      <c r="B535" s="80">
        <v>116</v>
      </c>
      <c r="C535" s="80">
        <v>14</v>
      </c>
      <c r="D535" s="80">
        <v>7</v>
      </c>
      <c r="E535" s="80">
        <v>2017</v>
      </c>
      <c r="F535" s="80" t="s">
        <v>71</v>
      </c>
      <c r="G535" s="80" t="s">
        <v>2322</v>
      </c>
      <c r="H535" s="80" t="s">
        <v>2323</v>
      </c>
      <c r="I535" s="177"/>
      <c r="J535" s="81">
        <v>128.69528130104615</v>
      </c>
      <c r="K535" s="81">
        <v>2.0403307470146705</v>
      </c>
      <c r="L535" s="81">
        <v>9.7653449858983912</v>
      </c>
      <c r="M535" s="81">
        <v>86.598519075297602</v>
      </c>
      <c r="N535" s="81">
        <v>71.472506013771621</v>
      </c>
      <c r="O535" s="81">
        <v>58.902087414284203</v>
      </c>
      <c r="P535" s="81">
        <v>41.602390566435098</v>
      </c>
      <c r="Q535" s="81">
        <v>4.0258457355062012</v>
      </c>
      <c r="R535" s="81">
        <v>5.8273733633136633</v>
      </c>
      <c r="S535" s="81">
        <v>8.6642602798399722</v>
      </c>
      <c r="T535" s="82"/>
      <c r="U535" s="81">
        <v>17913662</v>
      </c>
      <c r="V535" s="81">
        <v>991</v>
      </c>
      <c r="W535" s="81">
        <v>177</v>
      </c>
      <c r="X535" s="81">
        <v>22685</v>
      </c>
      <c r="Y535" s="81">
        <v>24060</v>
      </c>
      <c r="Z535" s="81">
        <v>35217</v>
      </c>
      <c r="AA535" s="81">
        <v>8617</v>
      </c>
      <c r="AB535" s="81">
        <v>58943</v>
      </c>
      <c r="AC535" s="81">
        <v>1015006</v>
      </c>
      <c r="AD535" s="81">
        <v>8.6642602798399722</v>
      </c>
      <c r="AE535" s="82"/>
      <c r="AF535" s="81">
        <v>96652660.556524709</v>
      </c>
      <c r="AG535" s="81">
        <v>1619309.462143888</v>
      </c>
      <c r="AH535" s="81">
        <v>2058777.8151147671</v>
      </c>
      <c r="AI535" s="81">
        <v>137355840.83942211</v>
      </c>
      <c r="AJ535" s="81">
        <v>105309799.9777353</v>
      </c>
      <c r="AK535" s="81">
        <v>0</v>
      </c>
      <c r="AL535" s="81">
        <v>0</v>
      </c>
      <c r="AM535" s="81">
        <v>8096816.1360663166</v>
      </c>
      <c r="AN535" s="81">
        <v>0</v>
      </c>
      <c r="AO535" s="81">
        <v>0</v>
      </c>
      <c r="AP535" s="82"/>
      <c r="AQ535" s="81">
        <v>2231</v>
      </c>
      <c r="AR535" s="81">
        <v>570</v>
      </c>
      <c r="AS535" s="81">
        <v>0</v>
      </c>
      <c r="AT535" s="81">
        <v>0</v>
      </c>
      <c r="AU535" s="81">
        <v>0</v>
      </c>
      <c r="AV535" s="81">
        <v>0</v>
      </c>
      <c r="AW535" s="81" t="s">
        <v>564</v>
      </c>
      <c r="AX535" s="82"/>
      <c r="AY535" s="81">
        <v>9490.2999999999993</v>
      </c>
      <c r="AZ535" s="81">
        <v>33371.800000000003</v>
      </c>
      <c r="BA535" s="81">
        <v>0</v>
      </c>
      <c r="BB535" s="81">
        <v>0</v>
      </c>
      <c r="BC535" s="81">
        <v>0</v>
      </c>
      <c r="BD535" s="81">
        <v>0</v>
      </c>
      <c r="BE535" s="81" t="s">
        <v>564</v>
      </c>
      <c r="BF535" s="82"/>
      <c r="BG535" s="81">
        <v>0</v>
      </c>
      <c r="BH535" s="81">
        <v>0</v>
      </c>
      <c r="BI535" s="81">
        <v>82.900999999999996</v>
      </c>
      <c r="BJ535" s="81">
        <v>2.9870000000000001</v>
      </c>
      <c r="BK535" s="81">
        <v>38.246000000000002</v>
      </c>
      <c r="BL535" s="81">
        <v>0</v>
      </c>
      <c r="BM535" s="82"/>
      <c r="BN535" s="81">
        <v>0</v>
      </c>
      <c r="BO535" s="81">
        <v>0</v>
      </c>
      <c r="BP535" s="81">
        <v>9</v>
      </c>
      <c r="BQ535" s="81">
        <v>1</v>
      </c>
      <c r="BR535" s="81">
        <v>2</v>
      </c>
      <c r="BS535" s="81">
        <v>0</v>
      </c>
      <c r="BT535"/>
      <c r="BU535" s="80">
        <v>124.134</v>
      </c>
      <c r="BV535" s="80">
        <v>0</v>
      </c>
      <c r="BW535" s="80">
        <v>0</v>
      </c>
      <c r="BX535" s="80">
        <v>0</v>
      </c>
      <c r="BY535" s="80">
        <v>0</v>
      </c>
      <c r="BZ535" s="80">
        <v>0</v>
      </c>
      <c r="CA535" s="80">
        <v>0</v>
      </c>
      <c r="CB535" s="80">
        <v>0</v>
      </c>
      <c r="CC535" s="80">
        <v>0</v>
      </c>
    </row>
    <row r="536" spans="1:81">
      <c r="A536" s="80" t="s">
        <v>2337</v>
      </c>
      <c r="B536" s="80">
        <v>117</v>
      </c>
      <c r="C536" s="80">
        <v>15</v>
      </c>
      <c r="D536" s="80">
        <v>7</v>
      </c>
      <c r="E536" s="80">
        <v>2018</v>
      </c>
      <c r="F536" s="80" t="s">
        <v>93</v>
      </c>
      <c r="G536" s="80" t="s">
        <v>2322</v>
      </c>
      <c r="H536" s="80" t="s">
        <v>2323</v>
      </c>
      <c r="I536" s="177"/>
      <c r="J536" s="81">
        <v>133.87173667955901</v>
      </c>
      <c r="K536" s="81">
        <v>1.9048529604526727</v>
      </c>
      <c r="L536" s="81">
        <v>9.0938444769943025</v>
      </c>
      <c r="M536" s="81">
        <v>87.945804227901377</v>
      </c>
      <c r="N536" s="81">
        <v>65.728086203685876</v>
      </c>
      <c r="O536" s="81">
        <v>58.711192646416073</v>
      </c>
      <c r="P536" s="81">
        <v>41.475063606226598</v>
      </c>
      <c r="Q536" s="81">
        <v>3.7417393537692867</v>
      </c>
      <c r="R536" s="81">
        <v>5.5737423858218378</v>
      </c>
      <c r="S536" s="81">
        <v>9.023091015370758</v>
      </c>
      <c r="T536" s="82"/>
      <c r="U536" s="81">
        <v>19446234</v>
      </c>
      <c r="V536" s="81">
        <v>991</v>
      </c>
      <c r="W536" s="81">
        <v>177</v>
      </c>
      <c r="X536" s="81">
        <v>22685</v>
      </c>
      <c r="Y536" s="81">
        <v>24392</v>
      </c>
      <c r="Z536" s="81">
        <v>35775</v>
      </c>
      <c r="AA536" s="81">
        <v>8677</v>
      </c>
      <c r="AB536" s="81">
        <v>59037</v>
      </c>
      <c r="AC536" s="81">
        <v>967024.00000000012</v>
      </c>
      <c r="AD536" s="81">
        <v>9.023091015370758</v>
      </c>
      <c r="AE536" s="82"/>
      <c r="AF536" s="81">
        <v>101153818.2153108</v>
      </c>
      <c r="AG536" s="81">
        <v>1438599.6162065279</v>
      </c>
      <c r="AH536" s="81">
        <v>1941555.844517706</v>
      </c>
      <c r="AI536" s="81">
        <v>132531926.2013673</v>
      </c>
      <c r="AJ536" s="81">
        <v>101732065.5382957</v>
      </c>
      <c r="AK536" s="81">
        <v>0</v>
      </c>
      <c r="AL536" s="81">
        <v>0</v>
      </c>
      <c r="AM536" s="81">
        <v>8126508.6230836129</v>
      </c>
      <c r="AN536" s="81">
        <v>0</v>
      </c>
      <c r="AO536" s="81">
        <v>0</v>
      </c>
      <c r="AP536" s="82"/>
      <c r="AQ536" s="81">
        <v>2339</v>
      </c>
      <c r="AR536" s="81">
        <v>628</v>
      </c>
      <c r="AS536" s="81">
        <v>0</v>
      </c>
      <c r="AT536" s="81">
        <v>0</v>
      </c>
      <c r="AU536" s="81">
        <v>0</v>
      </c>
      <c r="AV536" s="81">
        <v>0</v>
      </c>
      <c r="AW536" s="81" t="s">
        <v>564</v>
      </c>
      <c r="AX536" s="82"/>
      <c r="AY536" s="81">
        <v>10046</v>
      </c>
      <c r="AZ536" s="81">
        <v>38568</v>
      </c>
      <c r="BA536" s="81">
        <v>0</v>
      </c>
      <c r="BB536" s="81">
        <v>0</v>
      </c>
      <c r="BC536" s="81">
        <v>0</v>
      </c>
      <c r="BD536" s="81">
        <v>0</v>
      </c>
      <c r="BE536" s="81" t="s">
        <v>564</v>
      </c>
      <c r="BF536" s="82"/>
      <c r="BG536" s="81">
        <v>0</v>
      </c>
      <c r="BH536" s="81">
        <v>0</v>
      </c>
      <c r="BI536" s="81">
        <v>80.320999999999998</v>
      </c>
      <c r="BJ536" s="81">
        <v>3.5129999999999999</v>
      </c>
      <c r="BK536" s="81">
        <v>37.707000000000001</v>
      </c>
      <c r="BL536" s="81">
        <v>0</v>
      </c>
      <c r="BM536" s="82"/>
      <c r="BN536" s="81">
        <v>0</v>
      </c>
      <c r="BO536" s="81">
        <v>0</v>
      </c>
      <c r="BP536" s="81">
        <v>9</v>
      </c>
      <c r="BQ536" s="81">
        <v>1</v>
      </c>
      <c r="BR536" s="81">
        <v>2</v>
      </c>
      <c r="BS536" s="81">
        <v>0</v>
      </c>
      <c r="BT536"/>
      <c r="BU536" s="80">
        <v>121.541</v>
      </c>
      <c r="BV536" s="80">
        <v>0</v>
      </c>
      <c r="BW536" s="80">
        <v>0</v>
      </c>
      <c r="BX536" s="80">
        <v>0</v>
      </c>
      <c r="BY536" s="80">
        <v>0</v>
      </c>
      <c r="BZ536" s="80">
        <v>0</v>
      </c>
      <c r="CA536" s="80">
        <v>0</v>
      </c>
      <c r="CB536" s="80">
        <v>0</v>
      </c>
      <c r="CC536" s="80">
        <v>0</v>
      </c>
    </row>
    <row r="537" spans="1:81">
      <c r="A537" s="80" t="s">
        <v>2338</v>
      </c>
      <c r="B537" s="80">
        <v>118</v>
      </c>
      <c r="C537" s="80">
        <v>16</v>
      </c>
      <c r="D537" s="80">
        <v>7</v>
      </c>
      <c r="E537" s="80">
        <v>2019</v>
      </c>
      <c r="F537" s="80" t="s">
        <v>73</v>
      </c>
      <c r="G537" s="80" t="s">
        <v>2322</v>
      </c>
      <c r="H537" s="80" t="s">
        <v>2323</v>
      </c>
      <c r="I537" s="177"/>
      <c r="J537" s="81">
        <v>125.8958287619984</v>
      </c>
      <c r="K537" s="81">
        <v>1.7090851032279006</v>
      </c>
      <c r="L537" s="81">
        <v>9.1427238903297372</v>
      </c>
      <c r="M537" s="81">
        <v>83.835020721896015</v>
      </c>
      <c r="N537" s="81">
        <v>65.207582568448132</v>
      </c>
      <c r="O537" s="81">
        <v>58.052750957325493</v>
      </c>
      <c r="P537" s="81">
        <v>41.026905506546782</v>
      </c>
      <c r="Q537" s="81">
        <v>3.660133456571915</v>
      </c>
      <c r="R537" s="81">
        <v>6.0424575306137971</v>
      </c>
      <c r="S537" s="81">
        <v>8.17847977106989</v>
      </c>
      <c r="T537" s="82"/>
      <c r="U537" s="81">
        <v>19137528</v>
      </c>
      <c r="V537" s="81">
        <v>991</v>
      </c>
      <c r="W537" s="81">
        <v>177</v>
      </c>
      <c r="X537" s="81">
        <v>22685</v>
      </c>
      <c r="Y537" s="81">
        <v>24931</v>
      </c>
      <c r="Z537" s="81">
        <v>36345</v>
      </c>
      <c r="AA537" s="81">
        <v>8519</v>
      </c>
      <c r="AB537" s="81">
        <v>59313</v>
      </c>
      <c r="AC537" s="81">
        <v>1065515</v>
      </c>
      <c r="AD537" s="81">
        <v>8.17847977106989</v>
      </c>
      <c r="AE537" s="82"/>
      <c r="AF537" s="81">
        <v>96735966.355481863</v>
      </c>
      <c r="AG537" s="81">
        <v>1386988.3628411901</v>
      </c>
      <c r="AH537" s="81">
        <v>2085388.656017957</v>
      </c>
      <c r="AI537" s="81">
        <v>136822520.67493469</v>
      </c>
      <c r="AJ537" s="81">
        <v>107038875.74938278</v>
      </c>
      <c r="AK537" s="81">
        <v>0</v>
      </c>
      <c r="AL537" s="81">
        <v>0</v>
      </c>
      <c r="AM537" s="81">
        <v>8077984.0919750594</v>
      </c>
      <c r="AN537" s="81">
        <v>0</v>
      </c>
      <c r="AO537" s="81">
        <v>0</v>
      </c>
      <c r="AP537" s="82"/>
      <c r="AQ537" s="81">
        <v>2499</v>
      </c>
      <c r="AR537" s="81">
        <v>684</v>
      </c>
      <c r="AS537" s="81">
        <v>0</v>
      </c>
      <c r="AT537" s="81">
        <v>0</v>
      </c>
      <c r="AU537" s="81">
        <v>0</v>
      </c>
      <c r="AV537" s="81">
        <v>0</v>
      </c>
      <c r="AW537" s="81" t="s">
        <v>564</v>
      </c>
      <c r="AX537" s="82"/>
      <c r="AY537" s="81">
        <v>10797.799999999979</v>
      </c>
      <c r="AZ537" s="81">
        <v>42960.800000000003</v>
      </c>
      <c r="BA537" s="81">
        <v>0</v>
      </c>
      <c r="BB537" s="81">
        <v>0</v>
      </c>
      <c r="BC537" s="81">
        <v>0</v>
      </c>
      <c r="BD537" s="81">
        <v>0</v>
      </c>
      <c r="BE537" s="81" t="s">
        <v>564</v>
      </c>
      <c r="BF537" s="82"/>
      <c r="BG537" s="81">
        <v>0</v>
      </c>
      <c r="BH537" s="81">
        <v>0</v>
      </c>
      <c r="BI537" s="81">
        <v>83.787999999999997</v>
      </c>
      <c r="BJ537" s="81">
        <v>2.7879999999999998</v>
      </c>
      <c r="BK537" s="81">
        <v>38.885000000000005</v>
      </c>
      <c r="BL537" s="81">
        <v>0</v>
      </c>
      <c r="BM537" s="82"/>
      <c r="BN537" s="81">
        <v>0</v>
      </c>
      <c r="BO537" s="81">
        <v>0</v>
      </c>
      <c r="BP537" s="81">
        <v>9</v>
      </c>
      <c r="BQ537" s="81">
        <v>1</v>
      </c>
      <c r="BR537" s="81">
        <v>2</v>
      </c>
      <c r="BS537" s="81">
        <v>0</v>
      </c>
      <c r="BT537"/>
      <c r="BU537" s="80">
        <v>125.461</v>
      </c>
      <c r="BV537" s="80">
        <v>0</v>
      </c>
      <c r="BW537" s="80">
        <v>0</v>
      </c>
      <c r="BX537" s="80">
        <v>0</v>
      </c>
      <c r="BY537" s="80">
        <v>0</v>
      </c>
      <c r="BZ537" s="80">
        <v>0</v>
      </c>
      <c r="CA537" s="80">
        <v>0</v>
      </c>
      <c r="CB537" s="80">
        <v>0</v>
      </c>
      <c r="CC537" s="80">
        <v>0</v>
      </c>
    </row>
    <row r="538" spans="1:81">
      <c r="A538" s="80" t="s">
        <v>2339</v>
      </c>
      <c r="B538" s="80">
        <v>119</v>
      </c>
      <c r="C538" s="80">
        <v>17</v>
      </c>
      <c r="D538" s="80">
        <v>7</v>
      </c>
      <c r="E538" s="80">
        <v>2020</v>
      </c>
      <c r="F538" s="80" t="s">
        <v>218</v>
      </c>
      <c r="G538" s="80" t="s">
        <v>2322</v>
      </c>
      <c r="H538" s="80" t="s">
        <v>2323</v>
      </c>
      <c r="I538" s="177"/>
      <c r="J538" s="81">
        <v>114.60124775581239</v>
      </c>
      <c r="K538" s="81">
        <v>1.9330149531838576</v>
      </c>
      <c r="L538" s="81">
        <v>10.410859907421074</v>
      </c>
      <c r="M538" s="81">
        <v>79.849692374124103</v>
      </c>
      <c r="N538" s="81">
        <v>64.82896081633811</v>
      </c>
      <c r="O538" s="81">
        <v>50.764464019197256</v>
      </c>
      <c r="P538" s="81">
        <v>38.4704141305684</v>
      </c>
      <c r="Q538" s="81">
        <v>3.4794167237902069</v>
      </c>
      <c r="R538" s="81">
        <v>2.7125495011646685</v>
      </c>
      <c r="S538" s="81">
        <v>7.8005325332526008</v>
      </c>
      <c r="T538" s="82"/>
      <c r="U538" s="81">
        <v>17076958</v>
      </c>
      <c r="V538" s="81">
        <v>1045</v>
      </c>
      <c r="W538" s="81">
        <v>223</v>
      </c>
      <c r="X538" s="81">
        <v>24408</v>
      </c>
      <c r="Y538" s="81">
        <v>25028</v>
      </c>
      <c r="Z538" s="81">
        <v>36275</v>
      </c>
      <c r="AA538" s="81">
        <v>8679</v>
      </c>
      <c r="AB538" s="81">
        <v>59010</v>
      </c>
      <c r="AC538" s="81">
        <v>480821</v>
      </c>
      <c r="AD538" s="81">
        <v>7.8005325332526008</v>
      </c>
      <c r="AE538" s="82"/>
      <c r="AF538" s="81">
        <v>89333957.334636465</v>
      </c>
      <c r="AG538" s="81">
        <v>1490857.7910386592</v>
      </c>
      <c r="AH538" s="81">
        <v>2501903.3022001353</v>
      </c>
      <c r="AI538" s="81">
        <v>135939079.02415079</v>
      </c>
      <c r="AJ538" s="81">
        <v>108787796.4241941</v>
      </c>
      <c r="AK538" s="81"/>
      <c r="AL538" s="81"/>
      <c r="AM538" s="81">
        <v>7701460.614774188</v>
      </c>
      <c r="AN538" s="81"/>
      <c r="AO538" s="81"/>
      <c r="AP538" s="82"/>
      <c r="AQ538" s="81">
        <v>2605</v>
      </c>
      <c r="AR538" s="81">
        <v>721</v>
      </c>
      <c r="AS538" s="81">
        <v>0</v>
      </c>
      <c r="AT538" s="81">
        <v>0</v>
      </c>
      <c r="AU538" s="81">
        <v>0</v>
      </c>
      <c r="AV538" s="81">
        <v>0</v>
      </c>
      <c r="AW538" s="81">
        <v>0</v>
      </c>
      <c r="AX538" s="82"/>
      <c r="AY538" s="81">
        <v>11291.299999999979</v>
      </c>
      <c r="AZ538" s="81">
        <v>49477.900000000067</v>
      </c>
      <c r="BA538" s="81">
        <v>0</v>
      </c>
      <c r="BB538" s="81">
        <v>0</v>
      </c>
      <c r="BC538" s="81">
        <v>0</v>
      </c>
      <c r="BD538" s="81">
        <v>0</v>
      </c>
      <c r="BE538" s="81">
        <v>0</v>
      </c>
      <c r="BF538" s="82"/>
      <c r="BG538" s="81">
        <v>0</v>
      </c>
      <c r="BH538" s="81">
        <v>0</v>
      </c>
      <c r="BI538" s="81">
        <v>68.465000000000003</v>
      </c>
      <c r="BJ538" s="81">
        <v>3.3570000000000002</v>
      </c>
      <c r="BK538" s="81">
        <v>30.376999999999999</v>
      </c>
      <c r="BL538" s="81">
        <v>0</v>
      </c>
      <c r="BM538" s="82"/>
      <c r="BN538" s="81">
        <v>0</v>
      </c>
      <c r="BO538" s="81">
        <v>0</v>
      </c>
      <c r="BP538" s="81">
        <v>8</v>
      </c>
      <c r="BQ538" s="81">
        <v>1</v>
      </c>
      <c r="BR538" s="81">
        <v>2</v>
      </c>
      <c r="BS538" s="81">
        <v>0</v>
      </c>
      <c r="BT538"/>
      <c r="BU538" s="80">
        <v>102.199</v>
      </c>
      <c r="BV538" s="80">
        <v>0</v>
      </c>
      <c r="BW538" s="80">
        <v>0</v>
      </c>
      <c r="BX538" s="80">
        <v>0</v>
      </c>
      <c r="BY538" s="80">
        <v>0</v>
      </c>
      <c r="BZ538" s="80">
        <v>0</v>
      </c>
      <c r="CA538" s="80">
        <v>0</v>
      </c>
      <c r="CB538" s="80">
        <v>0</v>
      </c>
      <c r="CC538" s="80">
        <v>0</v>
      </c>
    </row>
    <row r="539" spans="1:81">
      <c r="A539" s="80" t="s">
        <v>2340</v>
      </c>
      <c r="B539" s="80">
        <v>119</v>
      </c>
      <c r="C539" s="80">
        <v>18</v>
      </c>
      <c r="D539" s="80">
        <v>7</v>
      </c>
      <c r="E539" s="80">
        <v>2021</v>
      </c>
      <c r="F539" s="80" t="s">
        <v>75</v>
      </c>
      <c r="G539" s="174" t="s">
        <v>2322</v>
      </c>
      <c r="H539" s="80" t="s">
        <v>2323</v>
      </c>
      <c r="I539" s="177"/>
      <c r="J539" s="81">
        <v>95.066894886061874</v>
      </c>
      <c r="K539" s="81">
        <v>2.190305494424396</v>
      </c>
      <c r="L539" s="81">
        <v>9.9260374464845746</v>
      </c>
      <c r="M539" s="81">
        <v>93.657091229912496</v>
      </c>
      <c r="N539" s="81">
        <v>62.154701596027358</v>
      </c>
      <c r="O539" s="81">
        <v>49.303668833800934</v>
      </c>
      <c r="P539" s="81">
        <v>40.098565245728587</v>
      </c>
      <c r="Q539" s="81">
        <v>3.4906807789217158</v>
      </c>
      <c r="R539" s="81">
        <v>1.8755690448936508</v>
      </c>
      <c r="S539" s="81">
        <v>7.2857446370531926</v>
      </c>
      <c r="T539" s="82"/>
      <c r="U539" s="81">
        <v>14918965</v>
      </c>
      <c r="V539" s="81">
        <v>1045</v>
      </c>
      <c r="W539" s="81">
        <v>223</v>
      </c>
      <c r="X539" s="81">
        <v>24408</v>
      </c>
      <c r="Y539" s="81">
        <v>24998</v>
      </c>
      <c r="Z539" s="81">
        <v>36277</v>
      </c>
      <c r="AA539" s="81">
        <v>8822</v>
      </c>
      <c r="AB539" s="81">
        <v>58499</v>
      </c>
      <c r="AC539" s="81">
        <v>322241</v>
      </c>
      <c r="AD539" s="81">
        <v>7.2857446370531926</v>
      </c>
      <c r="AE539" s="82"/>
      <c r="AF539" s="81">
        <v>73193713.073735923</v>
      </c>
      <c r="AG539" s="81">
        <v>1660171.153247355</v>
      </c>
      <c r="AH539" s="81">
        <v>2301868.8199058846</v>
      </c>
      <c r="AI539" s="81">
        <v>150706118.42752782</v>
      </c>
      <c r="AJ539" s="81">
        <v>96744479.00845176</v>
      </c>
      <c r="AK539" s="81">
        <v>0</v>
      </c>
      <c r="AL539" s="81">
        <v>0</v>
      </c>
      <c r="AM539" s="81">
        <v>7678806.1728686634</v>
      </c>
      <c r="AN539" s="81">
        <v>0</v>
      </c>
      <c r="AO539" s="81">
        <v>0</v>
      </c>
      <c r="AP539" s="82"/>
      <c r="AQ539" s="81">
        <v>2702</v>
      </c>
      <c r="AR539" s="81">
        <v>749</v>
      </c>
      <c r="AS539" s="81">
        <v>0</v>
      </c>
      <c r="AT539" s="81">
        <v>0</v>
      </c>
      <c r="AU539" s="81">
        <v>0</v>
      </c>
      <c r="AV539" s="81">
        <v>0</v>
      </c>
      <c r="AW539" s="81"/>
      <c r="AX539" s="82"/>
      <c r="AY539" s="81">
        <v>11873.69999999997</v>
      </c>
      <c r="AZ539" s="81">
        <v>53305.100000000057</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2341</v>
      </c>
      <c r="B540" s="80">
        <v>119</v>
      </c>
      <c r="C540" s="80">
        <v>19</v>
      </c>
      <c r="D540" s="80">
        <v>7</v>
      </c>
      <c r="E540" s="80">
        <v>2022</v>
      </c>
      <c r="F540" s="80" t="s">
        <v>568</v>
      </c>
      <c r="G540" s="174" t="s">
        <v>2322</v>
      </c>
      <c r="H540" s="80" t="s">
        <v>2323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2853</v>
      </c>
      <c r="AR540" s="81">
        <v>765</v>
      </c>
      <c r="AS540" s="81">
        <v>0</v>
      </c>
      <c r="AT540" s="81">
        <v>0</v>
      </c>
      <c r="AU540" s="81">
        <v>0</v>
      </c>
      <c r="AV540" s="81">
        <v>0</v>
      </c>
      <c r="AW540" s="81"/>
      <c r="AX540" s="82"/>
      <c r="AY540" s="81">
        <v>12772.799999999963</v>
      </c>
      <c r="AZ540" s="81">
        <v>56210.700000000063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2342</v>
      </c>
      <c r="B541" s="80">
        <v>1</v>
      </c>
      <c r="C541" s="80">
        <v>1</v>
      </c>
      <c r="D541" s="80">
        <v>1</v>
      </c>
      <c r="E541" s="80">
        <v>1990</v>
      </c>
      <c r="F541" s="80" t="s">
        <v>562</v>
      </c>
      <c r="G541" s="80" t="s">
        <v>2343</v>
      </c>
      <c r="H541" s="80" t="s">
        <v>2344</v>
      </c>
      <c r="I541" s="177" t="s">
        <v>563</v>
      </c>
      <c r="J541" s="81">
        <v>857.2335443051154</v>
      </c>
      <c r="K541" s="81">
        <v>3.3237473148378447</v>
      </c>
      <c r="L541" s="81">
        <v>18.257314397541222</v>
      </c>
      <c r="M541" s="81">
        <v>33.415341328463107</v>
      </c>
      <c r="N541" s="81">
        <v>59.878940891686248</v>
      </c>
      <c r="O541" s="81">
        <v>49.714122674153508</v>
      </c>
      <c r="P541" s="81">
        <v>47.534895698624858</v>
      </c>
      <c r="Q541" s="81">
        <v>3.6907966071689282</v>
      </c>
      <c r="R541" s="81">
        <v>0.43625412694859345</v>
      </c>
      <c r="S541" s="81">
        <v>4.2066813268570682</v>
      </c>
      <c r="T541" s="82"/>
      <c r="U541" s="81">
        <v>102046884</v>
      </c>
      <c r="V541" s="81">
        <v>1186</v>
      </c>
      <c r="W541" s="81">
        <v>180</v>
      </c>
      <c r="X541" s="81">
        <v>11645</v>
      </c>
      <c r="Y541" s="81">
        <v>19056</v>
      </c>
      <c r="Z541" s="81">
        <v>20448</v>
      </c>
      <c r="AA541" s="81">
        <v>11542</v>
      </c>
      <c r="AB541" s="81">
        <v>59926</v>
      </c>
      <c r="AC541" s="81">
        <v>75560</v>
      </c>
      <c r="AD541" s="81">
        <v>4.2066813268570682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2345</v>
      </c>
      <c r="B542" s="80">
        <v>2</v>
      </c>
      <c r="C542" s="80">
        <v>2</v>
      </c>
      <c r="D542" s="80">
        <v>1</v>
      </c>
      <c r="E542" s="80">
        <v>2005</v>
      </c>
      <c r="F542" s="80" t="s">
        <v>565</v>
      </c>
      <c r="G542" s="80" t="s">
        <v>2343</v>
      </c>
      <c r="H542" s="80" t="s">
        <v>2344</v>
      </c>
      <c r="I542" s="177"/>
      <c r="J542" s="81">
        <v>1024.7150935491488</v>
      </c>
      <c r="K542" s="81">
        <v>2.7612968333126937</v>
      </c>
      <c r="L542" s="81">
        <v>13.518933469906848</v>
      </c>
      <c r="M542" s="81">
        <v>54.592227490042021</v>
      </c>
      <c r="N542" s="81">
        <v>69.014566567336516</v>
      </c>
      <c r="O542" s="81">
        <v>76.11467173801249</v>
      </c>
      <c r="P542" s="81">
        <v>47.73710268176886</v>
      </c>
      <c r="Q542" s="81">
        <v>3.4667237466660734</v>
      </c>
      <c r="R542" s="81">
        <v>0.28292823454695698</v>
      </c>
      <c r="S542" s="81">
        <v>4.8699846510000011</v>
      </c>
      <c r="T542" s="82"/>
      <c r="U542" s="81">
        <v>137171408</v>
      </c>
      <c r="V542" s="81">
        <v>1182</v>
      </c>
      <c r="W542" s="81">
        <v>118</v>
      </c>
      <c r="X542" s="81">
        <v>10196</v>
      </c>
      <c r="Y542" s="81">
        <v>19686</v>
      </c>
      <c r="Z542" s="81">
        <v>36228</v>
      </c>
      <c r="AA542" s="81">
        <v>9493</v>
      </c>
      <c r="AB542" s="81">
        <v>58843</v>
      </c>
      <c r="AC542" s="81">
        <v>50030</v>
      </c>
      <c r="AD542" s="81">
        <v>4.8699846510000011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2346</v>
      </c>
      <c r="B543" s="80">
        <v>3</v>
      </c>
      <c r="C543" s="80">
        <v>3</v>
      </c>
      <c r="D543" s="80">
        <v>1</v>
      </c>
      <c r="E543" s="80">
        <v>2006</v>
      </c>
      <c r="F543" s="80" t="s">
        <v>566</v>
      </c>
      <c r="G543" s="80" t="s">
        <v>2343</v>
      </c>
      <c r="H543" s="80" t="s">
        <v>2344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2347</v>
      </c>
      <c r="B544" s="80">
        <v>4</v>
      </c>
      <c r="C544" s="80">
        <v>4</v>
      </c>
      <c r="D544" s="80">
        <v>1</v>
      </c>
      <c r="E544" s="80">
        <v>2007</v>
      </c>
      <c r="F544" s="80" t="s">
        <v>567</v>
      </c>
      <c r="G544" s="80" t="s">
        <v>2343</v>
      </c>
      <c r="H544" s="80" t="s">
        <v>2344</v>
      </c>
      <c r="I544" s="177"/>
      <c r="J544" s="81">
        <v>1096.4124394302928</v>
      </c>
      <c r="K544" s="81">
        <v>2.6979514005699627</v>
      </c>
      <c r="L544" s="81">
        <v>13.923980001363294</v>
      </c>
      <c r="M544" s="81">
        <v>60.571355955817744</v>
      </c>
      <c r="N544" s="81">
        <v>73.559781530629635</v>
      </c>
      <c r="O544" s="81">
        <v>75.065995515703136</v>
      </c>
      <c r="P544" s="81">
        <v>48.077710778800991</v>
      </c>
      <c r="Q544" s="81">
        <v>3.6887272442393737</v>
      </c>
      <c r="R544" s="81">
        <v>0.32296062183339902</v>
      </c>
      <c r="S544" s="81">
        <v>6.2774123737599998</v>
      </c>
      <c r="T544" s="82"/>
      <c r="U544" s="81">
        <v>172868098</v>
      </c>
      <c r="V544" s="81">
        <v>1139</v>
      </c>
      <c r="W544" s="81">
        <v>136</v>
      </c>
      <c r="X544" s="81">
        <v>13594</v>
      </c>
      <c r="Y544" s="81">
        <v>20430</v>
      </c>
      <c r="Z544" s="81">
        <v>37142</v>
      </c>
      <c r="AA544" s="81">
        <v>9415</v>
      </c>
      <c r="AB544" s="81">
        <v>59300</v>
      </c>
      <c r="AC544" s="81">
        <v>58747.5</v>
      </c>
      <c r="AD544" s="81">
        <v>6.2774123737599998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2348</v>
      </c>
      <c r="B545" s="80">
        <v>5</v>
      </c>
      <c r="C545" s="80">
        <v>5</v>
      </c>
      <c r="D545" s="80">
        <v>1</v>
      </c>
      <c r="E545" s="80">
        <v>2008</v>
      </c>
      <c r="F545" s="80" t="s">
        <v>84</v>
      </c>
      <c r="G545" s="80" t="s">
        <v>2343</v>
      </c>
      <c r="H545" s="80" t="s">
        <v>2344</v>
      </c>
      <c r="I545" s="177"/>
      <c r="J545" s="81">
        <v>1115.5256688879847</v>
      </c>
      <c r="K545" s="81">
        <v>2.0078620347850111</v>
      </c>
      <c r="L545" s="81">
        <v>11.358082958642228</v>
      </c>
      <c r="M545" s="81">
        <v>66.421939463848133</v>
      </c>
      <c r="N545" s="81">
        <v>76.483183345530122</v>
      </c>
      <c r="O545" s="81">
        <v>72.842814333227395</v>
      </c>
      <c r="P545" s="81">
        <v>47.359830477360411</v>
      </c>
      <c r="Q545" s="81">
        <v>3.6249930589136534</v>
      </c>
      <c r="R545" s="81">
        <v>0.22803407905582429</v>
      </c>
      <c r="S545" s="81">
        <v>9.4672212077999998</v>
      </c>
      <c r="T545" s="82"/>
      <c r="U545" s="81">
        <v>182281584</v>
      </c>
      <c r="V545" s="81">
        <v>1139</v>
      </c>
      <c r="W545" s="81">
        <v>136</v>
      </c>
      <c r="X545" s="81">
        <v>13594</v>
      </c>
      <c r="Y545" s="81">
        <v>20575</v>
      </c>
      <c r="Z545" s="81">
        <v>37307</v>
      </c>
      <c r="AA545" s="81">
        <v>9285</v>
      </c>
      <c r="AB545" s="81">
        <v>59233</v>
      </c>
      <c r="AC545" s="81">
        <v>43072.5</v>
      </c>
      <c r="AD545" s="81">
        <v>9.4672212077999998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2349</v>
      </c>
      <c r="B546" s="80">
        <v>6</v>
      </c>
      <c r="C546" s="80">
        <v>6</v>
      </c>
      <c r="D546" s="80">
        <v>1</v>
      </c>
      <c r="E546" s="80">
        <v>2009</v>
      </c>
      <c r="F546" s="80" t="s">
        <v>85</v>
      </c>
      <c r="G546" s="80" t="s">
        <v>2343</v>
      </c>
      <c r="H546" s="80" t="s">
        <v>2344</v>
      </c>
      <c r="I546" s="177"/>
      <c r="J546" s="81">
        <v>1034.6678393639245</v>
      </c>
      <c r="K546" s="81">
        <v>1.971234486352941</v>
      </c>
      <c r="L546" s="81">
        <v>10.548528109080429</v>
      </c>
      <c r="M546" s="81">
        <v>63.529426235707405</v>
      </c>
      <c r="N546" s="81">
        <v>68.729649106799187</v>
      </c>
      <c r="O546" s="81">
        <v>74.026096894364429</v>
      </c>
      <c r="P546" s="81">
        <v>45.675024082937895</v>
      </c>
      <c r="Q546" s="81">
        <v>3.443908909913588</v>
      </c>
      <c r="R546" s="81">
        <v>0.42824892329148223</v>
      </c>
      <c r="S546" s="81">
        <v>6.0932165658499997</v>
      </c>
      <c r="T546" s="82"/>
      <c r="U546" s="81">
        <v>145285721</v>
      </c>
      <c r="V546" s="81">
        <v>1188</v>
      </c>
      <c r="W546" s="81">
        <v>170</v>
      </c>
      <c r="X546" s="81">
        <v>13943</v>
      </c>
      <c r="Y546" s="81">
        <v>20728</v>
      </c>
      <c r="Z546" s="81">
        <v>37422</v>
      </c>
      <c r="AA546" s="81">
        <v>9193</v>
      </c>
      <c r="AB546" s="81">
        <v>59074</v>
      </c>
      <c r="AC546" s="81">
        <v>78915</v>
      </c>
      <c r="AD546" s="81">
        <v>6.0932165658499997</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344.30200000000002</v>
      </c>
      <c r="BJ546" s="81">
        <v>0</v>
      </c>
      <c r="BK546" s="81">
        <v>5.3079999999999998</v>
      </c>
      <c r="BL546" s="81">
        <v>0</v>
      </c>
      <c r="BM546" s="82"/>
      <c r="BN546" s="81">
        <v>0</v>
      </c>
      <c r="BO546" s="81">
        <v>0</v>
      </c>
      <c r="BP546" s="81">
        <v>16</v>
      </c>
      <c r="BQ546" s="81">
        <v>0</v>
      </c>
      <c r="BR546" s="81">
        <v>1</v>
      </c>
      <c r="BS546" s="81">
        <v>0</v>
      </c>
      <c r="BT546"/>
      <c r="BU546" s="80"/>
      <c r="BV546" s="80"/>
      <c r="BW546" s="80"/>
      <c r="BX546" s="80"/>
      <c r="BY546" s="80"/>
      <c r="BZ546" s="80"/>
      <c r="CA546" s="80"/>
      <c r="CB546" s="80"/>
      <c r="CC546" s="80"/>
    </row>
    <row r="547" spans="1:81">
      <c r="A547" s="80" t="s">
        <v>2350</v>
      </c>
      <c r="B547" s="80">
        <v>7</v>
      </c>
      <c r="C547" s="80">
        <v>7</v>
      </c>
      <c r="D547" s="80">
        <v>1</v>
      </c>
      <c r="E547" s="80">
        <v>2010</v>
      </c>
      <c r="F547" s="80" t="s">
        <v>86</v>
      </c>
      <c r="G547" s="80" t="s">
        <v>2343</v>
      </c>
      <c r="H547" s="80" t="s">
        <v>2344</v>
      </c>
      <c r="I547" s="177"/>
      <c r="J547" s="81">
        <v>1081.2359932791639</v>
      </c>
      <c r="K547" s="81">
        <v>2.1131747810507076</v>
      </c>
      <c r="L547" s="81">
        <v>9.8617002599351267</v>
      </c>
      <c r="M547" s="81">
        <v>63.801348708409634</v>
      </c>
      <c r="N547" s="81">
        <v>75.667041559272803</v>
      </c>
      <c r="O547" s="81">
        <v>74.229114907599055</v>
      </c>
      <c r="P547" s="81">
        <v>45.892015594944446</v>
      </c>
      <c r="Q547" s="81">
        <v>3.585437093372621</v>
      </c>
      <c r="R547" s="81">
        <v>0.51094160651254161</v>
      </c>
      <c r="S547" s="81">
        <v>4.2655570914399998</v>
      </c>
      <c r="T547" s="82"/>
      <c r="U547" s="81">
        <v>165032222</v>
      </c>
      <c r="V547" s="81">
        <v>1188</v>
      </c>
      <c r="W547" s="81">
        <v>170</v>
      </c>
      <c r="X547" s="81">
        <v>13943</v>
      </c>
      <c r="Y547" s="81">
        <v>20877</v>
      </c>
      <c r="Z547" s="81">
        <v>37699</v>
      </c>
      <c r="AA547" s="81">
        <v>9006</v>
      </c>
      <c r="AB547" s="81">
        <v>58931</v>
      </c>
      <c r="AC547" s="81">
        <v>89225</v>
      </c>
      <c r="AD547" s="81">
        <v>4.2655570914399998</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348.22</v>
      </c>
      <c r="BJ547" s="81">
        <v>0</v>
      </c>
      <c r="BK547" s="81">
        <v>5.4889999999999999</v>
      </c>
      <c r="BL547" s="81">
        <v>0</v>
      </c>
      <c r="BM547" s="82"/>
      <c r="BN547" s="81">
        <v>0</v>
      </c>
      <c r="BO547" s="81">
        <v>0</v>
      </c>
      <c r="BP547" s="81">
        <v>16</v>
      </c>
      <c r="BQ547" s="81">
        <v>0</v>
      </c>
      <c r="BR547" s="81">
        <v>1</v>
      </c>
      <c r="BS547" s="81">
        <v>0</v>
      </c>
      <c r="BT547"/>
      <c r="BU547" s="80">
        <v>348.274</v>
      </c>
      <c r="BV547" s="80">
        <v>5.008</v>
      </c>
      <c r="BW547" s="80">
        <v>0</v>
      </c>
      <c r="BX547" s="80">
        <v>0</v>
      </c>
      <c r="BY547" s="80">
        <v>0</v>
      </c>
      <c r="BZ547" s="80">
        <v>0.42699999999999999</v>
      </c>
      <c r="CA547" s="80">
        <v>0</v>
      </c>
      <c r="CB547" s="80">
        <v>0</v>
      </c>
      <c r="CC547" s="80">
        <v>0</v>
      </c>
    </row>
    <row r="548" spans="1:81">
      <c r="A548" s="80" t="s">
        <v>2351</v>
      </c>
      <c r="B548" s="80">
        <v>8</v>
      </c>
      <c r="C548" s="80">
        <v>8</v>
      </c>
      <c r="D548" s="80">
        <v>1</v>
      </c>
      <c r="E548" s="80">
        <v>2011</v>
      </c>
      <c r="F548" s="80" t="s">
        <v>87</v>
      </c>
      <c r="G548" s="80" t="s">
        <v>2343</v>
      </c>
      <c r="H548" s="80" t="s">
        <v>2344</v>
      </c>
      <c r="I548" s="177"/>
      <c r="J548" s="81">
        <v>1095.3310554957791</v>
      </c>
      <c r="K548" s="81">
        <v>2.9735007529420745</v>
      </c>
      <c r="L548" s="81">
        <v>9.8899537638895634</v>
      </c>
      <c r="M548" s="81">
        <v>72.440777743670637</v>
      </c>
      <c r="N548" s="81">
        <v>84.929795846887785</v>
      </c>
      <c r="O548" s="81">
        <v>73.232768988578698</v>
      </c>
      <c r="P548" s="81">
        <v>43.882920963473779</v>
      </c>
      <c r="Q548" s="81">
        <v>4.1151862585011232</v>
      </c>
      <c r="R548" s="81">
        <v>0.47948043445570432</v>
      </c>
      <c r="S548" s="81">
        <v>0</v>
      </c>
      <c r="T548" s="82"/>
      <c r="U548" s="81">
        <v>154277010</v>
      </c>
      <c r="V548" s="81">
        <v>1188</v>
      </c>
      <c r="W548" s="81">
        <v>170</v>
      </c>
      <c r="X548" s="81">
        <v>13943</v>
      </c>
      <c r="Y548" s="81">
        <v>21023</v>
      </c>
      <c r="Z548" s="81">
        <v>38001</v>
      </c>
      <c r="AA548" s="81">
        <v>8868</v>
      </c>
      <c r="AB548" s="81">
        <v>58639</v>
      </c>
      <c r="AC548" s="81">
        <v>83592.5</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345.536</v>
      </c>
      <c r="BJ548" s="81">
        <v>0</v>
      </c>
      <c r="BK548" s="81">
        <v>5.3659999999999997</v>
      </c>
      <c r="BL548" s="81">
        <v>0</v>
      </c>
      <c r="BM548" s="82"/>
      <c r="BN548" s="81">
        <v>0</v>
      </c>
      <c r="BO548" s="81">
        <v>0</v>
      </c>
      <c r="BP548" s="81">
        <v>17</v>
      </c>
      <c r="BQ548" s="81">
        <v>0</v>
      </c>
      <c r="BR548" s="81">
        <v>1</v>
      </c>
      <c r="BS548" s="81">
        <v>0</v>
      </c>
      <c r="BT548"/>
      <c r="BU548" s="80">
        <v>350.90199999999999</v>
      </c>
      <c r="BV548" s="80">
        <v>0</v>
      </c>
      <c r="BW548" s="80">
        <v>0</v>
      </c>
      <c r="BX548" s="80">
        <v>0</v>
      </c>
      <c r="BY548" s="80">
        <v>0</v>
      </c>
      <c r="BZ548" s="80">
        <v>0</v>
      </c>
      <c r="CA548" s="80">
        <v>0</v>
      </c>
      <c r="CB548" s="80">
        <v>0</v>
      </c>
      <c r="CC548" s="80">
        <v>0</v>
      </c>
    </row>
    <row r="549" spans="1:81">
      <c r="A549" s="80" t="s">
        <v>2352</v>
      </c>
      <c r="B549" s="80">
        <v>9</v>
      </c>
      <c r="C549" s="80">
        <v>9</v>
      </c>
      <c r="D549" s="80">
        <v>1</v>
      </c>
      <c r="E549" s="80">
        <v>2012</v>
      </c>
      <c r="F549" s="80" t="s">
        <v>88</v>
      </c>
      <c r="G549" s="80" t="s">
        <v>2343</v>
      </c>
      <c r="H549" s="80" t="s">
        <v>2344</v>
      </c>
      <c r="I549" s="177"/>
      <c r="J549" s="81">
        <v>1168.0665339772472</v>
      </c>
      <c r="K549" s="81">
        <v>2.7414864217008148</v>
      </c>
      <c r="L549" s="81">
        <v>9.8665376987225102</v>
      </c>
      <c r="M549" s="81">
        <v>74.469743001253619</v>
      </c>
      <c r="N549" s="81">
        <v>92.404505891695422</v>
      </c>
      <c r="O549" s="81">
        <v>73.698505812356586</v>
      </c>
      <c r="P549" s="81">
        <v>43.47070887802716</v>
      </c>
      <c r="Q549" s="81">
        <v>4.6881268965584084</v>
      </c>
      <c r="R549" s="81">
        <v>0.34450918124418389</v>
      </c>
      <c r="S549" s="81">
        <v>0</v>
      </c>
      <c r="T549" s="82"/>
      <c r="U549" s="81">
        <v>168380218</v>
      </c>
      <c r="V549" s="81">
        <v>1188</v>
      </c>
      <c r="W549" s="81">
        <v>170</v>
      </c>
      <c r="X549" s="81">
        <v>13943</v>
      </c>
      <c r="Y549" s="81">
        <v>22967</v>
      </c>
      <c r="Z549" s="81">
        <v>38546</v>
      </c>
      <c r="AA549" s="81">
        <v>8735</v>
      </c>
      <c r="AB549" s="81">
        <v>61486</v>
      </c>
      <c r="AC549" s="81">
        <v>58506</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389.53699999999998</v>
      </c>
      <c r="BJ549" s="81">
        <v>0</v>
      </c>
      <c r="BK549" s="81">
        <v>5.4710000000000001</v>
      </c>
      <c r="BL549" s="81">
        <v>0</v>
      </c>
      <c r="BM549" s="82"/>
      <c r="BN549" s="81">
        <v>0</v>
      </c>
      <c r="BO549" s="81">
        <v>0</v>
      </c>
      <c r="BP549" s="81">
        <v>17</v>
      </c>
      <c r="BQ549" s="81">
        <v>0</v>
      </c>
      <c r="BR549" s="81">
        <v>1</v>
      </c>
      <c r="BS549" s="81">
        <v>0</v>
      </c>
      <c r="BT549"/>
      <c r="BU549" s="80">
        <v>390.47699999999998</v>
      </c>
      <c r="BV549" s="80">
        <v>0</v>
      </c>
      <c r="BW549" s="80">
        <v>4.5309999999999997</v>
      </c>
      <c r="BX549" s="80">
        <v>0</v>
      </c>
      <c r="BY549" s="80">
        <v>0</v>
      </c>
      <c r="BZ549" s="80">
        <v>0</v>
      </c>
      <c r="CA549" s="80">
        <v>0</v>
      </c>
      <c r="CB549" s="80">
        <v>0</v>
      </c>
      <c r="CC549" s="80">
        <v>0</v>
      </c>
    </row>
    <row r="550" spans="1:81">
      <c r="A550" s="80" t="s">
        <v>2353</v>
      </c>
      <c r="B550" s="80">
        <v>10</v>
      </c>
      <c r="C550" s="80">
        <v>10</v>
      </c>
      <c r="D550" s="80">
        <v>1</v>
      </c>
      <c r="E550" s="80">
        <v>2013</v>
      </c>
      <c r="F550" s="80" t="s">
        <v>89</v>
      </c>
      <c r="G550" s="80" t="s">
        <v>2343</v>
      </c>
      <c r="H550" s="80" t="s">
        <v>2344</v>
      </c>
      <c r="I550" s="177"/>
      <c r="J550" s="81">
        <v>1132.1345452488022</v>
      </c>
      <c r="K550" s="81">
        <v>2.3690036885629651</v>
      </c>
      <c r="L550" s="81">
        <v>9.7203941173936208</v>
      </c>
      <c r="M550" s="81">
        <v>71.558053285713342</v>
      </c>
      <c r="N550" s="81">
        <v>89.391190640931839</v>
      </c>
      <c r="O550" s="81">
        <v>70.497391961736341</v>
      </c>
      <c r="P550" s="81">
        <v>42.960127735312312</v>
      </c>
      <c r="Q550" s="81">
        <v>4.7511414078300795</v>
      </c>
      <c r="R550" s="81">
        <v>0.35626383096777448</v>
      </c>
      <c r="S550" s="81">
        <v>0</v>
      </c>
      <c r="T550" s="82"/>
      <c r="U550" s="81">
        <v>167160457</v>
      </c>
      <c r="V550" s="81">
        <v>1188</v>
      </c>
      <c r="W550" s="81">
        <v>170</v>
      </c>
      <c r="X550" s="81">
        <v>13943</v>
      </c>
      <c r="Y550" s="81">
        <v>23088</v>
      </c>
      <c r="Z550" s="81">
        <v>38518</v>
      </c>
      <c r="AA550" s="81">
        <v>8600</v>
      </c>
      <c r="AB550" s="81">
        <v>61419</v>
      </c>
      <c r="AC550" s="81">
        <v>59058.5</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391.55599999999998</v>
      </c>
      <c r="BJ550" s="81">
        <v>0</v>
      </c>
      <c r="BK550" s="81">
        <v>5.0979999999999999</v>
      </c>
      <c r="BL550" s="81">
        <v>0</v>
      </c>
      <c r="BM550" s="82"/>
      <c r="BN550" s="81">
        <v>0</v>
      </c>
      <c r="BO550" s="81">
        <v>0</v>
      </c>
      <c r="BP550" s="81">
        <v>18</v>
      </c>
      <c r="BQ550" s="81">
        <v>0</v>
      </c>
      <c r="BR550" s="81">
        <v>1</v>
      </c>
      <c r="BS550" s="81">
        <v>0</v>
      </c>
      <c r="BT550"/>
      <c r="BU550" s="80">
        <v>391.178</v>
      </c>
      <c r="BV550" s="80">
        <v>0</v>
      </c>
      <c r="BW550" s="80">
        <v>5.476</v>
      </c>
      <c r="BX550" s="80">
        <v>0</v>
      </c>
      <c r="BY550" s="80">
        <v>0</v>
      </c>
      <c r="BZ550" s="80">
        <v>0</v>
      </c>
      <c r="CA550" s="80">
        <v>0</v>
      </c>
      <c r="CB550" s="80">
        <v>0</v>
      </c>
      <c r="CC550" s="80">
        <v>0</v>
      </c>
    </row>
    <row r="551" spans="1:81">
      <c r="A551" s="80" t="s">
        <v>2354</v>
      </c>
      <c r="B551" s="80">
        <v>11</v>
      </c>
      <c r="C551" s="80">
        <v>11</v>
      </c>
      <c r="D551" s="80">
        <v>1</v>
      </c>
      <c r="E551" s="80">
        <v>2014</v>
      </c>
      <c r="F551" s="80" t="s">
        <v>90</v>
      </c>
      <c r="G551" s="80" t="s">
        <v>2343</v>
      </c>
      <c r="H551" s="80" t="s">
        <v>2344</v>
      </c>
      <c r="I551" s="177"/>
      <c r="J551" s="81">
        <v>1124.0170523232528</v>
      </c>
      <c r="K551" s="81">
        <v>2.2546379084888231</v>
      </c>
      <c r="L551" s="81">
        <v>10.355494669188955</v>
      </c>
      <c r="M551" s="81">
        <v>64.952952157308815</v>
      </c>
      <c r="N551" s="81">
        <v>83.040256034992026</v>
      </c>
      <c r="O551" s="81">
        <v>67.695071777165282</v>
      </c>
      <c r="P551" s="81">
        <v>42.550877535559174</v>
      </c>
      <c r="Q551" s="81">
        <v>4.5418804051140507</v>
      </c>
      <c r="R551" s="81">
        <v>0.36608262888972548</v>
      </c>
      <c r="S551" s="81">
        <v>0</v>
      </c>
      <c r="T551" s="82"/>
      <c r="U551" s="81">
        <v>175041901</v>
      </c>
      <c r="V551" s="81">
        <v>975</v>
      </c>
      <c r="W551" s="81">
        <v>199</v>
      </c>
      <c r="X551" s="81">
        <v>13478</v>
      </c>
      <c r="Y551" s="81">
        <v>23274</v>
      </c>
      <c r="Z551" s="81">
        <v>38955</v>
      </c>
      <c r="AA551" s="81">
        <v>8474</v>
      </c>
      <c r="AB551" s="81">
        <v>61195</v>
      </c>
      <c r="AC551" s="81">
        <v>60877</v>
      </c>
      <c r="AD551" s="81">
        <v>0</v>
      </c>
      <c r="AE551" s="82"/>
      <c r="AF551" s="81">
        <v>1280104763.3661516</v>
      </c>
      <c r="AG551" s="81">
        <v>1925820.4916770519</v>
      </c>
      <c r="AH551" s="81">
        <v>1257185.300039812</v>
      </c>
      <c r="AI551" s="81">
        <v>84659555.161227778</v>
      </c>
      <c r="AJ551" s="81">
        <v>126650535.00309744</v>
      </c>
      <c r="AK551" s="81">
        <v>0</v>
      </c>
      <c r="AL551" s="81">
        <v>0</v>
      </c>
      <c r="AM551" s="81">
        <v>8401159.04996006</v>
      </c>
      <c r="AN551" s="81">
        <v>0</v>
      </c>
      <c r="AO551" s="81">
        <v>0</v>
      </c>
      <c r="AP551" s="82"/>
      <c r="AQ551" s="81">
        <v>1728</v>
      </c>
      <c r="AR551" s="81">
        <v>280</v>
      </c>
      <c r="AS551" s="81">
        <v>1</v>
      </c>
      <c r="AT551" s="81">
        <v>0</v>
      </c>
      <c r="AU551" s="81">
        <v>0</v>
      </c>
      <c r="AV551" s="81">
        <v>0</v>
      </c>
      <c r="AW551" s="81" t="s">
        <v>564</v>
      </c>
      <c r="AX551" s="82"/>
      <c r="AY551" s="81">
        <v>7062.2999999999993</v>
      </c>
      <c r="AZ551" s="81">
        <v>20397</v>
      </c>
      <c r="BA551" s="81">
        <v>1117.8</v>
      </c>
      <c r="BB551" s="81">
        <v>0</v>
      </c>
      <c r="BC551" s="81">
        <v>0</v>
      </c>
      <c r="BD551" s="81">
        <v>0</v>
      </c>
      <c r="BE551" s="81" t="s">
        <v>564</v>
      </c>
      <c r="BF551" s="82"/>
      <c r="BG551" s="81">
        <v>0</v>
      </c>
      <c r="BH551" s="81">
        <v>0</v>
      </c>
      <c r="BI551" s="81">
        <v>407.935</v>
      </c>
      <c r="BJ551" s="81">
        <v>0</v>
      </c>
      <c r="BK551" s="81">
        <v>5.18</v>
      </c>
      <c r="BL551" s="81">
        <v>0</v>
      </c>
      <c r="BM551" s="82"/>
      <c r="BN551" s="81">
        <v>0</v>
      </c>
      <c r="BO551" s="81">
        <v>0</v>
      </c>
      <c r="BP551" s="81">
        <v>18</v>
      </c>
      <c r="BQ551" s="81">
        <v>0</v>
      </c>
      <c r="BR551" s="81">
        <v>1</v>
      </c>
      <c r="BS551" s="81">
        <v>0</v>
      </c>
      <c r="BT551"/>
      <c r="BU551" s="80">
        <v>407.16899999999998</v>
      </c>
      <c r="BV551" s="80">
        <v>0</v>
      </c>
      <c r="BW551" s="80">
        <v>5.9459999999999997</v>
      </c>
      <c r="BX551" s="80">
        <v>0</v>
      </c>
      <c r="BY551" s="80">
        <v>0</v>
      </c>
      <c r="BZ551" s="80">
        <v>0</v>
      </c>
      <c r="CA551" s="80">
        <v>0</v>
      </c>
      <c r="CB551" s="80">
        <v>0</v>
      </c>
      <c r="CC551" s="80">
        <v>0</v>
      </c>
    </row>
    <row r="552" spans="1:81">
      <c r="A552" s="80" t="s">
        <v>2355</v>
      </c>
      <c r="B552" s="80">
        <v>12</v>
      </c>
      <c r="C552" s="80">
        <v>12</v>
      </c>
      <c r="D552" s="80">
        <v>1</v>
      </c>
      <c r="E552" s="80">
        <v>2015</v>
      </c>
      <c r="F552" s="80" t="s">
        <v>91</v>
      </c>
      <c r="G552" s="80" t="s">
        <v>2343</v>
      </c>
      <c r="H552" s="80" t="s">
        <v>2344</v>
      </c>
      <c r="I552" s="177"/>
      <c r="J552" s="81">
        <v>932.69038323047369</v>
      </c>
      <c r="K552" s="81">
        <v>2.0874441241248869</v>
      </c>
      <c r="L552" s="81">
        <v>11.125880690328433</v>
      </c>
      <c r="M552" s="81">
        <v>58.647416633596848</v>
      </c>
      <c r="N552" s="81">
        <v>79.213660135040371</v>
      </c>
      <c r="O552" s="81">
        <v>67.48281064552755</v>
      </c>
      <c r="P552" s="81">
        <v>41.865739969368306</v>
      </c>
      <c r="Q552" s="81">
        <v>4.4252047682514855</v>
      </c>
      <c r="R552" s="81">
        <v>0.34376847207153316</v>
      </c>
      <c r="S552" s="81">
        <v>0</v>
      </c>
      <c r="T552" s="82"/>
      <c r="U552" s="81">
        <v>163101047</v>
      </c>
      <c r="V552" s="81">
        <v>975</v>
      </c>
      <c r="W552" s="81">
        <v>199</v>
      </c>
      <c r="X552" s="81">
        <v>13478</v>
      </c>
      <c r="Y552" s="81">
        <v>23412</v>
      </c>
      <c r="Z552" s="81">
        <v>39207</v>
      </c>
      <c r="AA552" s="81">
        <v>8331</v>
      </c>
      <c r="AB552" s="81">
        <v>60905</v>
      </c>
      <c r="AC552" s="81">
        <v>58888.5</v>
      </c>
      <c r="AD552" s="81">
        <v>0</v>
      </c>
      <c r="AE552" s="82"/>
      <c r="AF552" s="81">
        <v>1083006108.3161032</v>
      </c>
      <c r="AG552" s="81">
        <v>1654878.5461176124</v>
      </c>
      <c r="AH552" s="81">
        <v>1530015.8780338487</v>
      </c>
      <c r="AI552" s="81">
        <v>84224364.241257355</v>
      </c>
      <c r="AJ552" s="81">
        <v>123279547.10288775</v>
      </c>
      <c r="AK552" s="81">
        <v>0</v>
      </c>
      <c r="AL552" s="81">
        <v>0</v>
      </c>
      <c r="AM552" s="81">
        <v>8346774.7631340437</v>
      </c>
      <c r="AN552" s="81">
        <v>0</v>
      </c>
      <c r="AO552" s="81">
        <v>0</v>
      </c>
      <c r="AP552" s="82"/>
      <c r="AQ552" s="81">
        <v>1884</v>
      </c>
      <c r="AR552" s="81">
        <v>425</v>
      </c>
      <c r="AS552" s="81">
        <v>1</v>
      </c>
      <c r="AT552" s="81">
        <v>0</v>
      </c>
      <c r="AU552" s="81">
        <v>0</v>
      </c>
      <c r="AV552" s="81">
        <v>0</v>
      </c>
      <c r="AW552" s="81" t="s">
        <v>564</v>
      </c>
      <c r="AX552" s="82"/>
      <c r="AY552" s="81">
        <v>7809.4</v>
      </c>
      <c r="AZ552" s="81">
        <v>29214.7</v>
      </c>
      <c r="BA552" s="81">
        <v>1117.8</v>
      </c>
      <c r="BB552" s="81">
        <v>0</v>
      </c>
      <c r="BC552" s="81">
        <v>0</v>
      </c>
      <c r="BD552" s="81">
        <v>0</v>
      </c>
      <c r="BE552" s="81" t="s">
        <v>564</v>
      </c>
      <c r="BF552" s="82"/>
      <c r="BG552" s="81">
        <v>0</v>
      </c>
      <c r="BH552" s="81">
        <v>0</v>
      </c>
      <c r="BI552" s="81">
        <v>362.47699999999998</v>
      </c>
      <c r="BJ552" s="81">
        <v>0</v>
      </c>
      <c r="BK552" s="81">
        <v>4.835</v>
      </c>
      <c r="BL552" s="81">
        <v>0</v>
      </c>
      <c r="BM552" s="82"/>
      <c r="BN552" s="81">
        <v>0</v>
      </c>
      <c r="BO552" s="81">
        <v>0</v>
      </c>
      <c r="BP552" s="81">
        <v>16</v>
      </c>
      <c r="BQ552" s="81">
        <v>0</v>
      </c>
      <c r="BR552" s="81">
        <v>1</v>
      </c>
      <c r="BS552" s="81">
        <v>0</v>
      </c>
      <c r="BT552"/>
      <c r="BU552" s="80">
        <v>362.3</v>
      </c>
      <c r="BV552" s="80">
        <v>0</v>
      </c>
      <c r="BW552" s="80">
        <v>5.0119999999999996</v>
      </c>
      <c r="BX552" s="80">
        <v>0</v>
      </c>
      <c r="BY552" s="80">
        <v>0</v>
      </c>
      <c r="BZ552" s="80">
        <v>0</v>
      </c>
      <c r="CA552" s="80">
        <v>0</v>
      </c>
      <c r="CB552" s="80">
        <v>0</v>
      </c>
      <c r="CC552" s="80">
        <v>0</v>
      </c>
    </row>
    <row r="553" spans="1:81">
      <c r="A553" s="80" t="s">
        <v>2356</v>
      </c>
      <c r="B553" s="80">
        <v>13</v>
      </c>
      <c r="C553" s="80">
        <v>13</v>
      </c>
      <c r="D553" s="80">
        <v>1</v>
      </c>
      <c r="E553" s="80">
        <v>2016</v>
      </c>
      <c r="F553" s="80" t="s">
        <v>92</v>
      </c>
      <c r="G553" s="80" t="s">
        <v>2343</v>
      </c>
      <c r="H553" s="80" t="s">
        <v>2344</v>
      </c>
      <c r="I553" s="177"/>
      <c r="J553" s="81">
        <v>874.50453312934201</v>
      </c>
      <c r="K553" s="81">
        <v>2.0501188864633484</v>
      </c>
      <c r="L553" s="81">
        <v>11.672725011961262</v>
      </c>
      <c r="M553" s="81">
        <v>56.061058892102515</v>
      </c>
      <c r="N553" s="81">
        <v>78.66250920365438</v>
      </c>
      <c r="O553" s="81">
        <v>67.149620152256603</v>
      </c>
      <c r="P553" s="81">
        <v>40.429425213319234</v>
      </c>
      <c r="Q553" s="81">
        <v>4.263561097188389</v>
      </c>
      <c r="R553" s="81">
        <v>0.34584770237367601</v>
      </c>
      <c r="S553" s="81">
        <v>0</v>
      </c>
      <c r="T553" s="82"/>
      <c r="U553" s="81">
        <v>155598014</v>
      </c>
      <c r="V553" s="81">
        <v>975</v>
      </c>
      <c r="W553" s="81">
        <v>199</v>
      </c>
      <c r="X553" s="81">
        <v>13478</v>
      </c>
      <c r="Y553" s="81">
        <v>23383</v>
      </c>
      <c r="Z553" s="81">
        <v>39493</v>
      </c>
      <c r="AA553" s="81">
        <v>8321</v>
      </c>
      <c r="AB553" s="81">
        <v>60363</v>
      </c>
      <c r="AC553" s="81">
        <v>59067.383220466108</v>
      </c>
      <c r="AD553" s="81">
        <v>0</v>
      </c>
      <c r="AE553" s="82"/>
      <c r="AF553" s="81">
        <v>1025075673.273177</v>
      </c>
      <c r="AG553" s="81">
        <v>1552679.341712428</v>
      </c>
      <c r="AH553" s="81">
        <v>1167534.524204144</v>
      </c>
      <c r="AI553" s="81">
        <v>86854941.333444461</v>
      </c>
      <c r="AJ553" s="81">
        <v>123246237.6561835</v>
      </c>
      <c r="AK553" s="81">
        <v>0</v>
      </c>
      <c r="AL553" s="81">
        <v>0</v>
      </c>
      <c r="AM553" s="81">
        <v>8278922.8543913532</v>
      </c>
      <c r="AN553" s="81">
        <v>0</v>
      </c>
      <c r="AO553" s="81">
        <v>0</v>
      </c>
      <c r="AP553" s="82"/>
      <c r="AQ553" s="81">
        <v>2055</v>
      </c>
      <c r="AR553" s="81">
        <v>536</v>
      </c>
      <c r="AS553" s="81">
        <v>1</v>
      </c>
      <c r="AT553" s="81">
        <v>0</v>
      </c>
      <c r="AU553" s="81">
        <v>0</v>
      </c>
      <c r="AV553" s="81">
        <v>0</v>
      </c>
      <c r="AW553" s="81" t="s">
        <v>564</v>
      </c>
      <c r="AX553" s="82"/>
      <c r="AY553" s="81">
        <v>8674.2000000000007</v>
      </c>
      <c r="AZ553" s="81">
        <v>51153.8</v>
      </c>
      <c r="BA553" s="81">
        <v>1117.8</v>
      </c>
      <c r="BB553" s="81">
        <v>0</v>
      </c>
      <c r="BC553" s="81">
        <v>0</v>
      </c>
      <c r="BD553" s="81">
        <v>0</v>
      </c>
      <c r="BE553" s="81" t="s">
        <v>564</v>
      </c>
      <c r="BF553" s="82"/>
      <c r="BG553" s="81">
        <v>0</v>
      </c>
      <c r="BH553" s="81">
        <v>0</v>
      </c>
      <c r="BI553" s="81">
        <v>352.39</v>
      </c>
      <c r="BJ553" s="81">
        <v>0</v>
      </c>
      <c r="BK553" s="81">
        <v>4.6120000000000001</v>
      </c>
      <c r="BL553" s="81">
        <v>0</v>
      </c>
      <c r="BM553" s="82"/>
      <c r="BN553" s="81">
        <v>0</v>
      </c>
      <c r="BO553" s="81">
        <v>0</v>
      </c>
      <c r="BP553" s="81">
        <v>16</v>
      </c>
      <c r="BQ553" s="81">
        <v>0</v>
      </c>
      <c r="BR553" s="81">
        <v>1</v>
      </c>
      <c r="BS553" s="81">
        <v>0</v>
      </c>
      <c r="BT553"/>
      <c r="BU553" s="80">
        <v>351.7</v>
      </c>
      <c r="BV553" s="80">
        <v>0</v>
      </c>
      <c r="BW553" s="80">
        <v>5.3019999999999996</v>
      </c>
      <c r="BX553" s="80">
        <v>0</v>
      </c>
      <c r="BY553" s="80">
        <v>0</v>
      </c>
      <c r="BZ553" s="80">
        <v>0</v>
      </c>
      <c r="CA553" s="80">
        <v>0</v>
      </c>
      <c r="CB553" s="80">
        <v>0</v>
      </c>
      <c r="CC553" s="80">
        <v>0</v>
      </c>
    </row>
    <row r="554" spans="1:81">
      <c r="A554" s="80" t="s">
        <v>2357</v>
      </c>
      <c r="B554" s="80">
        <v>14</v>
      </c>
      <c r="C554" s="80">
        <v>14</v>
      </c>
      <c r="D554" s="80">
        <v>1</v>
      </c>
      <c r="E554" s="80">
        <v>2017</v>
      </c>
      <c r="F554" s="80" t="s">
        <v>71</v>
      </c>
      <c r="G554" s="80" t="s">
        <v>2343</v>
      </c>
      <c r="H554" s="80" t="s">
        <v>2344</v>
      </c>
      <c r="I554" s="177"/>
      <c r="J554" s="81">
        <v>839.32508273875976</v>
      </c>
      <c r="K554" s="81">
        <v>2.0520351767705147</v>
      </c>
      <c r="L554" s="81">
        <v>10.562292350659229</v>
      </c>
      <c r="M554" s="81">
        <v>53.807828796862218</v>
      </c>
      <c r="N554" s="81">
        <v>76.210109195394296</v>
      </c>
      <c r="O554" s="81">
        <v>66.467017458717493</v>
      </c>
      <c r="P554" s="81">
        <v>39.603621888878628</v>
      </c>
      <c r="Q554" s="81">
        <v>4.1041182905660065</v>
      </c>
      <c r="R554" s="81">
        <v>0.29742967476037346</v>
      </c>
      <c r="S554" s="81">
        <v>0</v>
      </c>
      <c r="T554" s="82"/>
      <c r="U554" s="81">
        <v>152580745</v>
      </c>
      <c r="V554" s="81">
        <v>975</v>
      </c>
      <c r="W554" s="81">
        <v>199</v>
      </c>
      <c r="X554" s="81">
        <v>13478</v>
      </c>
      <c r="Y554" s="81">
        <v>23645</v>
      </c>
      <c r="Z554" s="81">
        <v>39740</v>
      </c>
      <c r="AA554" s="81">
        <v>8203</v>
      </c>
      <c r="AB554" s="81">
        <v>60089</v>
      </c>
      <c r="AC554" s="81">
        <v>51805.999999999993</v>
      </c>
      <c r="AD554" s="81">
        <v>0</v>
      </c>
      <c r="AE554" s="82"/>
      <c r="AF554" s="81">
        <v>1030394003.9311481</v>
      </c>
      <c r="AG554" s="81">
        <v>1569627.640117225</v>
      </c>
      <c r="AH554" s="81">
        <v>1452882.061569419</v>
      </c>
      <c r="AI554" s="81">
        <v>86648117.496187121</v>
      </c>
      <c r="AJ554" s="81">
        <v>119177402.7347026</v>
      </c>
      <c r="AK554" s="81">
        <v>0</v>
      </c>
      <c r="AL554" s="81">
        <v>0</v>
      </c>
      <c r="AM554" s="81">
        <v>8254238.5830393592</v>
      </c>
      <c r="AN554" s="81">
        <v>0</v>
      </c>
      <c r="AO554" s="81">
        <v>0</v>
      </c>
      <c r="AP554" s="82"/>
      <c r="AQ554" s="81">
        <v>2169</v>
      </c>
      <c r="AR554" s="81">
        <v>622</v>
      </c>
      <c r="AS554" s="81">
        <v>1</v>
      </c>
      <c r="AT554" s="81">
        <v>0</v>
      </c>
      <c r="AU554" s="81">
        <v>0</v>
      </c>
      <c r="AV554" s="81">
        <v>0</v>
      </c>
      <c r="AW554" s="81" t="s">
        <v>564</v>
      </c>
      <c r="AX554" s="82"/>
      <c r="AY554" s="81">
        <v>9213.7000000000007</v>
      </c>
      <c r="AZ554" s="81">
        <v>57254.400000000009</v>
      </c>
      <c r="BA554" s="81">
        <v>1117.8</v>
      </c>
      <c r="BB554" s="81">
        <v>0</v>
      </c>
      <c r="BC554" s="81">
        <v>0</v>
      </c>
      <c r="BD554" s="81">
        <v>0</v>
      </c>
      <c r="BE554" s="81" t="s">
        <v>564</v>
      </c>
      <c r="BF554" s="82"/>
      <c r="BG554" s="81">
        <v>0</v>
      </c>
      <c r="BH554" s="81">
        <v>0</v>
      </c>
      <c r="BI554" s="81">
        <v>301.279</v>
      </c>
      <c r="BJ554" s="81">
        <v>0</v>
      </c>
      <c r="BK554" s="81">
        <v>4.4219999999999997</v>
      </c>
      <c r="BL554" s="81">
        <v>0</v>
      </c>
      <c r="BM554" s="82"/>
      <c r="BN554" s="81">
        <v>0</v>
      </c>
      <c r="BO554" s="81">
        <v>0</v>
      </c>
      <c r="BP554" s="81">
        <v>15</v>
      </c>
      <c r="BQ554" s="81">
        <v>0</v>
      </c>
      <c r="BR554" s="81">
        <v>1</v>
      </c>
      <c r="BS554" s="81">
        <v>0</v>
      </c>
      <c r="BT554"/>
      <c r="BU554" s="80">
        <v>302.70400000000001</v>
      </c>
      <c r="BV554" s="80">
        <v>0</v>
      </c>
      <c r="BW554" s="80">
        <v>2.9969999999999999</v>
      </c>
      <c r="BX554" s="80">
        <v>0</v>
      </c>
      <c r="BY554" s="80">
        <v>0</v>
      </c>
      <c r="BZ554" s="80">
        <v>0</v>
      </c>
      <c r="CA554" s="80">
        <v>0</v>
      </c>
      <c r="CB554" s="80">
        <v>0</v>
      </c>
      <c r="CC554" s="80">
        <v>0</v>
      </c>
    </row>
    <row r="555" spans="1:81">
      <c r="A555" s="80" t="s">
        <v>2358</v>
      </c>
      <c r="B555" s="80">
        <v>15</v>
      </c>
      <c r="C555" s="80">
        <v>15</v>
      </c>
      <c r="D555" s="80">
        <v>1</v>
      </c>
      <c r="E555" s="80">
        <v>2018</v>
      </c>
      <c r="F555" s="80" t="s">
        <v>93</v>
      </c>
      <c r="G555" s="80" t="s">
        <v>2343</v>
      </c>
      <c r="H555" s="80" t="s">
        <v>2344</v>
      </c>
      <c r="I555" s="177"/>
      <c r="J555" s="81">
        <v>914.37956216836074</v>
      </c>
      <c r="K555" s="81">
        <v>1.9274815357572519</v>
      </c>
      <c r="L555" s="81">
        <v>9.4191976281077299</v>
      </c>
      <c r="M555" s="81">
        <v>52.513424386007806</v>
      </c>
      <c r="N555" s="81">
        <v>71.97966951682487</v>
      </c>
      <c r="O555" s="81">
        <v>65.52513735271711</v>
      </c>
      <c r="P555" s="81">
        <v>39.175938840225101</v>
      </c>
      <c r="Q555" s="81">
        <v>3.7823656546613735</v>
      </c>
      <c r="R555" s="81">
        <v>0.2399214638737269</v>
      </c>
      <c r="S555" s="81">
        <v>0</v>
      </c>
      <c r="T555" s="82"/>
      <c r="U555" s="81">
        <v>173272477</v>
      </c>
      <c r="V555" s="81">
        <v>975</v>
      </c>
      <c r="W555" s="81">
        <v>199</v>
      </c>
      <c r="X555" s="81">
        <v>13478</v>
      </c>
      <c r="Y555" s="81">
        <v>23876</v>
      </c>
      <c r="Z555" s="81">
        <v>39927</v>
      </c>
      <c r="AA555" s="81">
        <v>8196</v>
      </c>
      <c r="AB555" s="81">
        <v>59678</v>
      </c>
      <c r="AC555" s="81">
        <v>41625.5</v>
      </c>
      <c r="AD555" s="81">
        <v>0</v>
      </c>
      <c r="AE555" s="82"/>
      <c r="AF555" s="81">
        <v>1137485172.9719069</v>
      </c>
      <c r="AG555" s="81">
        <v>1393832.0054990361</v>
      </c>
      <c r="AH555" s="81">
        <v>1313986.4640845889</v>
      </c>
      <c r="AI555" s="81">
        <v>83345243.621710926</v>
      </c>
      <c r="AJ555" s="81">
        <v>120801053.0581488</v>
      </c>
      <c r="AK555" s="81">
        <v>0</v>
      </c>
      <c r="AL555" s="81">
        <v>0</v>
      </c>
      <c r="AM555" s="81">
        <v>8214742.9850497805</v>
      </c>
      <c r="AN555" s="81">
        <v>0</v>
      </c>
      <c r="AO555" s="81">
        <v>0</v>
      </c>
      <c r="AP555" s="82"/>
      <c r="AQ555" s="81">
        <v>2310</v>
      </c>
      <c r="AR555" s="81">
        <v>783</v>
      </c>
      <c r="AS555" s="81">
        <v>1</v>
      </c>
      <c r="AT555" s="81">
        <v>0</v>
      </c>
      <c r="AU555" s="81">
        <v>0</v>
      </c>
      <c r="AV555" s="81">
        <v>0</v>
      </c>
      <c r="AW555" s="81" t="s">
        <v>564</v>
      </c>
      <c r="AX555" s="82"/>
      <c r="AY555" s="81">
        <v>9896.6</v>
      </c>
      <c r="AZ555" s="81">
        <v>63552.5</v>
      </c>
      <c r="BA555" s="81">
        <v>1117.8</v>
      </c>
      <c r="BB555" s="81">
        <v>0</v>
      </c>
      <c r="BC555" s="81">
        <v>0</v>
      </c>
      <c r="BD555" s="81">
        <v>0</v>
      </c>
      <c r="BE555" s="81" t="s">
        <v>564</v>
      </c>
      <c r="BF555" s="82"/>
      <c r="BG555" s="81">
        <v>0</v>
      </c>
      <c r="BH555" s="81">
        <v>0</v>
      </c>
      <c r="BI555" s="81">
        <v>367.45100000000002</v>
      </c>
      <c r="BJ555" s="81">
        <v>0</v>
      </c>
      <c r="BK555" s="81">
        <v>4.3680000000000003</v>
      </c>
      <c r="BL555" s="81">
        <v>0</v>
      </c>
      <c r="BM555" s="82"/>
      <c r="BN555" s="81">
        <v>0</v>
      </c>
      <c r="BO555" s="81">
        <v>0</v>
      </c>
      <c r="BP555" s="81">
        <v>16</v>
      </c>
      <c r="BQ555" s="81">
        <v>0</v>
      </c>
      <c r="BR555" s="81">
        <v>1</v>
      </c>
      <c r="BS555" s="81">
        <v>0</v>
      </c>
      <c r="BT555"/>
      <c r="BU555" s="80">
        <v>366.88</v>
      </c>
      <c r="BV555" s="80">
        <v>0</v>
      </c>
      <c r="BW555" s="80">
        <v>4.9390000000000001</v>
      </c>
      <c r="BX555" s="80">
        <v>0</v>
      </c>
      <c r="BY555" s="80">
        <v>0</v>
      </c>
      <c r="BZ555" s="80">
        <v>0</v>
      </c>
      <c r="CA555" s="80">
        <v>0</v>
      </c>
      <c r="CB555" s="80">
        <v>0</v>
      </c>
      <c r="CC555" s="80">
        <v>0</v>
      </c>
    </row>
    <row r="556" spans="1:81">
      <c r="A556" s="80" t="s">
        <v>2359</v>
      </c>
      <c r="B556" s="80">
        <v>16</v>
      </c>
      <c r="C556" s="80">
        <v>16</v>
      </c>
      <c r="D556" s="80">
        <v>1</v>
      </c>
      <c r="E556" s="80">
        <v>2019</v>
      </c>
      <c r="F556" s="80" t="s">
        <v>73</v>
      </c>
      <c r="G556" s="80" t="s">
        <v>2343</v>
      </c>
      <c r="H556" s="80" t="s">
        <v>2344</v>
      </c>
      <c r="I556" s="177"/>
      <c r="J556" s="81">
        <v>850.90634315820989</v>
      </c>
      <c r="K556" s="81">
        <v>1.7483023775391833</v>
      </c>
      <c r="L556" s="81">
        <v>9.5011766904014525</v>
      </c>
      <c r="M556" s="81">
        <v>48.354369929621406</v>
      </c>
      <c r="N556" s="81">
        <v>64.207401470841589</v>
      </c>
      <c r="O556" s="81">
        <v>64.068066959672109</v>
      </c>
      <c r="P556" s="81">
        <v>38.936791996763795</v>
      </c>
      <c r="Q556" s="81">
        <v>3.6812995715147463</v>
      </c>
      <c r="R556" s="81">
        <v>0.16514589374881603</v>
      </c>
      <c r="S556" s="81">
        <v>0</v>
      </c>
      <c r="T556" s="82"/>
      <c r="U556" s="81">
        <v>167139164</v>
      </c>
      <c r="V556" s="81">
        <v>975</v>
      </c>
      <c r="W556" s="81">
        <v>199</v>
      </c>
      <c r="X556" s="81">
        <v>13478</v>
      </c>
      <c r="Y556" s="81">
        <v>24331</v>
      </c>
      <c r="Z556" s="81">
        <v>40111</v>
      </c>
      <c r="AA556" s="81">
        <v>8085</v>
      </c>
      <c r="AB556" s="81">
        <v>59656</v>
      </c>
      <c r="AC556" s="81">
        <v>29121.5</v>
      </c>
      <c r="AD556" s="81">
        <v>0</v>
      </c>
      <c r="AE556" s="82"/>
      <c r="AF556" s="81">
        <v>1060078031.379149</v>
      </c>
      <c r="AG556" s="81">
        <v>1345467.3741105979</v>
      </c>
      <c r="AH556" s="81">
        <v>1429041.6176635639</v>
      </c>
      <c r="AI556" s="81">
        <v>81340042.563187316</v>
      </c>
      <c r="AJ556" s="81">
        <v>110208719.04802497</v>
      </c>
      <c r="AK556" s="81">
        <v>0</v>
      </c>
      <c r="AL556" s="81">
        <v>0</v>
      </c>
      <c r="AM556" s="81">
        <v>8124698.1098724427</v>
      </c>
      <c r="AN556" s="81">
        <v>0</v>
      </c>
      <c r="AO556" s="81">
        <v>0</v>
      </c>
      <c r="AP556" s="82"/>
      <c r="AQ556" s="81">
        <v>2435</v>
      </c>
      <c r="AR556" s="81">
        <v>895</v>
      </c>
      <c r="AS556" s="81">
        <v>1</v>
      </c>
      <c r="AT556" s="81">
        <v>0</v>
      </c>
      <c r="AU556" s="81">
        <v>0</v>
      </c>
      <c r="AV556" s="81">
        <v>0</v>
      </c>
      <c r="AW556" s="81" t="s">
        <v>564</v>
      </c>
      <c r="AX556" s="82"/>
      <c r="AY556" s="81">
        <v>10511.9</v>
      </c>
      <c r="AZ556" s="81">
        <v>73490.000000000029</v>
      </c>
      <c r="BA556" s="81">
        <v>1117.8</v>
      </c>
      <c r="BB556" s="81">
        <v>0</v>
      </c>
      <c r="BC556" s="81">
        <v>0</v>
      </c>
      <c r="BD556" s="81">
        <v>0</v>
      </c>
      <c r="BE556" s="81" t="s">
        <v>564</v>
      </c>
      <c r="BF556" s="82"/>
      <c r="BG556" s="81">
        <v>0</v>
      </c>
      <c r="BH556" s="81">
        <v>0</v>
      </c>
      <c r="BI556" s="81">
        <v>366.47</v>
      </c>
      <c r="BJ556" s="81">
        <v>0</v>
      </c>
      <c r="BK556" s="81">
        <v>3.984</v>
      </c>
      <c r="BL556" s="81">
        <v>0</v>
      </c>
      <c r="BM556" s="82"/>
      <c r="BN556" s="81">
        <v>0</v>
      </c>
      <c r="BO556" s="81">
        <v>0</v>
      </c>
      <c r="BP556" s="81">
        <v>17</v>
      </c>
      <c r="BQ556" s="81">
        <v>0</v>
      </c>
      <c r="BR556" s="81">
        <v>1</v>
      </c>
      <c r="BS556" s="81">
        <v>0</v>
      </c>
      <c r="BT556"/>
      <c r="BU556" s="80">
        <v>365.48</v>
      </c>
      <c r="BV556" s="80">
        <v>0</v>
      </c>
      <c r="BW556" s="80">
        <v>4.9740000000000002</v>
      </c>
      <c r="BX556" s="80">
        <v>0</v>
      </c>
      <c r="BY556" s="80">
        <v>0</v>
      </c>
      <c r="BZ556" s="80">
        <v>0</v>
      </c>
      <c r="CA556" s="80">
        <v>0</v>
      </c>
      <c r="CB556" s="80">
        <v>0</v>
      </c>
      <c r="CC556" s="80">
        <v>0</v>
      </c>
    </row>
    <row r="557" spans="1:81">
      <c r="A557" s="80" t="s">
        <v>2360</v>
      </c>
      <c r="B557" s="80">
        <v>17</v>
      </c>
      <c r="C557" s="80">
        <v>17</v>
      </c>
      <c r="D557" s="80">
        <v>1</v>
      </c>
      <c r="E557" s="80">
        <v>2020</v>
      </c>
      <c r="F557" s="80" t="s">
        <v>218</v>
      </c>
      <c r="G557" s="80" t="s">
        <v>2343</v>
      </c>
      <c r="H557" s="80" t="s">
        <v>2344</v>
      </c>
      <c r="I557" s="177"/>
      <c r="J557" s="81">
        <v>777.46314994087663</v>
      </c>
      <c r="K557" s="81">
        <v>1.7313677904395177</v>
      </c>
      <c r="L557" s="81">
        <v>12.481859039445185</v>
      </c>
      <c r="M557" s="81">
        <v>44.018708349762406</v>
      </c>
      <c r="N557" s="81">
        <v>65.602265312613241</v>
      </c>
      <c r="O557" s="81">
        <v>56.208261814777615</v>
      </c>
      <c r="P557" s="81">
        <v>36.351638009539279</v>
      </c>
      <c r="Q557" s="81">
        <v>3.48218799282966</v>
      </c>
      <c r="R557" s="81">
        <v>0.17097398295217353</v>
      </c>
      <c r="S557" s="81">
        <v>0</v>
      </c>
      <c r="T557" s="82"/>
      <c r="U557" s="81">
        <v>164918403</v>
      </c>
      <c r="V557" s="81">
        <v>849</v>
      </c>
      <c r="W557" s="81">
        <v>253</v>
      </c>
      <c r="X557" s="81">
        <v>13311</v>
      </c>
      <c r="Y557" s="81">
        <v>24284</v>
      </c>
      <c r="Z557" s="81">
        <v>40165</v>
      </c>
      <c r="AA557" s="81">
        <v>8201</v>
      </c>
      <c r="AB557" s="81">
        <v>59057</v>
      </c>
      <c r="AC557" s="81">
        <v>30306.499999999996</v>
      </c>
      <c r="AD557" s="81">
        <v>0</v>
      </c>
      <c r="AE557" s="82"/>
      <c r="AF557" s="81">
        <v>1021491931.0202399</v>
      </c>
      <c r="AG557" s="81">
        <v>1264168.1253078401</v>
      </c>
      <c r="AH557" s="81">
        <v>1848822.2047762414</v>
      </c>
      <c r="AI557" s="81">
        <v>75874603.579787955</v>
      </c>
      <c r="AJ557" s="81">
        <v>116346742.38790487</v>
      </c>
      <c r="AK557" s="81"/>
      <c r="AL557" s="81"/>
      <c r="AM557" s="81">
        <v>7707594.6369550796</v>
      </c>
      <c r="AN557" s="81"/>
      <c r="AO557" s="81"/>
      <c r="AP557" s="82"/>
      <c r="AQ557" s="81">
        <v>2555</v>
      </c>
      <c r="AR557" s="81">
        <v>955</v>
      </c>
      <c r="AS557" s="81">
        <v>1</v>
      </c>
      <c r="AT557" s="81">
        <v>0</v>
      </c>
      <c r="AU557" s="81">
        <v>0</v>
      </c>
      <c r="AV557" s="81">
        <v>0</v>
      </c>
      <c r="AW557" s="81">
        <v>1</v>
      </c>
      <c r="AX557" s="82"/>
      <c r="AY557" s="81">
        <v>11151.799999999979</v>
      </c>
      <c r="AZ557" s="81">
        <v>78420.300000000017</v>
      </c>
      <c r="BA557" s="81">
        <v>1117.8</v>
      </c>
      <c r="BB557" s="81">
        <v>0</v>
      </c>
      <c r="BC557" s="81">
        <v>0</v>
      </c>
      <c r="BD557" s="81">
        <v>0</v>
      </c>
      <c r="BE557" s="81">
        <v>1117.8</v>
      </c>
      <c r="BF557" s="82"/>
      <c r="BG557" s="81">
        <v>0</v>
      </c>
      <c r="BH557" s="81">
        <v>0</v>
      </c>
      <c r="BI557" s="81">
        <v>333.358</v>
      </c>
      <c r="BJ557" s="81">
        <v>0</v>
      </c>
      <c r="BK557" s="81">
        <v>3.62</v>
      </c>
      <c r="BL557" s="81">
        <v>0</v>
      </c>
      <c r="BM557" s="82"/>
      <c r="BN557" s="81">
        <v>0</v>
      </c>
      <c r="BO557" s="81">
        <v>0</v>
      </c>
      <c r="BP557" s="81">
        <v>17</v>
      </c>
      <c r="BQ557" s="81">
        <v>0</v>
      </c>
      <c r="BR557" s="81">
        <v>1</v>
      </c>
      <c r="BS557" s="81">
        <v>0</v>
      </c>
      <c r="BT557"/>
      <c r="BU557" s="80">
        <v>332.32400000000001</v>
      </c>
      <c r="BV557" s="80">
        <v>0</v>
      </c>
      <c r="BW557" s="80">
        <v>4.6539999999999999</v>
      </c>
      <c r="BX557" s="80">
        <v>0</v>
      </c>
      <c r="BY557" s="80">
        <v>0</v>
      </c>
      <c r="BZ557" s="80">
        <v>0</v>
      </c>
      <c r="CA557" s="80">
        <v>0</v>
      </c>
      <c r="CB557" s="80">
        <v>0</v>
      </c>
      <c r="CC557" s="80">
        <v>0</v>
      </c>
    </row>
    <row r="558" spans="1:81">
      <c r="A558" s="80" t="s">
        <v>2361</v>
      </c>
      <c r="B558" s="80">
        <v>17</v>
      </c>
      <c r="C558" s="80">
        <v>18</v>
      </c>
      <c r="D558" s="80">
        <v>1</v>
      </c>
      <c r="E558" s="80">
        <v>2021</v>
      </c>
      <c r="F558" s="80" t="s">
        <v>75</v>
      </c>
      <c r="G558" s="174" t="s">
        <v>2343</v>
      </c>
      <c r="H558" s="80" t="s">
        <v>2344</v>
      </c>
      <c r="I558" s="177"/>
      <c r="J558" s="81">
        <v>745.35020596059792</v>
      </c>
      <c r="K558" s="81">
        <v>1.8792203615370406</v>
      </c>
      <c r="L558" s="81">
        <v>11.252040345056516</v>
      </c>
      <c r="M558" s="81">
        <v>50.132694297446392</v>
      </c>
      <c r="N558" s="81">
        <v>62.456288693826743</v>
      </c>
      <c r="O558" s="81">
        <v>54.370352336086398</v>
      </c>
      <c r="P558" s="81">
        <v>37.698651116308419</v>
      </c>
      <c r="Q558" s="81">
        <v>3.4992733707978974</v>
      </c>
      <c r="R558" s="81">
        <v>0.18753595107697615</v>
      </c>
      <c r="S558" s="81">
        <v>0</v>
      </c>
      <c r="T558" s="82"/>
      <c r="U558" s="81">
        <v>157084106</v>
      </c>
      <c r="V558" s="81">
        <v>849</v>
      </c>
      <c r="W558" s="81">
        <v>253</v>
      </c>
      <c r="X558" s="81">
        <v>13311</v>
      </c>
      <c r="Y558" s="81">
        <v>24501</v>
      </c>
      <c r="Z558" s="81">
        <v>40005</v>
      </c>
      <c r="AA558" s="81">
        <v>8294</v>
      </c>
      <c r="AB558" s="81">
        <v>58643</v>
      </c>
      <c r="AC558" s="81">
        <v>32220.499999999996</v>
      </c>
      <c r="AD558" s="81">
        <v>0</v>
      </c>
      <c r="AE558" s="82"/>
      <c r="AF558" s="81">
        <v>956242290.02386129</v>
      </c>
      <c r="AG558" s="81">
        <v>1342287.2281653483</v>
      </c>
      <c r="AH558" s="81">
        <v>1737356.6845396457</v>
      </c>
      <c r="AI558" s="81">
        <v>82751702.642829597</v>
      </c>
      <c r="AJ558" s="81">
        <v>108651861.71762867</v>
      </c>
      <c r="AK558" s="81">
        <v>0</v>
      </c>
      <c r="AL558" s="81">
        <v>0</v>
      </c>
      <c r="AM558" s="81">
        <v>7697708.1727129864</v>
      </c>
      <c r="AN558" s="81">
        <v>0</v>
      </c>
      <c r="AO558" s="81">
        <v>0</v>
      </c>
      <c r="AP558" s="82"/>
      <c r="AQ558" s="81">
        <v>2681</v>
      </c>
      <c r="AR558" s="81">
        <v>985</v>
      </c>
      <c r="AS558" s="81">
        <v>1</v>
      </c>
      <c r="AT558" s="81">
        <v>0</v>
      </c>
      <c r="AU558" s="81">
        <v>0</v>
      </c>
      <c r="AV558" s="81">
        <v>0</v>
      </c>
      <c r="AW558" s="81"/>
      <c r="AX558" s="82"/>
      <c r="AY558" s="81">
        <v>11914.59999999998</v>
      </c>
      <c r="AZ558" s="81">
        <v>82455.400000000023</v>
      </c>
      <c r="BA558" s="81">
        <v>1117.8</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2362</v>
      </c>
      <c r="B559" s="80">
        <v>17</v>
      </c>
      <c r="C559" s="80">
        <v>19</v>
      </c>
      <c r="D559" s="80">
        <v>1</v>
      </c>
      <c r="E559" s="80">
        <v>2022</v>
      </c>
      <c r="F559" s="80" t="s">
        <v>568</v>
      </c>
      <c r="G559" s="174" t="s">
        <v>2343</v>
      </c>
      <c r="H559" s="80" t="s">
        <v>2344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2812</v>
      </c>
      <c r="AR559" s="81">
        <v>1009</v>
      </c>
      <c r="AS559" s="81">
        <v>1</v>
      </c>
      <c r="AT559" s="81">
        <v>0</v>
      </c>
      <c r="AU559" s="81">
        <v>0</v>
      </c>
      <c r="AV559" s="81">
        <v>0</v>
      </c>
      <c r="AW559" s="81"/>
      <c r="AX559" s="82"/>
      <c r="AY559" s="81">
        <v>12666.099999999971</v>
      </c>
      <c r="AZ559" s="81">
        <v>87310.300000000032</v>
      </c>
      <c r="BA559" s="81">
        <v>1117.8</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2423</v>
      </c>
      <c r="B560" s="80">
        <v>511</v>
      </c>
      <c r="C560" s="80">
        <v>1</v>
      </c>
      <c r="D560" s="80">
        <v>31</v>
      </c>
      <c r="E560" s="80">
        <v>1990</v>
      </c>
      <c r="F560" s="80" t="s">
        <v>562</v>
      </c>
      <c r="G560" s="80" t="s">
        <v>2424</v>
      </c>
      <c r="H560" s="80" t="s">
        <v>2425</v>
      </c>
      <c r="I560" s="177"/>
      <c r="J560" s="81">
        <v>36758.418739133806</v>
      </c>
      <c r="K560" s="81">
        <v>409.03982435137539</v>
      </c>
      <c r="L560" s="81">
        <v>353.79726554747435</v>
      </c>
      <c r="M560" s="81">
        <v>4256.9902337836547</v>
      </c>
      <c r="N560" s="81">
        <v>4162.6195072208466</v>
      </c>
      <c r="O560" s="81">
        <v>3427.9526243780051</v>
      </c>
      <c r="P560" s="81">
        <v>3211.5007145242826</v>
      </c>
      <c r="Q560" s="81">
        <v>332.89228871628916</v>
      </c>
      <c r="R560" s="81">
        <v>1775.7491676348886</v>
      </c>
      <c r="S560" s="81">
        <v>420.11957999999998</v>
      </c>
      <c r="T560" s="82"/>
      <c r="U560" s="81">
        <v>1542423487</v>
      </c>
      <c r="V560" s="81">
        <v>181130</v>
      </c>
      <c r="W560" s="81">
        <v>3699</v>
      </c>
      <c r="X560" s="81">
        <v>1585092</v>
      </c>
      <c r="Y560" s="81">
        <v>1791672</v>
      </c>
      <c r="Z560" s="81">
        <v>1409957</v>
      </c>
      <c r="AA560" s="81">
        <v>779788</v>
      </c>
      <c r="AB560" s="81">
        <v>5405040</v>
      </c>
      <c r="AC560" s="81">
        <v>307562952</v>
      </c>
      <c r="AD560" s="81">
        <v>420.11957999999998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2426</v>
      </c>
      <c r="B561" s="80">
        <v>512</v>
      </c>
      <c r="C561" s="80">
        <v>2</v>
      </c>
      <c r="D561" s="80">
        <v>31</v>
      </c>
      <c r="E561" s="80">
        <v>2005</v>
      </c>
      <c r="F561" s="80" t="s">
        <v>565</v>
      </c>
      <c r="G561" s="80" t="s">
        <v>2424</v>
      </c>
      <c r="H561" s="80" t="s">
        <v>2425</v>
      </c>
      <c r="I561" s="177"/>
      <c r="J561" s="81">
        <v>30393.619474627838</v>
      </c>
      <c r="K561" s="81">
        <v>299.56654669592604</v>
      </c>
      <c r="L561" s="81">
        <v>415.47802005422187</v>
      </c>
      <c r="M561" s="81">
        <v>7003.4962505432759</v>
      </c>
      <c r="N561" s="81">
        <v>6020.4395389784277</v>
      </c>
      <c r="O561" s="81">
        <v>4723.3767587841539</v>
      </c>
      <c r="P561" s="81">
        <v>3070.039300962957</v>
      </c>
      <c r="Q561" s="81">
        <v>328.55513013998967</v>
      </c>
      <c r="R561" s="81">
        <v>861.65313707207952</v>
      </c>
      <c r="S561" s="81">
        <v>927.52481642750354</v>
      </c>
      <c r="T561" s="82"/>
      <c r="U561" s="81">
        <v>1347782719</v>
      </c>
      <c r="V561" s="81">
        <v>146144</v>
      </c>
      <c r="W561" s="81">
        <v>3717</v>
      </c>
      <c r="X561" s="81">
        <v>1424313</v>
      </c>
      <c r="Y561" s="81">
        <v>2241030</v>
      </c>
      <c r="Z561" s="81">
        <v>2248167</v>
      </c>
      <c r="AA561" s="81">
        <v>610508</v>
      </c>
      <c r="AB561" s="81">
        <v>5576784</v>
      </c>
      <c r="AC561" s="81">
        <v>152365516</v>
      </c>
      <c r="AD561" s="81">
        <v>927.52481642750365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2427</v>
      </c>
      <c r="B562" s="80">
        <v>513</v>
      </c>
      <c r="C562" s="80">
        <v>3</v>
      </c>
      <c r="D562" s="80">
        <v>31</v>
      </c>
      <c r="E562" s="80">
        <v>2006</v>
      </c>
      <c r="F562" s="80" t="s">
        <v>566</v>
      </c>
      <c r="G562" s="80" t="s">
        <v>2424</v>
      </c>
      <c r="H562" s="80" t="s">
        <v>2425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2428</v>
      </c>
      <c r="B563" s="80">
        <v>514</v>
      </c>
      <c r="C563" s="80">
        <v>4</v>
      </c>
      <c r="D563" s="80">
        <v>31</v>
      </c>
      <c r="E563" s="80">
        <v>2007</v>
      </c>
      <c r="F563" s="80" t="s">
        <v>567</v>
      </c>
      <c r="G563" s="80" t="s">
        <v>2424</v>
      </c>
      <c r="H563" s="80" t="s">
        <v>2425</v>
      </c>
      <c r="I563" s="177"/>
      <c r="J563" s="81">
        <v>33334.868320370719</v>
      </c>
      <c r="K563" s="81">
        <v>374.87840137173089</v>
      </c>
      <c r="L563" s="81">
        <v>442.29639546448476</v>
      </c>
      <c r="M563" s="81">
        <v>6595.6799002175794</v>
      </c>
      <c r="N563" s="81">
        <v>6547.502608900686</v>
      </c>
      <c r="O563" s="81">
        <v>4572.9645848782338</v>
      </c>
      <c r="P563" s="81">
        <v>3031.2294502090103</v>
      </c>
      <c r="Q563" s="81">
        <v>347.23986314688631</v>
      </c>
      <c r="R563" s="81">
        <v>790.9472173523784</v>
      </c>
      <c r="S563" s="81">
        <v>842.32262082693694</v>
      </c>
      <c r="T563" s="82"/>
      <c r="U563" s="81">
        <v>1578463943</v>
      </c>
      <c r="V563" s="81">
        <v>137881</v>
      </c>
      <c r="W563" s="81">
        <v>5205</v>
      </c>
      <c r="X563" s="81">
        <v>1714206</v>
      </c>
      <c r="Y563" s="81">
        <v>2293683</v>
      </c>
      <c r="Z563" s="81">
        <v>2262663</v>
      </c>
      <c r="AA563" s="81">
        <v>593602</v>
      </c>
      <c r="AB563" s="81">
        <v>5582230</v>
      </c>
      <c r="AC563" s="81">
        <v>143875657</v>
      </c>
      <c r="AD563" s="81">
        <v>842.32262082693683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2429</v>
      </c>
      <c r="B564" s="80">
        <v>515</v>
      </c>
      <c r="C564" s="80">
        <v>5</v>
      </c>
      <c r="D564" s="80">
        <v>31</v>
      </c>
      <c r="E564" s="80">
        <v>2008</v>
      </c>
      <c r="F564" s="80" t="s">
        <v>84</v>
      </c>
      <c r="G564" s="80" t="s">
        <v>2424</v>
      </c>
      <c r="H564" s="80" t="s">
        <v>2425</v>
      </c>
      <c r="I564" s="177"/>
      <c r="J564" s="81">
        <v>30913.674360124856</v>
      </c>
      <c r="K564" s="81">
        <v>294.11743419071462</v>
      </c>
      <c r="L564" s="81">
        <v>399.0135965489257</v>
      </c>
      <c r="M564" s="81">
        <v>7222.9033769837879</v>
      </c>
      <c r="N564" s="81">
        <v>5933.4561048230526</v>
      </c>
      <c r="O564" s="81">
        <v>4433.1745907889526</v>
      </c>
      <c r="P564" s="81">
        <v>2936.9878802752346</v>
      </c>
      <c r="Q564" s="81">
        <v>341.87246932163879</v>
      </c>
      <c r="R564" s="81">
        <v>707.95898278047923</v>
      </c>
      <c r="S564" s="81">
        <v>751.35744865645142</v>
      </c>
      <c r="T564" s="82"/>
      <c r="U564" s="81">
        <v>1651279173</v>
      </c>
      <c r="V564" s="81">
        <v>137881</v>
      </c>
      <c r="W564" s="81">
        <v>5205</v>
      </c>
      <c r="X564" s="81">
        <v>1714206</v>
      </c>
      <c r="Y564" s="81">
        <v>2321121</v>
      </c>
      <c r="Z564" s="81">
        <v>2270484</v>
      </c>
      <c r="AA564" s="81">
        <v>575803</v>
      </c>
      <c r="AB564" s="81">
        <v>5586254</v>
      </c>
      <c r="AC564" s="81">
        <v>133723711</v>
      </c>
      <c r="AD564" s="81">
        <v>751.35744865645154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2430</v>
      </c>
      <c r="B565" s="80">
        <v>516</v>
      </c>
      <c r="C565" s="80">
        <v>6</v>
      </c>
      <c r="D565" s="80">
        <v>31</v>
      </c>
      <c r="E565" s="80">
        <v>2009</v>
      </c>
      <c r="F565" s="80" t="s">
        <v>85</v>
      </c>
      <c r="G565" s="80" t="s">
        <v>2424</v>
      </c>
      <c r="H565" s="80" t="s">
        <v>2425</v>
      </c>
      <c r="I565" s="177"/>
      <c r="J565" s="81">
        <v>28432.652396378864</v>
      </c>
      <c r="K565" s="81">
        <v>215.19723476257377</v>
      </c>
      <c r="L565" s="81">
        <v>458.13940257221407</v>
      </c>
      <c r="M565" s="81">
        <v>6390.3480200961385</v>
      </c>
      <c r="N565" s="81">
        <v>5241.7346026298837</v>
      </c>
      <c r="O565" s="81">
        <v>4508.9948010179187</v>
      </c>
      <c r="P565" s="81">
        <v>2799.8546308453883</v>
      </c>
      <c r="Q565" s="81">
        <v>325.66445411177358</v>
      </c>
      <c r="R565" s="81">
        <v>601.28173536115105</v>
      </c>
      <c r="S565" s="81">
        <v>704.92256252202094</v>
      </c>
      <c r="T565" s="82"/>
      <c r="U565" s="81">
        <v>1342302780</v>
      </c>
      <c r="V565" s="81">
        <v>137778</v>
      </c>
      <c r="W565" s="81">
        <v>7159</v>
      </c>
      <c r="X565" s="81">
        <v>1871522</v>
      </c>
      <c r="Y565" s="81">
        <v>2345254</v>
      </c>
      <c r="Z565" s="81">
        <v>2279407</v>
      </c>
      <c r="AA565" s="81">
        <v>563526</v>
      </c>
      <c r="AB565" s="81">
        <v>5586182</v>
      </c>
      <c r="AC565" s="81">
        <v>110800391</v>
      </c>
      <c r="AD565" s="81">
        <v>704.9225625220206</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9.64</v>
      </c>
      <c r="BI565" s="81">
        <v>29295.191700000003</v>
      </c>
      <c r="BJ565" s="81">
        <v>1433.1200000000001</v>
      </c>
      <c r="BK565" s="81">
        <v>1821.6710000000007</v>
      </c>
      <c r="BL565" s="81">
        <v>0</v>
      </c>
      <c r="BM565" s="82"/>
      <c r="BN565" s="81">
        <v>0</v>
      </c>
      <c r="BO565" s="81">
        <v>2</v>
      </c>
      <c r="BP565" s="81">
        <v>435</v>
      </c>
      <c r="BQ565" s="81">
        <v>16</v>
      </c>
      <c r="BR565" s="81">
        <v>225</v>
      </c>
      <c r="BS565" s="81">
        <v>0</v>
      </c>
      <c r="BT565"/>
      <c r="BU565" s="80"/>
      <c r="BV565" s="80"/>
      <c r="BW565" s="80"/>
      <c r="BX565" s="80"/>
      <c r="BY565" s="80"/>
      <c r="BZ565" s="80"/>
      <c r="CA565" s="80"/>
      <c r="CB565" s="80"/>
      <c r="CC565" s="80"/>
    </row>
    <row r="566" spans="1:81">
      <c r="A566" s="80" t="s">
        <v>2431</v>
      </c>
      <c r="B566" s="80">
        <v>517</v>
      </c>
      <c r="C566" s="80">
        <v>7</v>
      </c>
      <c r="D566" s="80">
        <v>31</v>
      </c>
      <c r="E566" s="80">
        <v>2010</v>
      </c>
      <c r="F566" s="80" t="s">
        <v>86</v>
      </c>
      <c r="G566" s="80" t="s">
        <v>2424</v>
      </c>
      <c r="H566" s="80" t="s">
        <v>2425</v>
      </c>
      <c r="I566" s="177"/>
      <c r="J566" s="81">
        <v>30778.220114793032</v>
      </c>
      <c r="K566" s="81">
        <v>301.59294491812295</v>
      </c>
      <c r="L566" s="81">
        <v>426.14025797377542</v>
      </c>
      <c r="M566" s="81">
        <v>7017.9713532589594</v>
      </c>
      <c r="N566" s="81">
        <v>5726.6870011926048</v>
      </c>
      <c r="O566" s="81">
        <v>4497.0844582936134</v>
      </c>
      <c r="P566" s="81">
        <v>2823.3933893762005</v>
      </c>
      <c r="Q566" s="81">
        <v>339.50276351623432</v>
      </c>
      <c r="R566" s="81">
        <v>606.03691875510128</v>
      </c>
      <c r="S566" s="81">
        <v>731.67872261453829</v>
      </c>
      <c r="T566" s="82"/>
      <c r="U566" s="81">
        <v>1418378348</v>
      </c>
      <c r="V566" s="81">
        <v>137778</v>
      </c>
      <c r="W566" s="81">
        <v>7159</v>
      </c>
      <c r="X566" s="81">
        <v>1871522</v>
      </c>
      <c r="Y566" s="81">
        <v>2364110</v>
      </c>
      <c r="Z566" s="81">
        <v>2283950</v>
      </c>
      <c r="AA566" s="81">
        <v>554072</v>
      </c>
      <c r="AB566" s="81">
        <v>5580139</v>
      </c>
      <c r="AC566" s="81">
        <v>105831358</v>
      </c>
      <c r="AD566" s="81">
        <v>731.67872261453817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5.4450000000000003</v>
      </c>
      <c r="BI566" s="81">
        <v>31205.194200000002</v>
      </c>
      <c r="BJ566" s="81">
        <v>1435.403</v>
      </c>
      <c r="BK566" s="81">
        <v>1782.1386000000002</v>
      </c>
      <c r="BL566" s="81">
        <v>0</v>
      </c>
      <c r="BM566" s="82"/>
      <c r="BN566" s="81">
        <v>0</v>
      </c>
      <c r="BO566" s="81">
        <v>1</v>
      </c>
      <c r="BP566" s="81">
        <v>446</v>
      </c>
      <c r="BQ566" s="81">
        <v>16</v>
      </c>
      <c r="BR566" s="81">
        <v>216</v>
      </c>
      <c r="BS566" s="81">
        <v>0</v>
      </c>
      <c r="BT566"/>
      <c r="BU566" s="80">
        <v>30416.049800000001</v>
      </c>
      <c r="BV566" s="80">
        <v>2809.8009999999999</v>
      </c>
      <c r="BW566" s="80">
        <v>806.15700000000004</v>
      </c>
      <c r="BX566" s="80">
        <v>30.172000000000001</v>
      </c>
      <c r="BY566" s="80">
        <v>270.995</v>
      </c>
      <c r="BZ566" s="80">
        <v>0</v>
      </c>
      <c r="CA566" s="80">
        <v>27.187999999999999</v>
      </c>
      <c r="CB566" s="80">
        <v>67.817999999999998</v>
      </c>
      <c r="CC566" s="80">
        <v>0</v>
      </c>
    </row>
    <row r="567" spans="1:81">
      <c r="A567" s="80" t="s">
        <v>2432</v>
      </c>
      <c r="B567" s="80">
        <v>518</v>
      </c>
      <c r="C567" s="80">
        <v>8</v>
      </c>
      <c r="D567" s="80">
        <v>31</v>
      </c>
      <c r="E567" s="80">
        <v>2011</v>
      </c>
      <c r="F567" s="80" t="s">
        <v>87</v>
      </c>
      <c r="G567" s="80" t="s">
        <v>2424</v>
      </c>
      <c r="H567" s="80" t="s">
        <v>2425</v>
      </c>
      <c r="I567" s="177"/>
      <c r="J567" s="81">
        <v>31973.347651226599</v>
      </c>
      <c r="K567" s="81">
        <v>317.64606706156388</v>
      </c>
      <c r="L567" s="81">
        <v>324.52088894837868</v>
      </c>
      <c r="M567" s="81">
        <v>8801.0803542773265</v>
      </c>
      <c r="N567" s="81">
        <v>6976.2127497017327</v>
      </c>
      <c r="O567" s="81">
        <v>4440.9013275654743</v>
      </c>
      <c r="P567" s="81">
        <v>2727.8470846816467</v>
      </c>
      <c r="Q567" s="81">
        <v>391.06199769441747</v>
      </c>
      <c r="R567" s="81">
        <v>502.14168615638209</v>
      </c>
      <c r="S567" s="81">
        <v>719.42129526365068</v>
      </c>
      <c r="T567" s="82"/>
      <c r="U567" s="81">
        <v>1435744318</v>
      </c>
      <c r="V567" s="81">
        <v>137778</v>
      </c>
      <c r="W567" s="81">
        <v>7159</v>
      </c>
      <c r="X567" s="81">
        <v>1871522</v>
      </c>
      <c r="Y567" s="81">
        <v>2381894</v>
      </c>
      <c r="Z567" s="81">
        <v>2304415</v>
      </c>
      <c r="AA567" s="81">
        <v>551252</v>
      </c>
      <c r="AB567" s="81">
        <v>5572405</v>
      </c>
      <c r="AC567" s="81">
        <v>87543257</v>
      </c>
      <c r="AD567" s="81">
        <v>719.42129526365102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5.4829999999999997</v>
      </c>
      <c r="BI567" s="81">
        <v>31408.312000000002</v>
      </c>
      <c r="BJ567" s="81">
        <v>1631.8340000000001</v>
      </c>
      <c r="BK567" s="81">
        <v>1816.0339999999999</v>
      </c>
      <c r="BL567" s="81">
        <v>0</v>
      </c>
      <c r="BM567" s="82"/>
      <c r="BN567" s="81">
        <v>0</v>
      </c>
      <c r="BO567" s="81">
        <v>1</v>
      </c>
      <c r="BP567" s="81">
        <v>464</v>
      </c>
      <c r="BQ567" s="81">
        <v>16</v>
      </c>
      <c r="BR567" s="81">
        <v>223</v>
      </c>
      <c r="BS567" s="81">
        <v>0</v>
      </c>
      <c r="BT567"/>
      <c r="BU567" s="80">
        <v>30817.224999999999</v>
      </c>
      <c r="BV567" s="80">
        <v>2819.6729999999998</v>
      </c>
      <c r="BW567" s="80">
        <v>792.06799999999998</v>
      </c>
      <c r="BX567" s="80">
        <v>57.893999999999998</v>
      </c>
      <c r="BY567" s="80">
        <v>282.58100000000002</v>
      </c>
      <c r="BZ567" s="80">
        <v>0</v>
      </c>
      <c r="CA567" s="80">
        <v>26.01</v>
      </c>
      <c r="CB567" s="80">
        <v>66.212000000000003</v>
      </c>
      <c r="CC567" s="80">
        <v>0</v>
      </c>
    </row>
    <row r="568" spans="1:81">
      <c r="A568" s="80" t="s">
        <v>2433</v>
      </c>
      <c r="B568" s="80">
        <v>519</v>
      </c>
      <c r="C568" s="80">
        <v>9</v>
      </c>
      <c r="D568" s="80">
        <v>31</v>
      </c>
      <c r="E568" s="80">
        <v>2012</v>
      </c>
      <c r="F568" s="80" t="s">
        <v>88</v>
      </c>
      <c r="G568" s="80" t="s">
        <v>2424</v>
      </c>
      <c r="H568" s="80" t="s">
        <v>2425</v>
      </c>
      <c r="I568" s="177"/>
      <c r="J568" s="81">
        <v>32677.509970710169</v>
      </c>
      <c r="K568" s="81">
        <v>299.38570841348405</v>
      </c>
      <c r="L568" s="81">
        <v>318.27345045856833</v>
      </c>
      <c r="M568" s="81">
        <v>9355.78924549773</v>
      </c>
      <c r="N568" s="81">
        <v>7198.6649872191265</v>
      </c>
      <c r="O568" s="81">
        <v>4443.8061430796688</v>
      </c>
      <c r="P568" s="81">
        <v>2716.3445061502621</v>
      </c>
      <c r="Q568" s="81">
        <v>431.58140143843082</v>
      </c>
      <c r="R568" s="81">
        <v>501.14567489846797</v>
      </c>
      <c r="S568" s="81">
        <v>691.28698625254526</v>
      </c>
      <c r="T568" s="82"/>
      <c r="U568" s="81">
        <v>1434702239</v>
      </c>
      <c r="V568" s="81">
        <v>137778</v>
      </c>
      <c r="W568" s="81">
        <v>7159</v>
      </c>
      <c r="X568" s="81">
        <v>1871522</v>
      </c>
      <c r="Y568" s="81">
        <v>2448763</v>
      </c>
      <c r="Z568" s="81">
        <v>2324212</v>
      </c>
      <c r="AA568" s="81">
        <v>545822</v>
      </c>
      <c r="AB568" s="81">
        <v>5660302</v>
      </c>
      <c r="AC568" s="81">
        <v>85106669</v>
      </c>
      <c r="AD568" s="81">
        <v>691.28698625254515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4.9809999999999999</v>
      </c>
      <c r="BI568" s="81">
        <v>32205.269</v>
      </c>
      <c r="BJ568" s="81">
        <v>1747.5840000000001</v>
      </c>
      <c r="BK568" s="81">
        <v>2036.3185800000001</v>
      </c>
      <c r="BL568" s="81">
        <v>0</v>
      </c>
      <c r="BM568" s="82"/>
      <c r="BN568" s="81">
        <v>0</v>
      </c>
      <c r="BO568" s="81">
        <v>1</v>
      </c>
      <c r="BP568" s="81">
        <v>467</v>
      </c>
      <c r="BQ568" s="81">
        <v>16</v>
      </c>
      <c r="BR568" s="81">
        <v>230</v>
      </c>
      <c r="BS568" s="81">
        <v>0</v>
      </c>
      <c r="BT568"/>
      <c r="BU568" s="80">
        <v>32068.191579999999</v>
      </c>
      <c r="BV568" s="80">
        <v>2825.7040000000002</v>
      </c>
      <c r="BW568" s="80">
        <v>687.28499999999997</v>
      </c>
      <c r="BX568" s="80">
        <v>40.728000000000002</v>
      </c>
      <c r="BY568" s="80">
        <v>290.983</v>
      </c>
      <c r="BZ568" s="80">
        <v>0</v>
      </c>
      <c r="CA568" s="80">
        <v>22.919</v>
      </c>
      <c r="CB568" s="80">
        <v>58.341999999999999</v>
      </c>
      <c r="CC568" s="80">
        <v>0</v>
      </c>
    </row>
    <row r="569" spans="1:81">
      <c r="A569" s="80" t="s">
        <v>2434</v>
      </c>
      <c r="B569" s="80">
        <v>520</v>
      </c>
      <c r="C569" s="80">
        <v>10</v>
      </c>
      <c r="D569" s="80">
        <v>31</v>
      </c>
      <c r="E569" s="80">
        <v>2013</v>
      </c>
      <c r="F569" s="80" t="s">
        <v>89</v>
      </c>
      <c r="G569" s="80" t="s">
        <v>2424</v>
      </c>
      <c r="H569" s="80" t="s">
        <v>2425</v>
      </c>
      <c r="I569" s="177"/>
      <c r="J569" s="81">
        <v>34303.734159692081</v>
      </c>
      <c r="K569" s="81">
        <v>256.18913102860853</v>
      </c>
      <c r="L569" s="81">
        <v>317.89411780613887</v>
      </c>
      <c r="M569" s="81">
        <v>9145.0575139772118</v>
      </c>
      <c r="N569" s="81">
        <v>7814.750539068109</v>
      </c>
      <c r="O569" s="81">
        <v>4294.11075435573</v>
      </c>
      <c r="P569" s="81">
        <v>2711.628276561843</v>
      </c>
      <c r="Q569" s="81">
        <v>437.47732498619854</v>
      </c>
      <c r="R569" s="81">
        <v>525.96925944946406</v>
      </c>
      <c r="S569" s="81">
        <v>714.72073745267278</v>
      </c>
      <c r="T569" s="82"/>
      <c r="U569" s="81">
        <v>1402686606</v>
      </c>
      <c r="V569" s="81">
        <v>137778</v>
      </c>
      <c r="W569" s="81">
        <v>7159</v>
      </c>
      <c r="X569" s="81">
        <v>1871522</v>
      </c>
      <c r="Y569" s="81">
        <v>2460392</v>
      </c>
      <c r="Z569" s="81">
        <v>2346194</v>
      </c>
      <c r="AA569" s="81">
        <v>542829</v>
      </c>
      <c r="AB569" s="81">
        <v>5655361</v>
      </c>
      <c r="AC569" s="81">
        <v>87190876</v>
      </c>
      <c r="AD569" s="81">
        <v>714.72073745267267</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5.5869999999999997</v>
      </c>
      <c r="BI569" s="81">
        <v>33660.2048</v>
      </c>
      <c r="BJ569" s="81">
        <v>1759.049</v>
      </c>
      <c r="BK569" s="81">
        <v>2183.8393430000006</v>
      </c>
      <c r="BL569" s="81">
        <v>0</v>
      </c>
      <c r="BM569" s="82"/>
      <c r="BN569" s="81">
        <v>0</v>
      </c>
      <c r="BO569" s="81">
        <v>1</v>
      </c>
      <c r="BP569" s="81">
        <v>463</v>
      </c>
      <c r="BQ569" s="81">
        <v>15</v>
      </c>
      <c r="BR569" s="81">
        <v>227</v>
      </c>
      <c r="BS569" s="81">
        <v>0</v>
      </c>
      <c r="BT569"/>
      <c r="BU569" s="80">
        <v>33557.919142999999</v>
      </c>
      <c r="BV569" s="80">
        <v>2898.6039999999998</v>
      </c>
      <c r="BW569" s="80">
        <v>720.255</v>
      </c>
      <c r="BX569" s="80">
        <v>52.600999999999999</v>
      </c>
      <c r="BY569" s="80">
        <v>305.66199999999998</v>
      </c>
      <c r="BZ569" s="80">
        <v>0</v>
      </c>
      <c r="CA569" s="80">
        <v>23.52</v>
      </c>
      <c r="CB569" s="80">
        <v>50.119</v>
      </c>
      <c r="CC569" s="80">
        <v>0</v>
      </c>
    </row>
    <row r="570" spans="1:81">
      <c r="A570" s="80" t="s">
        <v>2435</v>
      </c>
      <c r="B570" s="80">
        <v>521</v>
      </c>
      <c r="C570" s="80">
        <v>11</v>
      </c>
      <c r="D570" s="80">
        <v>31</v>
      </c>
      <c r="E570" s="80">
        <v>2014</v>
      </c>
      <c r="F570" s="80" t="s">
        <v>90</v>
      </c>
      <c r="G570" s="80" t="s">
        <v>2424</v>
      </c>
      <c r="H570" s="80" t="s">
        <v>2425</v>
      </c>
      <c r="I570" s="177"/>
      <c r="J570" s="81">
        <v>33700.314698367496</v>
      </c>
      <c r="K570" s="81">
        <v>264.16287146228831</v>
      </c>
      <c r="L570" s="81">
        <v>350.28887735188709</v>
      </c>
      <c r="M570" s="81">
        <v>9738.2160047466696</v>
      </c>
      <c r="N570" s="81">
        <v>7030.587217363046</v>
      </c>
      <c r="O570" s="81">
        <v>4101.5515148406839</v>
      </c>
      <c r="P570" s="81">
        <v>2713.2134722744745</v>
      </c>
      <c r="Q570" s="81">
        <v>418.47629511577662</v>
      </c>
      <c r="R570" s="81">
        <v>529.39120144641925</v>
      </c>
      <c r="S570" s="81">
        <v>703.94650102957405</v>
      </c>
      <c r="T570" s="82"/>
      <c r="U570" s="81">
        <v>1488835591</v>
      </c>
      <c r="V570" s="81">
        <v>116088</v>
      </c>
      <c r="W570" s="81">
        <v>7602</v>
      </c>
      <c r="X570" s="81">
        <v>1848407</v>
      </c>
      <c r="Y570" s="81">
        <v>2474489</v>
      </c>
      <c r="Z570" s="81">
        <v>2360230</v>
      </c>
      <c r="AA570" s="81">
        <v>540336</v>
      </c>
      <c r="AB570" s="81">
        <v>5638338</v>
      </c>
      <c r="AC570" s="81">
        <v>88034082</v>
      </c>
      <c r="AD570" s="81">
        <v>703.94650102957382</v>
      </c>
      <c r="AE570" s="82"/>
      <c r="AF570" s="81">
        <v>13348224634.558701</v>
      </c>
      <c r="AG570" s="81">
        <v>225377118.76039028</v>
      </c>
      <c r="AH570" s="81">
        <v>75752725.832942501</v>
      </c>
      <c r="AI570" s="81">
        <v>13050679210.698452</v>
      </c>
      <c r="AJ570" s="81">
        <v>9711366108.9326382</v>
      </c>
      <c r="AK570" s="81">
        <v>0</v>
      </c>
      <c r="AL570" s="81">
        <v>0</v>
      </c>
      <c r="AM570" s="81">
        <v>774059552.50320649</v>
      </c>
      <c r="AN570" s="81">
        <v>0</v>
      </c>
      <c r="AO570" s="81">
        <v>0</v>
      </c>
      <c r="AP570" s="82"/>
      <c r="AQ570" s="81">
        <v>81536</v>
      </c>
      <c r="AR570" s="81">
        <v>11713</v>
      </c>
      <c r="AS570" s="81">
        <v>6</v>
      </c>
      <c r="AT570" s="81">
        <v>1</v>
      </c>
      <c r="AU570" s="81">
        <v>0</v>
      </c>
      <c r="AV570" s="81">
        <v>18</v>
      </c>
      <c r="AW570" s="81" t="s">
        <v>564</v>
      </c>
      <c r="AX570" s="82"/>
      <c r="AY570" s="81">
        <v>313118.56599999993</v>
      </c>
      <c r="AZ570" s="81">
        <v>738797.9</v>
      </c>
      <c r="BA570" s="81">
        <v>55100</v>
      </c>
      <c r="BB570" s="81">
        <v>5.5</v>
      </c>
      <c r="BC570" s="81">
        <v>0</v>
      </c>
      <c r="BD570" s="81">
        <v>65454</v>
      </c>
      <c r="BE570" s="81" t="s">
        <v>564</v>
      </c>
      <c r="BF570" s="82"/>
      <c r="BG570" s="81">
        <v>0</v>
      </c>
      <c r="BH570" s="81">
        <v>6.4379999999999997</v>
      </c>
      <c r="BI570" s="81">
        <v>33511.4</v>
      </c>
      <c r="BJ570" s="81">
        <v>1735.9760000000001</v>
      </c>
      <c r="BK570" s="81">
        <v>2146.4479999999999</v>
      </c>
      <c r="BL570" s="81">
        <v>0</v>
      </c>
      <c r="BM570" s="82"/>
      <c r="BN570" s="81">
        <v>0</v>
      </c>
      <c r="BO570" s="81">
        <v>1</v>
      </c>
      <c r="BP570" s="81">
        <v>469</v>
      </c>
      <c r="BQ570" s="81">
        <v>15</v>
      </c>
      <c r="BR570" s="81">
        <v>226</v>
      </c>
      <c r="BS570" s="81">
        <v>0</v>
      </c>
      <c r="BT570"/>
      <c r="BU570" s="80">
        <v>33324.175000000003</v>
      </c>
      <c r="BV570" s="80">
        <v>2853.009</v>
      </c>
      <c r="BW570" s="80">
        <v>777.84</v>
      </c>
      <c r="BX570" s="80">
        <v>58.951000000000001</v>
      </c>
      <c r="BY570" s="80">
        <v>313.03399999999999</v>
      </c>
      <c r="BZ570" s="80">
        <v>0</v>
      </c>
      <c r="CA570" s="80">
        <v>26.609000000000002</v>
      </c>
      <c r="CB570" s="80">
        <v>46.643999999999998</v>
      </c>
      <c r="CC570" s="80">
        <v>0</v>
      </c>
    </row>
    <row r="571" spans="1:81">
      <c r="A571" s="80" t="s">
        <v>2436</v>
      </c>
      <c r="B571" s="80">
        <v>522</v>
      </c>
      <c r="C571" s="80">
        <v>12</v>
      </c>
      <c r="D571" s="80">
        <v>31</v>
      </c>
      <c r="E571" s="80">
        <v>2015</v>
      </c>
      <c r="F571" s="80" t="s">
        <v>91</v>
      </c>
      <c r="G571" s="80" t="s">
        <v>2424</v>
      </c>
      <c r="H571" s="80" t="s">
        <v>2425</v>
      </c>
      <c r="I571" s="177"/>
      <c r="J571" s="81">
        <v>32638.56190407242</v>
      </c>
      <c r="K571" s="81">
        <v>254.31651125641591</v>
      </c>
      <c r="L571" s="81">
        <v>410.13201705269233</v>
      </c>
      <c r="M571" s="81">
        <v>9038.7750138105348</v>
      </c>
      <c r="N571" s="81">
        <v>6459.9597001063703</v>
      </c>
      <c r="O571" s="81">
        <v>4076.0774271537985</v>
      </c>
      <c r="P571" s="81">
        <v>2700.8854726271452</v>
      </c>
      <c r="Q571" s="81">
        <v>408.41410385282711</v>
      </c>
      <c r="R571" s="81">
        <v>527.28687323193412</v>
      </c>
      <c r="S571" s="81">
        <v>695.7687694661405</v>
      </c>
      <c r="T571" s="82"/>
      <c r="U571" s="81">
        <v>1544567243</v>
      </c>
      <c r="V571" s="81">
        <v>116088</v>
      </c>
      <c r="W571" s="81">
        <v>7602</v>
      </c>
      <c r="X571" s="81">
        <v>1848407</v>
      </c>
      <c r="Y571" s="81">
        <v>2490682</v>
      </c>
      <c r="Z571" s="81">
        <v>2368170</v>
      </c>
      <c r="AA571" s="81">
        <v>537458</v>
      </c>
      <c r="AB571" s="81">
        <v>5621087</v>
      </c>
      <c r="AC571" s="81">
        <v>90325715</v>
      </c>
      <c r="AD571" s="81">
        <v>695.76876946614038</v>
      </c>
      <c r="AE571" s="82"/>
      <c r="AF571" s="81">
        <v>12985894001.36948</v>
      </c>
      <c r="AG571" s="81">
        <v>201812873.58176523</v>
      </c>
      <c r="AH571" s="81">
        <v>78982154.498100832</v>
      </c>
      <c r="AI571" s="81">
        <v>12350437576.542328</v>
      </c>
      <c r="AJ571" s="81">
        <v>9117291277.8395271</v>
      </c>
      <c r="AK571" s="81">
        <v>0</v>
      </c>
      <c r="AL571" s="81">
        <v>0</v>
      </c>
      <c r="AM571" s="81">
        <v>770346393.77688003</v>
      </c>
      <c r="AN571" s="81">
        <v>0</v>
      </c>
      <c r="AO571" s="81">
        <v>0</v>
      </c>
      <c r="AP571" s="82"/>
      <c r="AQ571" s="81">
        <v>89099</v>
      </c>
      <c r="AR571" s="81">
        <v>16485</v>
      </c>
      <c r="AS571" s="81">
        <v>6</v>
      </c>
      <c r="AT571" s="81">
        <v>2</v>
      </c>
      <c r="AU571" s="81">
        <v>0</v>
      </c>
      <c r="AV571" s="81">
        <v>19</v>
      </c>
      <c r="AW571" s="81" t="s">
        <v>564</v>
      </c>
      <c r="AX571" s="82"/>
      <c r="AY571" s="81">
        <v>347075.86600000004</v>
      </c>
      <c r="AZ571" s="81">
        <v>1132113.5999999999</v>
      </c>
      <c r="BA571" s="81">
        <v>55100</v>
      </c>
      <c r="BB571" s="81">
        <v>21.5</v>
      </c>
      <c r="BC571" s="81">
        <v>0</v>
      </c>
      <c r="BD571" s="81">
        <v>81984</v>
      </c>
      <c r="BE571" s="81" t="s">
        <v>564</v>
      </c>
      <c r="BF571" s="82"/>
      <c r="BG571" s="81">
        <v>0</v>
      </c>
      <c r="BH571" s="81">
        <v>6.75</v>
      </c>
      <c r="BI571" s="81">
        <v>32625.829000000002</v>
      </c>
      <c r="BJ571" s="81">
        <v>1725.538</v>
      </c>
      <c r="BK571" s="81">
        <v>2174.4589999999998</v>
      </c>
      <c r="BL571" s="81">
        <v>0</v>
      </c>
      <c r="BM571" s="82"/>
      <c r="BN571" s="81">
        <v>0</v>
      </c>
      <c r="BO571" s="81">
        <v>1</v>
      </c>
      <c r="BP571" s="81">
        <v>465</v>
      </c>
      <c r="BQ571" s="81">
        <v>16</v>
      </c>
      <c r="BR571" s="81">
        <v>229</v>
      </c>
      <c r="BS571" s="81">
        <v>0</v>
      </c>
      <c r="BT571"/>
      <c r="BU571" s="80">
        <v>32597.719000000001</v>
      </c>
      <c r="BV571" s="80">
        <v>2714.058</v>
      </c>
      <c r="BW571" s="80">
        <v>802.89499999999998</v>
      </c>
      <c r="BX571" s="80">
        <v>45.582000000000001</v>
      </c>
      <c r="BY571" s="80">
        <v>287.30200000000002</v>
      </c>
      <c r="BZ571" s="80">
        <v>0</v>
      </c>
      <c r="CA571" s="80">
        <v>30.789000000000001</v>
      </c>
      <c r="CB571" s="80">
        <v>54.231000000000002</v>
      </c>
      <c r="CC571" s="80">
        <v>0</v>
      </c>
    </row>
    <row r="572" spans="1:81">
      <c r="A572" s="80" t="s">
        <v>2437</v>
      </c>
      <c r="B572" s="80">
        <v>523</v>
      </c>
      <c r="C572" s="80">
        <v>13</v>
      </c>
      <c r="D572" s="80">
        <v>31</v>
      </c>
      <c r="E572" s="80">
        <v>2016</v>
      </c>
      <c r="F572" s="80" t="s">
        <v>92</v>
      </c>
      <c r="G572" s="80" t="s">
        <v>2424</v>
      </c>
      <c r="H572" s="80" t="s">
        <v>2425</v>
      </c>
      <c r="I572" s="177"/>
      <c r="J572" s="81">
        <v>31856.551966653195</v>
      </c>
      <c r="K572" s="81">
        <v>241.85090322519196</v>
      </c>
      <c r="L572" s="81">
        <v>404.63312154838053</v>
      </c>
      <c r="M572" s="81">
        <v>8160.9117927189609</v>
      </c>
      <c r="N572" s="81">
        <v>5953.849867942793</v>
      </c>
      <c r="O572" s="81">
        <v>4046.7537588705859</v>
      </c>
      <c r="P572" s="81">
        <v>2663.7505718513821</v>
      </c>
      <c r="Q572" s="81">
        <v>396.00164258960086</v>
      </c>
      <c r="R572" s="81">
        <v>528.57616831980329</v>
      </c>
      <c r="S572" s="81">
        <v>744.4680566701245</v>
      </c>
      <c r="T572" s="82"/>
      <c r="U572" s="81">
        <v>1510535036</v>
      </c>
      <c r="V572" s="81">
        <v>116088</v>
      </c>
      <c r="W572" s="81">
        <v>7602</v>
      </c>
      <c r="X572" s="81">
        <v>1848407</v>
      </c>
      <c r="Y572" s="81">
        <v>2507945</v>
      </c>
      <c r="Z572" s="81">
        <v>2380035</v>
      </c>
      <c r="AA572" s="81">
        <v>548241</v>
      </c>
      <c r="AB572" s="81">
        <v>5606545</v>
      </c>
      <c r="AC572" s="81">
        <v>90275606.520056009</v>
      </c>
      <c r="AD572" s="81">
        <v>744.4680566701245</v>
      </c>
      <c r="AE572" s="82"/>
      <c r="AF572" s="81">
        <v>12664582214.66144</v>
      </c>
      <c r="AG572" s="81">
        <v>182317947.0144465</v>
      </c>
      <c r="AH572" s="81">
        <v>56939253.09099973</v>
      </c>
      <c r="AI572" s="81">
        <v>12257539974.75584</v>
      </c>
      <c r="AJ572" s="81">
        <v>8118890033.0920563</v>
      </c>
      <c r="AK572" s="81"/>
      <c r="AL572" s="81"/>
      <c r="AM572" s="81">
        <v>768950408.9371568</v>
      </c>
      <c r="AN572" s="81"/>
      <c r="AO572" s="81"/>
      <c r="AP572" s="82"/>
      <c r="AQ572" s="81">
        <v>95691</v>
      </c>
      <c r="AR572" s="81">
        <v>19457</v>
      </c>
      <c r="AS572" s="81">
        <v>6</v>
      </c>
      <c r="AT572" s="81">
        <v>5</v>
      </c>
      <c r="AU572" s="81">
        <v>0</v>
      </c>
      <c r="AV572" s="81">
        <v>22</v>
      </c>
      <c r="AW572" s="81" t="s">
        <v>564</v>
      </c>
      <c r="AX572" s="82"/>
      <c r="AY572" s="81">
        <v>377253.76599999983</v>
      </c>
      <c r="AZ572" s="81">
        <v>1366375.5</v>
      </c>
      <c r="BA572" s="81">
        <v>55100</v>
      </c>
      <c r="BB572" s="81">
        <v>520.5</v>
      </c>
      <c r="BC572" s="81">
        <v>0</v>
      </c>
      <c r="BD572" s="81">
        <v>96624</v>
      </c>
      <c r="BE572" s="81" t="s">
        <v>564</v>
      </c>
      <c r="BF572" s="82"/>
      <c r="BG572" s="81">
        <v>0</v>
      </c>
      <c r="BH572" s="81">
        <v>6.2629999999999999</v>
      </c>
      <c r="BI572" s="81">
        <v>31860.825000000001</v>
      </c>
      <c r="BJ572" s="81">
        <v>1703.31</v>
      </c>
      <c r="BK572" s="81">
        <v>2125.279</v>
      </c>
      <c r="BL572" s="81">
        <v>0</v>
      </c>
      <c r="BM572" s="82"/>
      <c r="BN572" s="81">
        <v>0</v>
      </c>
      <c r="BO572" s="81">
        <v>1</v>
      </c>
      <c r="BP572" s="81">
        <v>478</v>
      </c>
      <c r="BQ572" s="81">
        <v>16</v>
      </c>
      <c r="BR572" s="81">
        <v>231</v>
      </c>
      <c r="BS572" s="81">
        <v>0</v>
      </c>
      <c r="BT572"/>
      <c r="BU572" s="80">
        <v>31648.182000000001</v>
      </c>
      <c r="BV572" s="80">
        <v>2745.011</v>
      </c>
      <c r="BW572" s="80">
        <v>881.88199999999995</v>
      </c>
      <c r="BX572" s="80">
        <v>35.853999999999999</v>
      </c>
      <c r="BY572" s="80">
        <v>291.81599999999997</v>
      </c>
      <c r="BZ572" s="80">
        <v>7.0389999999999997</v>
      </c>
      <c r="CA572" s="80">
        <v>33.677</v>
      </c>
      <c r="CB572" s="80">
        <v>52.216000000000001</v>
      </c>
      <c r="CC572" s="80">
        <v>0</v>
      </c>
    </row>
    <row r="573" spans="1:81">
      <c r="A573" s="80" t="s">
        <v>2438</v>
      </c>
      <c r="B573" s="80">
        <v>524</v>
      </c>
      <c r="C573" s="80">
        <v>14</v>
      </c>
      <c r="D573" s="80">
        <v>31</v>
      </c>
      <c r="E573" s="80">
        <v>2017</v>
      </c>
      <c r="F573" s="80" t="s">
        <v>71</v>
      </c>
      <c r="G573" s="80" t="s">
        <v>2424</v>
      </c>
      <c r="H573" s="80" t="s">
        <v>2425</v>
      </c>
      <c r="I573" s="177"/>
      <c r="J573" s="81">
        <v>31003.595215945108</v>
      </c>
      <c r="K573" s="81">
        <v>238.17000035696341</v>
      </c>
      <c r="L573" s="81">
        <v>325.28918302731768</v>
      </c>
      <c r="M573" s="81">
        <v>7108.0251934592634</v>
      </c>
      <c r="N573" s="81">
        <v>5847.6207134409533</v>
      </c>
      <c r="O573" s="81">
        <v>3998.4845015044734</v>
      </c>
      <c r="P573" s="81">
        <v>2645.6696772532587</v>
      </c>
      <c r="Q573" s="81">
        <v>381.78073926547506</v>
      </c>
      <c r="R573" s="81">
        <v>512.34917940249159</v>
      </c>
      <c r="S573" s="81">
        <v>738.36591532767955</v>
      </c>
      <c r="T573" s="82"/>
      <c r="U573" s="81">
        <v>1566588114</v>
      </c>
      <c r="V573" s="81">
        <v>116088</v>
      </c>
      <c r="W573" s="81">
        <v>7602</v>
      </c>
      <c r="X573" s="81">
        <v>1848407</v>
      </c>
      <c r="Y573" s="81">
        <v>2524247</v>
      </c>
      <c r="Z573" s="81">
        <v>2390656</v>
      </c>
      <c r="AA573" s="81">
        <v>547991</v>
      </c>
      <c r="AB573" s="81">
        <v>5589708</v>
      </c>
      <c r="AC573" s="81">
        <v>89240461.999999985</v>
      </c>
      <c r="AD573" s="81">
        <v>738.36591532767955</v>
      </c>
      <c r="AE573" s="82"/>
      <c r="AF573" s="81">
        <v>12733342559.546961</v>
      </c>
      <c r="AG573" s="81">
        <v>192764446.99667659</v>
      </c>
      <c r="AH573" s="81">
        <v>62861172.931373343</v>
      </c>
      <c r="AI573" s="81">
        <v>12406152235.72345</v>
      </c>
      <c r="AJ573" s="81">
        <v>9073572044.9728622</v>
      </c>
      <c r="AK573" s="81"/>
      <c r="AL573" s="81"/>
      <c r="AM573" s="81">
        <v>767840760.23105335</v>
      </c>
      <c r="AN573" s="81"/>
      <c r="AO573" s="81"/>
      <c r="AP573" s="82"/>
      <c r="AQ573" s="81">
        <v>100633</v>
      </c>
      <c r="AR573" s="81">
        <v>21672</v>
      </c>
      <c r="AS573" s="81">
        <v>6</v>
      </c>
      <c r="AT573" s="81">
        <v>5</v>
      </c>
      <c r="AU573" s="81">
        <v>0</v>
      </c>
      <c r="AV573" s="81">
        <v>23</v>
      </c>
      <c r="AW573" s="81" t="s">
        <v>564</v>
      </c>
      <c r="AX573" s="82"/>
      <c r="AY573" s="81">
        <v>400479.56600000022</v>
      </c>
      <c r="AZ573" s="81">
        <v>1551676.4000000011</v>
      </c>
      <c r="BA573" s="81">
        <v>55100</v>
      </c>
      <c r="BB573" s="81">
        <v>520.5</v>
      </c>
      <c r="BC573" s="81">
        <v>0</v>
      </c>
      <c r="BD573" s="81">
        <v>117472.5</v>
      </c>
      <c r="BE573" s="81" t="s">
        <v>564</v>
      </c>
      <c r="BF573" s="82"/>
      <c r="BG573" s="81">
        <v>4.5090000000000003</v>
      </c>
      <c r="BH573" s="81">
        <v>6.6520000000000001</v>
      </c>
      <c r="BI573" s="81">
        <v>31712.720000000001</v>
      </c>
      <c r="BJ573" s="81">
        <v>1554.3040000000001</v>
      </c>
      <c r="BK573" s="81">
        <v>2106.5790000000002</v>
      </c>
      <c r="BL573" s="81">
        <v>0</v>
      </c>
      <c r="BM573" s="82"/>
      <c r="BN573" s="81">
        <v>1</v>
      </c>
      <c r="BO573" s="81">
        <v>1</v>
      </c>
      <c r="BP573" s="81">
        <v>469</v>
      </c>
      <c r="BQ573" s="81">
        <v>15</v>
      </c>
      <c r="BR573" s="81">
        <v>220</v>
      </c>
      <c r="BS573" s="81">
        <v>0</v>
      </c>
      <c r="BT573"/>
      <c r="BU573" s="80">
        <v>31433.478999999999</v>
      </c>
      <c r="BV573" s="80">
        <v>2738.3870000000002</v>
      </c>
      <c r="BW573" s="80">
        <v>818.62199999999996</v>
      </c>
      <c r="BX573" s="80">
        <v>28.242999999999999</v>
      </c>
      <c r="BY573" s="80">
        <v>285.99900000000002</v>
      </c>
      <c r="BZ573" s="80">
        <v>9.7739999999999991</v>
      </c>
      <c r="CA573" s="80">
        <v>36.25</v>
      </c>
      <c r="CB573" s="80">
        <v>34.01</v>
      </c>
      <c r="CC573" s="80">
        <v>0</v>
      </c>
    </row>
    <row r="574" spans="1:81">
      <c r="A574" s="80" t="s">
        <v>2439</v>
      </c>
      <c r="B574" s="80">
        <v>525</v>
      </c>
      <c r="C574" s="80">
        <v>15</v>
      </c>
      <c r="D574" s="80">
        <v>31</v>
      </c>
      <c r="E574" s="80">
        <v>2018</v>
      </c>
      <c r="F574" s="80" t="s">
        <v>93</v>
      </c>
      <c r="G574" s="80" t="s">
        <v>2424</v>
      </c>
      <c r="H574" s="80" t="s">
        <v>2425</v>
      </c>
      <c r="I574" s="177"/>
      <c r="J574" s="81">
        <v>28964.614933317836</v>
      </c>
      <c r="K574" s="81">
        <v>207.62579106247736</v>
      </c>
      <c r="L574" s="81">
        <v>293.60960570648228</v>
      </c>
      <c r="M574" s="81">
        <v>5935.3883206898872</v>
      </c>
      <c r="N574" s="81">
        <v>4810.8742469478902</v>
      </c>
      <c r="O574" s="81">
        <v>3926.7571886763362</v>
      </c>
      <c r="P574" s="81">
        <v>2627.7466512143228</v>
      </c>
      <c r="Q574" s="81">
        <v>353.06334324941241</v>
      </c>
      <c r="R574" s="81">
        <v>497.73373565725444</v>
      </c>
      <c r="S574" s="81">
        <v>747.6581658756977</v>
      </c>
      <c r="T574" s="82"/>
      <c r="U574" s="81">
        <v>1650673635</v>
      </c>
      <c r="V574" s="81">
        <v>116088</v>
      </c>
      <c r="W574" s="81">
        <v>7602</v>
      </c>
      <c r="X574" s="81">
        <v>1848407</v>
      </c>
      <c r="Y574" s="81">
        <v>2540807</v>
      </c>
      <c r="Z574" s="81">
        <v>2392725</v>
      </c>
      <c r="AA574" s="81">
        <v>549751</v>
      </c>
      <c r="AB574" s="81">
        <v>5570618</v>
      </c>
      <c r="AC574" s="81">
        <v>86354990</v>
      </c>
      <c r="AD574" s="81">
        <v>747.6581658756977</v>
      </c>
      <c r="AE574" s="82"/>
      <c r="AF574" s="81">
        <v>12869886275.676029</v>
      </c>
      <c r="AG574" s="81">
        <v>166303787.0776169</v>
      </c>
      <c r="AH574" s="81">
        <v>59135631.31769944</v>
      </c>
      <c r="AI574" s="81">
        <v>11562253448.329359</v>
      </c>
      <c r="AJ574" s="81">
        <v>8715646424.5103893</v>
      </c>
      <c r="AK574" s="81"/>
      <c r="AL574" s="81"/>
      <c r="AM574" s="81">
        <v>766801755.0503037</v>
      </c>
      <c r="AN574" s="81"/>
      <c r="AO574" s="81"/>
      <c r="AP574" s="82"/>
      <c r="AQ574" s="81">
        <v>106196</v>
      </c>
      <c r="AR574" s="81">
        <v>24020</v>
      </c>
      <c r="AS574" s="81">
        <v>6</v>
      </c>
      <c r="AT574" s="81">
        <v>7</v>
      </c>
      <c r="AU574" s="81">
        <v>0</v>
      </c>
      <c r="AV574" s="81">
        <v>26</v>
      </c>
      <c r="AW574" s="81" t="s">
        <v>564</v>
      </c>
      <c r="AX574" s="82"/>
      <c r="AY574" s="81">
        <v>427306.76600000029</v>
      </c>
      <c r="AZ574" s="81">
        <v>1756380.2</v>
      </c>
      <c r="BA574" s="81">
        <v>55100</v>
      </c>
      <c r="BB574" s="81">
        <v>1038</v>
      </c>
      <c r="BC574" s="81">
        <v>0</v>
      </c>
      <c r="BD574" s="81">
        <v>123869.2</v>
      </c>
      <c r="BE574" s="81" t="s">
        <v>564</v>
      </c>
      <c r="BF574" s="82"/>
      <c r="BG574" s="81">
        <v>3.4830000000000001</v>
      </c>
      <c r="BH574" s="81">
        <v>5.742</v>
      </c>
      <c r="BI574" s="81">
        <v>29984.859</v>
      </c>
      <c r="BJ574" s="81">
        <v>1511.52</v>
      </c>
      <c r="BK574" s="81">
        <v>1988.3490000000002</v>
      </c>
      <c r="BL574" s="81">
        <v>0</v>
      </c>
      <c r="BM574" s="82"/>
      <c r="BN574" s="81">
        <v>1</v>
      </c>
      <c r="BO574" s="81">
        <v>1</v>
      </c>
      <c r="BP574" s="81">
        <v>464</v>
      </c>
      <c r="BQ574" s="81">
        <v>15</v>
      </c>
      <c r="BR574" s="81">
        <v>220</v>
      </c>
      <c r="BS574" s="81">
        <v>0</v>
      </c>
      <c r="BT574"/>
      <c r="BU574" s="80">
        <v>29701.374</v>
      </c>
      <c r="BV574" s="80">
        <v>2607.0740000000001</v>
      </c>
      <c r="BW574" s="80">
        <v>783.61400000000003</v>
      </c>
      <c r="BX574" s="80">
        <v>26.126000000000001</v>
      </c>
      <c r="BY574" s="80">
        <v>255.67500000000001</v>
      </c>
      <c r="BZ574" s="80">
        <v>24.893999999999998</v>
      </c>
      <c r="CA574" s="80">
        <v>41.180999999999997</v>
      </c>
      <c r="CB574" s="80">
        <v>54.015000000000001</v>
      </c>
      <c r="CC574" s="80">
        <v>0</v>
      </c>
    </row>
    <row r="575" spans="1:81">
      <c r="A575" s="80" t="s">
        <v>2440</v>
      </c>
      <c r="B575" s="80">
        <v>526</v>
      </c>
      <c r="C575" s="80">
        <v>16</v>
      </c>
      <c r="D575" s="80">
        <v>31</v>
      </c>
      <c r="E575" s="80">
        <v>2019</v>
      </c>
      <c r="F575" s="80" t="s">
        <v>73</v>
      </c>
      <c r="G575" s="80" t="s">
        <v>2424</v>
      </c>
      <c r="H575" s="80" t="s">
        <v>2425</v>
      </c>
      <c r="I575" s="177"/>
      <c r="J575" s="81">
        <v>27252.061832916836</v>
      </c>
      <c r="K575" s="81">
        <v>193.70466496663053</v>
      </c>
      <c r="L575" s="81">
        <v>296.19521552463698</v>
      </c>
      <c r="M575" s="81">
        <v>5734.163166494327</v>
      </c>
      <c r="N575" s="81">
        <v>5048.9844635636155</v>
      </c>
      <c r="O575" s="81">
        <v>3822.1806643301484</v>
      </c>
      <c r="P575" s="81">
        <v>2586.3517267450866</v>
      </c>
      <c r="Q575" s="81">
        <v>342.45712586314755</v>
      </c>
      <c r="R575" s="81">
        <v>488.76957872063008</v>
      </c>
      <c r="S575" s="81">
        <v>737.7906794010031</v>
      </c>
      <c r="T575" s="82"/>
      <c r="U575" s="81">
        <v>1626331268</v>
      </c>
      <c r="V575" s="81">
        <v>116088</v>
      </c>
      <c r="W575" s="81">
        <v>7602</v>
      </c>
      <c r="X575" s="81">
        <v>1848407</v>
      </c>
      <c r="Y575" s="81">
        <v>2558797</v>
      </c>
      <c r="Z575" s="81">
        <v>2392947</v>
      </c>
      <c r="AA575" s="81">
        <v>537041</v>
      </c>
      <c r="AB575" s="81">
        <v>5549568</v>
      </c>
      <c r="AC575" s="81">
        <v>86188660</v>
      </c>
      <c r="AD575" s="81">
        <v>737.79067940100299</v>
      </c>
      <c r="AE575" s="82"/>
      <c r="AF575" s="81">
        <v>12017212637.416689</v>
      </c>
      <c r="AG575" s="81">
        <v>167692875.69088042</v>
      </c>
      <c r="AH575" s="81">
        <v>63295872.248743594</v>
      </c>
      <c r="AI575" s="81">
        <v>11785624099.855761</v>
      </c>
      <c r="AJ575" s="81">
        <v>9385208809.455101</v>
      </c>
      <c r="AK575" s="81">
        <v>0</v>
      </c>
      <c r="AL575" s="81">
        <v>0</v>
      </c>
      <c r="AM575" s="81">
        <v>755809384.47446299</v>
      </c>
      <c r="AN575" s="81">
        <v>0</v>
      </c>
      <c r="AO575" s="81">
        <v>0</v>
      </c>
      <c r="AP575" s="82"/>
      <c r="AQ575" s="81">
        <v>111900</v>
      </c>
      <c r="AR575" s="81">
        <v>26145</v>
      </c>
      <c r="AS575" s="81">
        <v>6</v>
      </c>
      <c r="AT575" s="81">
        <v>9</v>
      </c>
      <c r="AU575" s="81">
        <v>0</v>
      </c>
      <c r="AV575" s="81">
        <v>27</v>
      </c>
      <c r="AW575" s="81" t="s">
        <v>564</v>
      </c>
      <c r="AX575" s="82"/>
      <c r="AY575" s="81">
        <v>454272.16600000073</v>
      </c>
      <c r="AZ575" s="81">
        <v>1887510.7000000009</v>
      </c>
      <c r="BA575" s="81">
        <v>55100</v>
      </c>
      <c r="BB575" s="81">
        <v>1068.3</v>
      </c>
      <c r="BC575" s="81">
        <v>0</v>
      </c>
      <c r="BD575" s="81">
        <v>125346.1</v>
      </c>
      <c r="BE575" s="81" t="s">
        <v>564</v>
      </c>
      <c r="BF575" s="82"/>
      <c r="BG575" s="81">
        <v>3.8559999999999999</v>
      </c>
      <c r="BH575" s="81">
        <v>12.190000000000001</v>
      </c>
      <c r="BI575" s="81">
        <v>27382.091</v>
      </c>
      <c r="BJ575" s="81">
        <v>1457.5039999999999</v>
      </c>
      <c r="BK575" s="81">
        <v>1817.5720000000001</v>
      </c>
      <c r="BL575" s="81">
        <v>0</v>
      </c>
      <c r="BM575" s="82"/>
      <c r="BN575" s="81">
        <v>1</v>
      </c>
      <c r="BO575" s="81">
        <v>3</v>
      </c>
      <c r="BP575" s="81">
        <v>461</v>
      </c>
      <c r="BQ575" s="81">
        <v>15</v>
      </c>
      <c r="BR575" s="81">
        <v>227</v>
      </c>
      <c r="BS575" s="81">
        <v>0</v>
      </c>
      <c r="BT575"/>
      <c r="BU575" s="80">
        <v>27100.940999999999</v>
      </c>
      <c r="BV575" s="80">
        <v>2542.4940000000001</v>
      </c>
      <c r="BW575" s="80">
        <v>655.50199999999995</v>
      </c>
      <c r="BX575" s="80">
        <v>26.658000000000001</v>
      </c>
      <c r="BY575" s="80">
        <v>277.78199999999998</v>
      </c>
      <c r="BZ575" s="80">
        <v>23.029</v>
      </c>
      <c r="CA575" s="80">
        <v>13.728</v>
      </c>
      <c r="CB575" s="80">
        <v>33.079000000000001</v>
      </c>
      <c r="CC575" s="80">
        <v>0</v>
      </c>
    </row>
    <row r="576" spans="1:81">
      <c r="A576" s="80" t="s">
        <v>2441</v>
      </c>
      <c r="B576" s="80">
        <v>527</v>
      </c>
      <c r="C576" s="80">
        <v>17</v>
      </c>
      <c r="D576" s="80">
        <v>31</v>
      </c>
      <c r="E576" s="80">
        <v>2020</v>
      </c>
      <c r="F576" s="80" t="s">
        <v>218</v>
      </c>
      <c r="G576" s="80" t="s">
        <v>2424</v>
      </c>
      <c r="H576" s="80" t="s">
        <v>2425</v>
      </c>
      <c r="I576" s="177"/>
      <c r="J576" s="81">
        <v>26326.209232764042</v>
      </c>
      <c r="K576" s="81">
        <v>208.43680709283876</v>
      </c>
      <c r="L576" s="81">
        <v>347.94101867418289</v>
      </c>
      <c r="M576" s="81">
        <v>5733.4071280535827</v>
      </c>
      <c r="N576" s="81">
        <v>5045.5363003124894</v>
      </c>
      <c r="O576" s="81">
        <v>3357.6281233390355</v>
      </c>
      <c r="P576" s="81">
        <v>2445.9452957009971</v>
      </c>
      <c r="Q576" s="81">
        <v>325.69056362953967</v>
      </c>
      <c r="R576" s="81">
        <v>450.29715732868135</v>
      </c>
      <c r="S576" s="81">
        <v>902.77579073818595</v>
      </c>
      <c r="T576" s="82"/>
      <c r="U576" s="81">
        <v>1524989901</v>
      </c>
      <c r="V576" s="81">
        <v>110549</v>
      </c>
      <c r="W576" s="81">
        <v>11377</v>
      </c>
      <c r="X576" s="81">
        <v>1873969</v>
      </c>
      <c r="Y576" s="81">
        <v>2574868</v>
      </c>
      <c r="Z576" s="81">
        <v>2399276</v>
      </c>
      <c r="AA576" s="81">
        <v>551810</v>
      </c>
      <c r="AB576" s="81">
        <v>5523627</v>
      </c>
      <c r="AC576" s="81">
        <v>79818757</v>
      </c>
      <c r="AD576" s="81">
        <v>902.77579073818595</v>
      </c>
      <c r="AE576" s="82"/>
      <c r="AF576" s="81">
        <v>12012240970.27883</v>
      </c>
      <c r="AG576" s="81">
        <v>163461906.6193608</v>
      </c>
      <c r="AH576" s="81">
        <v>76049169.277555585</v>
      </c>
      <c r="AI576" s="81">
        <v>11235715387.777889</v>
      </c>
      <c r="AJ576" s="81">
        <v>8961315301.3064137</v>
      </c>
      <c r="AK576" s="81">
        <v>0</v>
      </c>
      <c r="AL576" s="81">
        <v>0</v>
      </c>
      <c r="AM576" s="81">
        <v>720894692.27594161</v>
      </c>
      <c r="AN576" s="81">
        <v>0</v>
      </c>
      <c r="AO576" s="81">
        <v>0</v>
      </c>
      <c r="AP576" s="82"/>
      <c r="AQ576" s="81">
        <v>117801</v>
      </c>
      <c r="AR576" s="81">
        <v>27343</v>
      </c>
      <c r="AS576" s="81">
        <v>6</v>
      </c>
      <c r="AT576" s="81">
        <v>11</v>
      </c>
      <c r="AU576" s="81">
        <v>0</v>
      </c>
      <c r="AV576" s="81">
        <v>29</v>
      </c>
      <c r="AW576" s="81">
        <v>6</v>
      </c>
      <c r="AX576" s="82"/>
      <c r="AY576" s="81">
        <v>485398.06600000168</v>
      </c>
      <c r="AZ576" s="81">
        <v>2123545.0000000009</v>
      </c>
      <c r="BA576" s="81">
        <v>55100</v>
      </c>
      <c r="BB576" s="81">
        <v>1168.0999999999999</v>
      </c>
      <c r="BC576" s="81">
        <v>0</v>
      </c>
      <c r="BD576" s="81">
        <v>155706.1</v>
      </c>
      <c r="BE576" s="81">
        <v>55100</v>
      </c>
      <c r="BF576" s="82"/>
      <c r="BG576" s="81">
        <v>3.7570000000000001</v>
      </c>
      <c r="BH576" s="81">
        <v>4.03</v>
      </c>
      <c r="BI576" s="81">
        <v>24822.692999999999</v>
      </c>
      <c r="BJ576" s="81">
        <v>1369.155</v>
      </c>
      <c r="BK576" s="81">
        <v>1899.9789999999998</v>
      </c>
      <c r="BL576" s="81">
        <v>0</v>
      </c>
      <c r="BM576" s="82"/>
      <c r="BN576" s="81">
        <v>1</v>
      </c>
      <c r="BO576" s="81">
        <v>1</v>
      </c>
      <c r="BP576" s="81">
        <v>455</v>
      </c>
      <c r="BQ576" s="81">
        <v>15</v>
      </c>
      <c r="BR576" s="81">
        <v>217</v>
      </c>
      <c r="BS576" s="81">
        <v>0</v>
      </c>
      <c r="BT576"/>
      <c r="BU576" s="80">
        <v>25306.718000000001</v>
      </c>
      <c r="BV576" s="80">
        <v>1998.1759999999999</v>
      </c>
      <c r="BW576" s="80">
        <v>512.40499999999997</v>
      </c>
      <c r="BX576" s="80">
        <v>25.766999999999999</v>
      </c>
      <c r="BY576" s="80">
        <v>221.303</v>
      </c>
      <c r="BZ576" s="80">
        <v>22.670999999999999</v>
      </c>
      <c r="CA576" s="80">
        <v>0</v>
      </c>
      <c r="CB576" s="80">
        <v>12.574</v>
      </c>
      <c r="CC576" s="80">
        <v>0</v>
      </c>
    </row>
    <row r="577" spans="1:81">
      <c r="A577" s="80" t="s">
        <v>2442</v>
      </c>
      <c r="B577" s="80">
        <v>527</v>
      </c>
      <c r="C577" s="80">
        <v>18</v>
      </c>
      <c r="D577" s="80">
        <v>31</v>
      </c>
      <c r="E577" s="80">
        <v>2021</v>
      </c>
      <c r="F577" s="80" t="s">
        <v>75</v>
      </c>
      <c r="G577" s="174" t="s">
        <v>2424</v>
      </c>
      <c r="H577" s="80" t="s">
        <v>2425</v>
      </c>
      <c r="I577" s="177"/>
      <c r="J577" s="81">
        <v>26697.618045020034</v>
      </c>
      <c r="K577" s="81">
        <v>212.87018015476383</v>
      </c>
      <c r="L577" s="81">
        <v>363.86221614465239</v>
      </c>
      <c r="M577" s="81">
        <v>5379.067555469278</v>
      </c>
      <c r="N577" s="81">
        <v>4493.7136979739107</v>
      </c>
      <c r="O577" s="81">
        <v>3262.1885220310496</v>
      </c>
      <c r="P577" s="81">
        <v>2519.6552995441129</v>
      </c>
      <c r="Q577" s="81">
        <v>327.50932454560967</v>
      </c>
      <c r="R577" s="81">
        <v>465.69741295098186</v>
      </c>
      <c r="S577" s="81">
        <v>843.02830283372907</v>
      </c>
      <c r="T577" s="82"/>
      <c r="U577" s="81">
        <v>1650230665</v>
      </c>
      <c r="V577" s="81">
        <v>110549</v>
      </c>
      <c r="W577" s="81">
        <v>11377</v>
      </c>
      <c r="X577" s="81">
        <v>1873969</v>
      </c>
      <c r="Y577" s="81">
        <v>2583222</v>
      </c>
      <c r="Z577" s="81">
        <v>2400276</v>
      </c>
      <c r="AA577" s="81">
        <v>554344</v>
      </c>
      <c r="AB577" s="81">
        <v>5488605</v>
      </c>
      <c r="AC577" s="81">
        <v>80011344</v>
      </c>
      <c r="AD577" s="81">
        <v>843.02830283372907</v>
      </c>
      <c r="AE577" s="82"/>
      <c r="AF577" s="81">
        <v>12237120792.721849</v>
      </c>
      <c r="AG577" s="81">
        <v>174561448.2688731</v>
      </c>
      <c r="AH577" s="81">
        <v>76906136.18066825</v>
      </c>
      <c r="AI577" s="81">
        <v>12127746048.709</v>
      </c>
      <c r="AJ577" s="81">
        <v>9189707123.4632435</v>
      </c>
      <c r="AK577" s="81">
        <v>0</v>
      </c>
      <c r="AL577" s="81">
        <v>0</v>
      </c>
      <c r="AM577" s="81">
        <v>720455630.94134593</v>
      </c>
      <c r="AN577" s="81">
        <v>0</v>
      </c>
      <c r="AO577" s="81">
        <v>0</v>
      </c>
      <c r="AP577" s="82"/>
      <c r="AQ577" s="81">
        <v>124346</v>
      </c>
      <c r="AR577" s="81">
        <v>27994</v>
      </c>
      <c r="AS577" s="81">
        <v>6</v>
      </c>
      <c r="AT577" s="81">
        <v>14</v>
      </c>
      <c r="AU577" s="81">
        <v>0</v>
      </c>
      <c r="AV577" s="81">
        <v>29</v>
      </c>
      <c r="AW577" s="81"/>
      <c r="AX577" s="82"/>
      <c r="AY577" s="81">
        <v>523055.66599999712</v>
      </c>
      <c r="AZ577" s="81">
        <v>2232333.7999999588</v>
      </c>
      <c r="BA577" s="81">
        <v>55100</v>
      </c>
      <c r="BB577" s="81">
        <v>1392.9</v>
      </c>
      <c r="BC577" s="81">
        <v>0</v>
      </c>
      <c r="BD577" s="81">
        <v>162282.26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2443</v>
      </c>
      <c r="B578" s="80">
        <v>527</v>
      </c>
      <c r="C578" s="80">
        <v>19</v>
      </c>
      <c r="D578" s="80">
        <v>31</v>
      </c>
      <c r="E578" s="80">
        <v>2022</v>
      </c>
      <c r="F578" s="80" t="s">
        <v>568</v>
      </c>
      <c r="G578" s="174" t="s">
        <v>2424</v>
      </c>
      <c r="H578" s="80" t="s">
        <v>2425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132538</v>
      </c>
      <c r="AR578" s="81">
        <v>28375</v>
      </c>
      <c r="AS578" s="81">
        <v>6</v>
      </c>
      <c r="AT578" s="81">
        <v>14</v>
      </c>
      <c r="AU578" s="81">
        <v>0</v>
      </c>
      <c r="AV578" s="81">
        <v>30</v>
      </c>
      <c r="AW578" s="81"/>
      <c r="AX578" s="82"/>
      <c r="AY578" s="81">
        <v>568817.06600002048</v>
      </c>
      <c r="AZ578" s="81">
        <v>2341606.8999999631</v>
      </c>
      <c r="BA578" s="81">
        <v>55100</v>
      </c>
      <c r="BB578" s="81">
        <v>1392.8999999999999</v>
      </c>
      <c r="BC578" s="81">
        <v>0</v>
      </c>
      <c r="BD578" s="81">
        <v>359051.25999999995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1821</v>
      </c>
      <c r="B9" s="80">
        <v>1</v>
      </c>
      <c r="C9" s="80">
        <v>1</v>
      </c>
      <c r="D9" s="80">
        <v>1</v>
      </c>
      <c r="E9" s="80">
        <v>1990</v>
      </c>
      <c r="F9" s="80" t="s">
        <v>562</v>
      </c>
      <c r="G9" s="182" t="s">
        <v>1822</v>
      </c>
      <c r="H9" s="80" t="s">
        <v>1823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1824</v>
      </c>
      <c r="B10" s="80">
        <v>2</v>
      </c>
      <c r="C10" s="80">
        <v>2</v>
      </c>
      <c r="D10" s="80">
        <v>1</v>
      </c>
      <c r="E10" s="80">
        <v>2005</v>
      </c>
      <c r="F10" s="80" t="s">
        <v>565</v>
      </c>
      <c r="G10" s="182" t="s">
        <v>1822</v>
      </c>
      <c r="H10" s="80" t="s">
        <v>1823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1825</v>
      </c>
      <c r="B11" s="80">
        <v>3</v>
      </c>
      <c r="C11" s="80">
        <v>3</v>
      </c>
      <c r="D11" s="80">
        <v>1</v>
      </c>
      <c r="E11" s="80">
        <v>2006</v>
      </c>
      <c r="F11" s="80" t="s">
        <v>566</v>
      </c>
      <c r="G11" s="182" t="s">
        <v>1822</v>
      </c>
      <c r="H11" s="80" t="s">
        <v>1823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1826</v>
      </c>
      <c r="B12" s="80">
        <v>4</v>
      </c>
      <c r="C12" s="80">
        <v>4</v>
      </c>
      <c r="D12" s="80">
        <v>1</v>
      </c>
      <c r="E12" s="80">
        <v>2007</v>
      </c>
      <c r="F12" s="80" t="s">
        <v>567</v>
      </c>
      <c r="G12" s="182" t="s">
        <v>1822</v>
      </c>
      <c r="H12" s="80" t="s">
        <v>1823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1827</v>
      </c>
      <c r="B13" s="80">
        <v>5</v>
      </c>
      <c r="C13" s="80">
        <v>5</v>
      </c>
      <c r="D13" s="80">
        <v>1</v>
      </c>
      <c r="E13" s="80">
        <v>2008</v>
      </c>
      <c r="F13" s="80" t="s">
        <v>84</v>
      </c>
      <c r="G13" s="182" t="s">
        <v>1822</v>
      </c>
      <c r="H13" s="80" t="s">
        <v>1823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1828</v>
      </c>
      <c r="B14" s="80">
        <v>6</v>
      </c>
      <c r="C14" s="80">
        <v>6</v>
      </c>
      <c r="D14" s="80">
        <v>1</v>
      </c>
      <c r="E14" s="80">
        <v>2009</v>
      </c>
      <c r="F14" s="80" t="s">
        <v>85</v>
      </c>
      <c r="G14" s="182" t="s">
        <v>1822</v>
      </c>
      <c r="H14" s="80" t="s">
        <v>1823</v>
      </c>
      <c r="I14" s="173"/>
      <c r="J14" s="83">
        <v>0</v>
      </c>
      <c r="K14" s="83">
        <v>0</v>
      </c>
      <c r="L14" s="83">
        <v>0</v>
      </c>
      <c r="M14" s="83">
        <v>0</v>
      </c>
      <c r="N14" s="83">
        <v>0</v>
      </c>
      <c r="O14" s="83">
        <v>0</v>
      </c>
      <c r="P14" s="83">
        <v>0</v>
      </c>
      <c r="Q14" s="83">
        <v>0</v>
      </c>
      <c r="R14" s="83">
        <v>0</v>
      </c>
      <c r="S14" s="83">
        <v>0</v>
      </c>
      <c r="T14" s="83">
        <v>0</v>
      </c>
      <c r="U14" s="83">
        <v>0</v>
      </c>
      <c r="V14" s="83">
        <v>0</v>
      </c>
      <c r="W14" s="83">
        <v>32.121000000000002</v>
      </c>
      <c r="X14" s="83">
        <v>3</v>
      </c>
      <c r="Y14" s="83">
        <v>8.5</v>
      </c>
      <c r="Z14" s="83">
        <v>0</v>
      </c>
      <c r="AA14" s="83">
        <v>0</v>
      </c>
      <c r="AB14" s="83">
        <v>0</v>
      </c>
      <c r="AC14" s="83">
        <v>0</v>
      </c>
      <c r="AD14" s="83">
        <v>15.8</v>
      </c>
      <c r="AE14" s="83">
        <v>0</v>
      </c>
      <c r="AF14" s="83">
        <v>0</v>
      </c>
      <c r="AG14" s="83">
        <v>4.82</v>
      </c>
      <c r="AH14" s="83">
        <v>0</v>
      </c>
      <c r="AI14" s="83">
        <v>0</v>
      </c>
      <c r="AJ14" s="83">
        <v>0</v>
      </c>
      <c r="AK14" s="83">
        <v>0</v>
      </c>
      <c r="AL14" s="83">
        <v>4.0999999999999996</v>
      </c>
      <c r="AM14" s="83">
        <v>0</v>
      </c>
      <c r="AN14" s="83">
        <v>4.9119999999999999</v>
      </c>
      <c r="AO14" s="83">
        <v>8.23</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32.121000000000002</v>
      </c>
      <c r="DY14" s="83">
        <v>3</v>
      </c>
      <c r="DZ14" s="83">
        <v>8.5</v>
      </c>
      <c r="EA14" s="83">
        <v>0</v>
      </c>
      <c r="EB14" s="83">
        <v>0</v>
      </c>
      <c r="EC14" s="83">
        <v>0</v>
      </c>
      <c r="ED14" s="83">
        <v>0</v>
      </c>
      <c r="EE14" s="83">
        <v>15.8</v>
      </c>
      <c r="EF14" s="83">
        <v>0</v>
      </c>
      <c r="EG14" s="83">
        <v>0</v>
      </c>
      <c r="EH14" s="83">
        <v>4.82</v>
      </c>
      <c r="EI14" s="83">
        <v>0</v>
      </c>
      <c r="EJ14" s="83">
        <v>0</v>
      </c>
      <c r="EK14" s="83">
        <v>0</v>
      </c>
      <c r="EL14" s="83">
        <v>0</v>
      </c>
      <c r="EM14" s="83">
        <v>4.0999999999999996</v>
      </c>
      <c r="EN14" s="83">
        <v>0</v>
      </c>
      <c r="EO14" s="83">
        <v>4.9119999999999999</v>
      </c>
      <c r="EP14" s="83">
        <v>8.23</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81.483000000000018</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81.483000000000018</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2</v>
      </c>
      <c r="JK14" s="81">
        <v>1</v>
      </c>
      <c r="JL14" s="81">
        <v>2</v>
      </c>
      <c r="JM14" s="81">
        <v>0</v>
      </c>
      <c r="JN14" s="81">
        <v>0</v>
      </c>
      <c r="JO14" s="81">
        <v>0</v>
      </c>
      <c r="JP14" s="81">
        <v>0</v>
      </c>
      <c r="JQ14" s="81">
        <v>1</v>
      </c>
      <c r="JR14" s="81">
        <v>0</v>
      </c>
      <c r="JS14" s="81">
        <v>0</v>
      </c>
      <c r="JT14" s="81">
        <v>1</v>
      </c>
      <c r="JU14" s="81">
        <v>0</v>
      </c>
      <c r="JV14" s="81">
        <v>0</v>
      </c>
      <c r="JW14" s="81">
        <v>0</v>
      </c>
      <c r="JX14" s="81">
        <v>0</v>
      </c>
      <c r="JY14" s="81">
        <v>1</v>
      </c>
      <c r="JZ14" s="81">
        <v>0</v>
      </c>
      <c r="KA14" s="81">
        <v>1</v>
      </c>
      <c r="KB14" s="81">
        <v>1</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2</v>
      </c>
      <c r="NL14" s="81">
        <v>1</v>
      </c>
      <c r="NM14" s="81">
        <v>2</v>
      </c>
      <c r="NN14" s="81">
        <v>0</v>
      </c>
      <c r="NO14" s="81">
        <v>0</v>
      </c>
      <c r="NP14" s="81">
        <v>0</v>
      </c>
      <c r="NQ14" s="81">
        <v>0</v>
      </c>
      <c r="NR14" s="81">
        <v>1</v>
      </c>
      <c r="NS14" s="81">
        <v>0</v>
      </c>
      <c r="NT14" s="81">
        <v>0</v>
      </c>
      <c r="NU14" s="81">
        <v>1</v>
      </c>
      <c r="NV14" s="81">
        <v>0</v>
      </c>
      <c r="NW14" s="81">
        <v>0</v>
      </c>
      <c r="NX14" s="81">
        <v>0</v>
      </c>
      <c r="NY14" s="81">
        <v>0</v>
      </c>
      <c r="NZ14" s="81">
        <v>1</v>
      </c>
      <c r="OA14" s="81">
        <v>0</v>
      </c>
      <c r="OB14" s="81">
        <v>1</v>
      </c>
      <c r="OC14" s="81">
        <v>1</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10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1829</v>
      </c>
      <c r="B15" s="80">
        <v>7</v>
      </c>
      <c r="C15" s="80">
        <v>7</v>
      </c>
      <c r="D15" s="80">
        <v>1</v>
      </c>
      <c r="E15" s="80">
        <v>2010</v>
      </c>
      <c r="F15" s="80" t="s">
        <v>86</v>
      </c>
      <c r="G15" s="182" t="s">
        <v>1822</v>
      </c>
      <c r="H15" s="80" t="s">
        <v>1823</v>
      </c>
      <c r="I15" s="173"/>
      <c r="J15" s="83">
        <v>0</v>
      </c>
      <c r="K15" s="83">
        <v>0</v>
      </c>
      <c r="L15" s="83">
        <v>0</v>
      </c>
      <c r="M15" s="83">
        <v>0</v>
      </c>
      <c r="N15" s="83">
        <v>0</v>
      </c>
      <c r="O15" s="83">
        <v>0</v>
      </c>
      <c r="P15" s="83">
        <v>0</v>
      </c>
      <c r="Q15" s="83">
        <v>0</v>
      </c>
      <c r="R15" s="83">
        <v>0</v>
      </c>
      <c r="S15" s="83">
        <v>0</v>
      </c>
      <c r="T15" s="83">
        <v>0</v>
      </c>
      <c r="U15" s="83">
        <v>0</v>
      </c>
      <c r="V15" s="83">
        <v>0</v>
      </c>
      <c r="W15" s="83">
        <v>74.241</v>
      </c>
      <c r="X15" s="83">
        <v>2.3730000000000002</v>
      </c>
      <c r="Y15" s="83">
        <v>8.2100000000000009</v>
      </c>
      <c r="Z15" s="83">
        <v>0</v>
      </c>
      <c r="AA15" s="83">
        <v>0</v>
      </c>
      <c r="AB15" s="83">
        <v>0</v>
      </c>
      <c r="AC15" s="83">
        <v>0</v>
      </c>
      <c r="AD15" s="83">
        <v>15.507</v>
      </c>
      <c r="AE15" s="83">
        <v>0</v>
      </c>
      <c r="AF15" s="83">
        <v>1.9990000000000001</v>
      </c>
      <c r="AG15" s="83">
        <v>9.7639999999999993</v>
      </c>
      <c r="AH15" s="83">
        <v>0</v>
      </c>
      <c r="AI15" s="83">
        <v>0</v>
      </c>
      <c r="AJ15" s="83">
        <v>0</v>
      </c>
      <c r="AK15" s="83">
        <v>0</v>
      </c>
      <c r="AL15" s="83">
        <v>3.9319999999999999</v>
      </c>
      <c r="AM15" s="83">
        <v>0</v>
      </c>
      <c r="AN15" s="83">
        <v>5.1280000000000001</v>
      </c>
      <c r="AO15" s="83">
        <v>7.45</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74.241</v>
      </c>
      <c r="DY15" s="83">
        <v>2.3730000000000002</v>
      </c>
      <c r="DZ15" s="83">
        <v>8.2100000000000009</v>
      </c>
      <c r="EA15" s="83">
        <v>0</v>
      </c>
      <c r="EB15" s="83">
        <v>0</v>
      </c>
      <c r="EC15" s="83">
        <v>0</v>
      </c>
      <c r="ED15" s="83">
        <v>0</v>
      </c>
      <c r="EE15" s="83">
        <v>15.507</v>
      </c>
      <c r="EF15" s="83">
        <v>0</v>
      </c>
      <c r="EG15" s="83">
        <v>1.9990000000000001</v>
      </c>
      <c r="EH15" s="83">
        <v>9.7639999999999993</v>
      </c>
      <c r="EI15" s="83">
        <v>0</v>
      </c>
      <c r="EJ15" s="83">
        <v>0</v>
      </c>
      <c r="EK15" s="83">
        <v>0</v>
      </c>
      <c r="EL15" s="83">
        <v>0</v>
      </c>
      <c r="EM15" s="83">
        <v>3.9319999999999999</v>
      </c>
      <c r="EN15" s="83">
        <v>0</v>
      </c>
      <c r="EO15" s="83">
        <v>5.1280000000000001</v>
      </c>
      <c r="EP15" s="83">
        <v>7.45</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128.60400000000001</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128.60400000000001</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2</v>
      </c>
      <c r="JK15" s="81">
        <v>1</v>
      </c>
      <c r="JL15" s="81">
        <v>2</v>
      </c>
      <c r="JM15" s="81">
        <v>0</v>
      </c>
      <c r="JN15" s="81">
        <v>0</v>
      </c>
      <c r="JO15" s="81">
        <v>0</v>
      </c>
      <c r="JP15" s="81">
        <v>0</v>
      </c>
      <c r="JQ15" s="81">
        <v>1</v>
      </c>
      <c r="JR15" s="81">
        <v>0</v>
      </c>
      <c r="JS15" s="81">
        <v>1</v>
      </c>
      <c r="JT15" s="81">
        <v>2</v>
      </c>
      <c r="JU15" s="81">
        <v>0</v>
      </c>
      <c r="JV15" s="81">
        <v>0</v>
      </c>
      <c r="JW15" s="81">
        <v>0</v>
      </c>
      <c r="JX15" s="81">
        <v>0</v>
      </c>
      <c r="JY15" s="81">
        <v>1</v>
      </c>
      <c r="JZ15" s="81">
        <v>0</v>
      </c>
      <c r="KA15" s="81">
        <v>1</v>
      </c>
      <c r="KB15" s="81">
        <v>1</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2</v>
      </c>
      <c r="NL15" s="81">
        <v>1</v>
      </c>
      <c r="NM15" s="81">
        <v>2</v>
      </c>
      <c r="NN15" s="81">
        <v>0</v>
      </c>
      <c r="NO15" s="81">
        <v>0</v>
      </c>
      <c r="NP15" s="81">
        <v>0</v>
      </c>
      <c r="NQ15" s="81">
        <v>0</v>
      </c>
      <c r="NR15" s="81">
        <v>1</v>
      </c>
      <c r="NS15" s="81">
        <v>0</v>
      </c>
      <c r="NT15" s="81">
        <v>1</v>
      </c>
      <c r="NU15" s="81">
        <v>2</v>
      </c>
      <c r="NV15" s="81">
        <v>0</v>
      </c>
      <c r="NW15" s="81">
        <v>0</v>
      </c>
      <c r="NX15" s="81">
        <v>0</v>
      </c>
      <c r="NY15" s="81">
        <v>0</v>
      </c>
      <c r="NZ15" s="81">
        <v>1</v>
      </c>
      <c r="OA15" s="81">
        <v>0</v>
      </c>
      <c r="OB15" s="81">
        <v>1</v>
      </c>
      <c r="OC15" s="81">
        <v>1</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12</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12</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1830</v>
      </c>
      <c r="B16" s="80">
        <v>8</v>
      </c>
      <c r="C16" s="80">
        <v>8</v>
      </c>
      <c r="D16" s="80">
        <v>1</v>
      </c>
      <c r="E16" s="80">
        <v>2011</v>
      </c>
      <c r="F16" s="80" t="s">
        <v>87</v>
      </c>
      <c r="G16" s="182" t="s">
        <v>1822</v>
      </c>
      <c r="H16" s="80" t="s">
        <v>1823</v>
      </c>
      <c r="I16" s="173"/>
      <c r="J16" s="83">
        <v>0</v>
      </c>
      <c r="K16" s="83">
        <v>0</v>
      </c>
      <c r="L16" s="83">
        <v>0</v>
      </c>
      <c r="M16" s="83">
        <v>0</v>
      </c>
      <c r="N16" s="83">
        <v>0</v>
      </c>
      <c r="O16" s="83">
        <v>0</v>
      </c>
      <c r="P16" s="83">
        <v>0</v>
      </c>
      <c r="Q16" s="83">
        <v>0</v>
      </c>
      <c r="R16" s="83">
        <v>0</v>
      </c>
      <c r="S16" s="83">
        <v>0</v>
      </c>
      <c r="T16" s="83">
        <v>0</v>
      </c>
      <c r="U16" s="83">
        <v>0</v>
      </c>
      <c r="V16" s="83">
        <v>0</v>
      </c>
      <c r="W16" s="83">
        <v>89.155000000000001</v>
      </c>
      <c r="X16" s="83">
        <v>2.1459999999999999</v>
      </c>
      <c r="Y16" s="83">
        <v>4.1970000000000001</v>
      </c>
      <c r="Z16" s="83">
        <v>0</v>
      </c>
      <c r="AA16" s="83">
        <v>4.4219999999999997</v>
      </c>
      <c r="AB16" s="83">
        <v>0</v>
      </c>
      <c r="AC16" s="83">
        <v>0</v>
      </c>
      <c r="AD16" s="83">
        <v>13.407999999999999</v>
      </c>
      <c r="AE16" s="83">
        <v>0</v>
      </c>
      <c r="AF16" s="83">
        <v>1.7929999999999999</v>
      </c>
      <c r="AG16" s="83">
        <v>5.625</v>
      </c>
      <c r="AH16" s="83">
        <v>0</v>
      </c>
      <c r="AI16" s="83">
        <v>0</v>
      </c>
      <c r="AJ16" s="83">
        <v>0</v>
      </c>
      <c r="AK16" s="83">
        <v>0</v>
      </c>
      <c r="AL16" s="83">
        <v>3.8530000000000002</v>
      </c>
      <c r="AM16" s="83">
        <v>0</v>
      </c>
      <c r="AN16" s="83">
        <v>4.6109999999999998</v>
      </c>
      <c r="AO16" s="83">
        <v>7.5730000000000004</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89.155000000000001</v>
      </c>
      <c r="DY16" s="83">
        <v>2.1459999999999999</v>
      </c>
      <c r="DZ16" s="83">
        <v>4.1970000000000001</v>
      </c>
      <c r="EA16" s="83">
        <v>0</v>
      </c>
      <c r="EB16" s="83">
        <v>4.4219999999999997</v>
      </c>
      <c r="EC16" s="83">
        <v>0</v>
      </c>
      <c r="ED16" s="83">
        <v>0</v>
      </c>
      <c r="EE16" s="83">
        <v>13.407999999999999</v>
      </c>
      <c r="EF16" s="83">
        <v>0</v>
      </c>
      <c r="EG16" s="83">
        <v>1.7929999999999999</v>
      </c>
      <c r="EH16" s="83">
        <v>5.625</v>
      </c>
      <c r="EI16" s="83">
        <v>0</v>
      </c>
      <c r="EJ16" s="83">
        <v>0</v>
      </c>
      <c r="EK16" s="83">
        <v>0</v>
      </c>
      <c r="EL16" s="83">
        <v>0</v>
      </c>
      <c r="EM16" s="83">
        <v>3.8530000000000002</v>
      </c>
      <c r="EN16" s="83">
        <v>0</v>
      </c>
      <c r="EO16" s="83">
        <v>4.6109999999999998</v>
      </c>
      <c r="EP16" s="83">
        <v>7.5730000000000004</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136.78299999999999</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136.78299999999999</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2</v>
      </c>
      <c r="JK16" s="81">
        <v>1</v>
      </c>
      <c r="JL16" s="81">
        <v>1</v>
      </c>
      <c r="JM16" s="81">
        <v>0</v>
      </c>
      <c r="JN16" s="81">
        <v>1</v>
      </c>
      <c r="JO16" s="81">
        <v>0</v>
      </c>
      <c r="JP16" s="81">
        <v>0</v>
      </c>
      <c r="JQ16" s="81">
        <v>1</v>
      </c>
      <c r="JR16" s="81">
        <v>0</v>
      </c>
      <c r="JS16" s="81">
        <v>1</v>
      </c>
      <c r="JT16" s="81">
        <v>1</v>
      </c>
      <c r="JU16" s="81">
        <v>0</v>
      </c>
      <c r="JV16" s="81">
        <v>0</v>
      </c>
      <c r="JW16" s="81">
        <v>0</v>
      </c>
      <c r="JX16" s="81">
        <v>0</v>
      </c>
      <c r="JY16" s="81">
        <v>1</v>
      </c>
      <c r="JZ16" s="81">
        <v>0</v>
      </c>
      <c r="KA16" s="81">
        <v>1</v>
      </c>
      <c r="KB16" s="81">
        <v>1</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2</v>
      </c>
      <c r="NL16" s="81">
        <v>1</v>
      </c>
      <c r="NM16" s="81">
        <v>1</v>
      </c>
      <c r="NN16" s="81">
        <v>0</v>
      </c>
      <c r="NO16" s="81">
        <v>1</v>
      </c>
      <c r="NP16" s="81">
        <v>0</v>
      </c>
      <c r="NQ16" s="81">
        <v>0</v>
      </c>
      <c r="NR16" s="81">
        <v>1</v>
      </c>
      <c r="NS16" s="81">
        <v>0</v>
      </c>
      <c r="NT16" s="81">
        <v>1</v>
      </c>
      <c r="NU16" s="81">
        <v>1</v>
      </c>
      <c r="NV16" s="81">
        <v>0</v>
      </c>
      <c r="NW16" s="81">
        <v>0</v>
      </c>
      <c r="NX16" s="81">
        <v>0</v>
      </c>
      <c r="NY16" s="81">
        <v>0</v>
      </c>
      <c r="NZ16" s="81">
        <v>1</v>
      </c>
      <c r="OA16" s="81">
        <v>0</v>
      </c>
      <c r="OB16" s="81">
        <v>1</v>
      </c>
      <c r="OC16" s="81">
        <v>1</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11</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11</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1831</v>
      </c>
      <c r="B17" s="80">
        <v>9</v>
      </c>
      <c r="C17" s="80">
        <v>9</v>
      </c>
      <c r="D17" s="80">
        <v>1</v>
      </c>
      <c r="E17" s="80">
        <v>2012</v>
      </c>
      <c r="F17" s="80" t="s">
        <v>88</v>
      </c>
      <c r="G17" s="182" t="s">
        <v>1822</v>
      </c>
      <c r="H17" s="80" t="s">
        <v>1823</v>
      </c>
      <c r="I17" s="173"/>
      <c r="J17" s="83">
        <v>0</v>
      </c>
      <c r="K17" s="83">
        <v>0</v>
      </c>
      <c r="L17" s="83">
        <v>0</v>
      </c>
      <c r="M17" s="83">
        <v>0</v>
      </c>
      <c r="N17" s="83">
        <v>0</v>
      </c>
      <c r="O17" s="83">
        <v>0</v>
      </c>
      <c r="P17" s="83">
        <v>0</v>
      </c>
      <c r="Q17" s="83">
        <v>0</v>
      </c>
      <c r="R17" s="83">
        <v>0</v>
      </c>
      <c r="S17" s="83">
        <v>0</v>
      </c>
      <c r="T17" s="83">
        <v>0</v>
      </c>
      <c r="U17" s="83">
        <v>0</v>
      </c>
      <c r="V17" s="83">
        <v>0</v>
      </c>
      <c r="W17" s="83">
        <v>76.078999999999994</v>
      </c>
      <c r="X17" s="83">
        <v>2.2349999999999999</v>
      </c>
      <c r="Y17" s="83">
        <v>4.4829999999999997</v>
      </c>
      <c r="Z17" s="83">
        <v>0</v>
      </c>
      <c r="AA17" s="83">
        <v>8.8699999999999992</v>
      </c>
      <c r="AB17" s="83">
        <v>0</v>
      </c>
      <c r="AC17" s="83">
        <v>0</v>
      </c>
      <c r="AD17" s="83">
        <v>18.620999999999999</v>
      </c>
      <c r="AE17" s="83">
        <v>0</v>
      </c>
      <c r="AF17" s="83">
        <v>2.4630000000000001</v>
      </c>
      <c r="AG17" s="83">
        <v>5.8620000000000001</v>
      </c>
      <c r="AH17" s="83">
        <v>0</v>
      </c>
      <c r="AI17" s="83">
        <v>0</v>
      </c>
      <c r="AJ17" s="83">
        <v>0</v>
      </c>
      <c r="AK17" s="83">
        <v>0</v>
      </c>
      <c r="AL17" s="83">
        <v>0</v>
      </c>
      <c r="AM17" s="83">
        <v>0</v>
      </c>
      <c r="AN17" s="83">
        <v>5.5209999999999999</v>
      </c>
      <c r="AO17" s="83">
        <v>8.3469999999999995</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76.078999999999994</v>
      </c>
      <c r="DY17" s="83">
        <v>2.2349999999999999</v>
      </c>
      <c r="DZ17" s="83">
        <v>4.4829999999999997</v>
      </c>
      <c r="EA17" s="83">
        <v>0</v>
      </c>
      <c r="EB17" s="83">
        <v>8.8699999999999992</v>
      </c>
      <c r="EC17" s="83">
        <v>0</v>
      </c>
      <c r="ED17" s="83">
        <v>0</v>
      </c>
      <c r="EE17" s="83">
        <v>18.620999999999999</v>
      </c>
      <c r="EF17" s="83">
        <v>0</v>
      </c>
      <c r="EG17" s="83">
        <v>2.4630000000000001</v>
      </c>
      <c r="EH17" s="83">
        <v>5.8620000000000001</v>
      </c>
      <c r="EI17" s="83">
        <v>0</v>
      </c>
      <c r="EJ17" s="83">
        <v>0</v>
      </c>
      <c r="EK17" s="83">
        <v>0</v>
      </c>
      <c r="EL17" s="83">
        <v>0</v>
      </c>
      <c r="EM17" s="83">
        <v>0</v>
      </c>
      <c r="EN17" s="83">
        <v>0</v>
      </c>
      <c r="EO17" s="83">
        <v>5.5209999999999999</v>
      </c>
      <c r="EP17" s="83">
        <v>8.3469999999999995</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132.48099999999999</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132.48099999999999</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2</v>
      </c>
      <c r="JK17" s="81">
        <v>1</v>
      </c>
      <c r="JL17" s="81">
        <v>1</v>
      </c>
      <c r="JM17" s="81">
        <v>0</v>
      </c>
      <c r="JN17" s="81">
        <v>2</v>
      </c>
      <c r="JO17" s="81">
        <v>0</v>
      </c>
      <c r="JP17" s="81">
        <v>0</v>
      </c>
      <c r="JQ17" s="81">
        <v>1</v>
      </c>
      <c r="JR17" s="81">
        <v>0</v>
      </c>
      <c r="JS17" s="81">
        <v>1</v>
      </c>
      <c r="JT17" s="81">
        <v>1</v>
      </c>
      <c r="JU17" s="81">
        <v>0</v>
      </c>
      <c r="JV17" s="81">
        <v>0</v>
      </c>
      <c r="JW17" s="81">
        <v>0</v>
      </c>
      <c r="JX17" s="81">
        <v>0</v>
      </c>
      <c r="JY17" s="81">
        <v>0</v>
      </c>
      <c r="JZ17" s="81">
        <v>0</v>
      </c>
      <c r="KA17" s="81">
        <v>1</v>
      </c>
      <c r="KB17" s="81">
        <v>1</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2</v>
      </c>
      <c r="NL17" s="81">
        <v>1</v>
      </c>
      <c r="NM17" s="81">
        <v>1</v>
      </c>
      <c r="NN17" s="81">
        <v>0</v>
      </c>
      <c r="NO17" s="81">
        <v>2</v>
      </c>
      <c r="NP17" s="81">
        <v>0</v>
      </c>
      <c r="NQ17" s="81">
        <v>0</v>
      </c>
      <c r="NR17" s="81">
        <v>1</v>
      </c>
      <c r="NS17" s="81">
        <v>0</v>
      </c>
      <c r="NT17" s="81">
        <v>1</v>
      </c>
      <c r="NU17" s="81">
        <v>1</v>
      </c>
      <c r="NV17" s="81">
        <v>0</v>
      </c>
      <c r="NW17" s="81">
        <v>0</v>
      </c>
      <c r="NX17" s="81">
        <v>0</v>
      </c>
      <c r="NY17" s="81">
        <v>0</v>
      </c>
      <c r="NZ17" s="81">
        <v>0</v>
      </c>
      <c r="OA17" s="81">
        <v>0</v>
      </c>
      <c r="OB17" s="81">
        <v>1</v>
      </c>
      <c r="OC17" s="81">
        <v>1</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11</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11</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1832</v>
      </c>
      <c r="B18" s="80">
        <v>10</v>
      </c>
      <c r="C18" s="80">
        <v>10</v>
      </c>
      <c r="D18" s="80">
        <v>1</v>
      </c>
      <c r="E18" s="80">
        <v>2013</v>
      </c>
      <c r="F18" s="80" t="s">
        <v>89</v>
      </c>
      <c r="G18" s="182" t="s">
        <v>1822</v>
      </c>
      <c r="H18" s="80" t="s">
        <v>1823</v>
      </c>
      <c r="I18" s="173"/>
      <c r="J18" s="83">
        <v>0</v>
      </c>
      <c r="K18" s="83">
        <v>0</v>
      </c>
      <c r="L18" s="83">
        <v>0</v>
      </c>
      <c r="M18" s="83">
        <v>0</v>
      </c>
      <c r="N18" s="83">
        <v>0</v>
      </c>
      <c r="O18" s="83">
        <v>0</v>
      </c>
      <c r="P18" s="83">
        <v>0</v>
      </c>
      <c r="Q18" s="83">
        <v>0</v>
      </c>
      <c r="R18" s="83">
        <v>0</v>
      </c>
      <c r="S18" s="83">
        <v>0</v>
      </c>
      <c r="T18" s="83">
        <v>0</v>
      </c>
      <c r="U18" s="83">
        <v>0</v>
      </c>
      <c r="V18" s="83">
        <v>0</v>
      </c>
      <c r="W18" s="83">
        <v>67.745999999999995</v>
      </c>
      <c r="X18" s="83">
        <v>2.4910000000000001</v>
      </c>
      <c r="Y18" s="83">
        <v>9.4450000000000003</v>
      </c>
      <c r="Z18" s="83">
        <v>0</v>
      </c>
      <c r="AA18" s="83">
        <v>9.7560000000000002</v>
      </c>
      <c r="AB18" s="83">
        <v>0</v>
      </c>
      <c r="AC18" s="83">
        <v>0</v>
      </c>
      <c r="AD18" s="83">
        <v>0</v>
      </c>
      <c r="AE18" s="83">
        <v>0</v>
      </c>
      <c r="AF18" s="83">
        <v>2.77</v>
      </c>
      <c r="AG18" s="83">
        <v>6.2110000000000003</v>
      </c>
      <c r="AH18" s="83">
        <v>0</v>
      </c>
      <c r="AI18" s="83">
        <v>0</v>
      </c>
      <c r="AJ18" s="83">
        <v>0</v>
      </c>
      <c r="AK18" s="83">
        <v>0</v>
      </c>
      <c r="AL18" s="83">
        <v>0</v>
      </c>
      <c r="AM18" s="83">
        <v>0</v>
      </c>
      <c r="AN18" s="83">
        <v>5.4089999999999998</v>
      </c>
      <c r="AO18" s="83">
        <v>8.74</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67.745999999999995</v>
      </c>
      <c r="DY18" s="83">
        <v>2.4910000000000001</v>
      </c>
      <c r="DZ18" s="83">
        <v>9.4450000000000003</v>
      </c>
      <c r="EA18" s="83">
        <v>0</v>
      </c>
      <c r="EB18" s="83">
        <v>9.7560000000000002</v>
      </c>
      <c r="EC18" s="83">
        <v>0</v>
      </c>
      <c r="ED18" s="83">
        <v>0</v>
      </c>
      <c r="EE18" s="83">
        <v>0</v>
      </c>
      <c r="EF18" s="83">
        <v>0</v>
      </c>
      <c r="EG18" s="83">
        <v>2.77</v>
      </c>
      <c r="EH18" s="83">
        <v>6.2110000000000003</v>
      </c>
      <c r="EI18" s="83">
        <v>0</v>
      </c>
      <c r="EJ18" s="83">
        <v>0</v>
      </c>
      <c r="EK18" s="83">
        <v>0</v>
      </c>
      <c r="EL18" s="83">
        <v>0</v>
      </c>
      <c r="EM18" s="83">
        <v>0</v>
      </c>
      <c r="EN18" s="83">
        <v>0</v>
      </c>
      <c r="EO18" s="83">
        <v>5.4089999999999998</v>
      </c>
      <c r="EP18" s="83">
        <v>8.74</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112.568</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112.568</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2</v>
      </c>
      <c r="JK18" s="81">
        <v>1</v>
      </c>
      <c r="JL18" s="81">
        <v>2</v>
      </c>
      <c r="JM18" s="81">
        <v>0</v>
      </c>
      <c r="JN18" s="81">
        <v>2</v>
      </c>
      <c r="JO18" s="81">
        <v>0</v>
      </c>
      <c r="JP18" s="81">
        <v>0</v>
      </c>
      <c r="JQ18" s="81">
        <v>0</v>
      </c>
      <c r="JR18" s="81">
        <v>0</v>
      </c>
      <c r="JS18" s="81">
        <v>1</v>
      </c>
      <c r="JT18" s="81">
        <v>1</v>
      </c>
      <c r="JU18" s="81">
        <v>0</v>
      </c>
      <c r="JV18" s="81">
        <v>0</v>
      </c>
      <c r="JW18" s="81">
        <v>0</v>
      </c>
      <c r="JX18" s="81">
        <v>0</v>
      </c>
      <c r="JY18" s="81">
        <v>0</v>
      </c>
      <c r="JZ18" s="81">
        <v>0</v>
      </c>
      <c r="KA18" s="81">
        <v>1</v>
      </c>
      <c r="KB18" s="81">
        <v>1</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2</v>
      </c>
      <c r="NL18" s="81">
        <v>1</v>
      </c>
      <c r="NM18" s="81">
        <v>2</v>
      </c>
      <c r="NN18" s="81">
        <v>0</v>
      </c>
      <c r="NO18" s="81">
        <v>2</v>
      </c>
      <c r="NP18" s="81">
        <v>0</v>
      </c>
      <c r="NQ18" s="81">
        <v>0</v>
      </c>
      <c r="NR18" s="81">
        <v>0</v>
      </c>
      <c r="NS18" s="81">
        <v>0</v>
      </c>
      <c r="NT18" s="81">
        <v>1</v>
      </c>
      <c r="NU18" s="81">
        <v>1</v>
      </c>
      <c r="NV18" s="81">
        <v>0</v>
      </c>
      <c r="NW18" s="81">
        <v>0</v>
      </c>
      <c r="NX18" s="81">
        <v>0</v>
      </c>
      <c r="NY18" s="81">
        <v>0</v>
      </c>
      <c r="NZ18" s="81">
        <v>0</v>
      </c>
      <c r="OA18" s="81">
        <v>0</v>
      </c>
      <c r="OB18" s="81">
        <v>1</v>
      </c>
      <c r="OC18" s="81">
        <v>1</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11</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11</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1833</v>
      </c>
      <c r="B19" s="80">
        <v>11</v>
      </c>
      <c r="C19" s="80">
        <v>11</v>
      </c>
      <c r="D19" s="80">
        <v>1</v>
      </c>
      <c r="E19" s="80">
        <v>2014</v>
      </c>
      <c r="F19" s="80" t="s">
        <v>90</v>
      </c>
      <c r="G19" s="182" t="s">
        <v>1822</v>
      </c>
      <c r="H19" s="80" t="s">
        <v>1823</v>
      </c>
      <c r="I19" s="173"/>
      <c r="J19" s="83">
        <v>0</v>
      </c>
      <c r="K19" s="83">
        <v>0</v>
      </c>
      <c r="L19" s="83">
        <v>0</v>
      </c>
      <c r="M19" s="83">
        <v>0</v>
      </c>
      <c r="N19" s="83">
        <v>0</v>
      </c>
      <c r="O19" s="83">
        <v>0</v>
      </c>
      <c r="P19" s="83">
        <v>0</v>
      </c>
      <c r="Q19" s="83">
        <v>0</v>
      </c>
      <c r="R19" s="83">
        <v>0</v>
      </c>
      <c r="S19" s="83">
        <v>0</v>
      </c>
      <c r="T19" s="83">
        <v>0</v>
      </c>
      <c r="U19" s="83">
        <v>0</v>
      </c>
      <c r="V19" s="83">
        <v>0</v>
      </c>
      <c r="W19" s="83">
        <v>75.698999999999998</v>
      </c>
      <c r="X19" s="83">
        <v>0</v>
      </c>
      <c r="Y19" s="83">
        <v>9.5559999999999992</v>
      </c>
      <c r="Z19" s="83">
        <v>0</v>
      </c>
      <c r="AA19" s="83">
        <v>7.06</v>
      </c>
      <c r="AB19" s="83">
        <v>0</v>
      </c>
      <c r="AC19" s="83">
        <v>0</v>
      </c>
      <c r="AD19" s="83">
        <v>0</v>
      </c>
      <c r="AE19" s="83">
        <v>0</v>
      </c>
      <c r="AF19" s="83">
        <v>2.8479999999999999</v>
      </c>
      <c r="AG19" s="83">
        <v>6.76</v>
      </c>
      <c r="AH19" s="83">
        <v>0</v>
      </c>
      <c r="AI19" s="83">
        <v>0</v>
      </c>
      <c r="AJ19" s="83">
        <v>0</v>
      </c>
      <c r="AK19" s="83">
        <v>0</v>
      </c>
      <c r="AL19" s="83">
        <v>4.96</v>
      </c>
      <c r="AM19" s="83">
        <v>0</v>
      </c>
      <c r="AN19" s="83">
        <v>8.2439999999999998</v>
      </c>
      <c r="AO19" s="83">
        <v>8.5129999999999999</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75.698999999999998</v>
      </c>
      <c r="DY19" s="83">
        <v>0</v>
      </c>
      <c r="DZ19" s="83">
        <v>9.5559999999999992</v>
      </c>
      <c r="EA19" s="83">
        <v>0</v>
      </c>
      <c r="EB19" s="83">
        <v>7.06</v>
      </c>
      <c r="EC19" s="83">
        <v>0</v>
      </c>
      <c r="ED19" s="83">
        <v>0</v>
      </c>
      <c r="EE19" s="83">
        <v>0</v>
      </c>
      <c r="EF19" s="83">
        <v>0</v>
      </c>
      <c r="EG19" s="83">
        <v>2.8479999999999999</v>
      </c>
      <c r="EH19" s="83">
        <v>6.76</v>
      </c>
      <c r="EI19" s="83">
        <v>0</v>
      </c>
      <c r="EJ19" s="83">
        <v>0</v>
      </c>
      <c r="EK19" s="83">
        <v>0</v>
      </c>
      <c r="EL19" s="83">
        <v>0</v>
      </c>
      <c r="EM19" s="83">
        <v>4.96</v>
      </c>
      <c r="EN19" s="83">
        <v>0</v>
      </c>
      <c r="EO19" s="83">
        <v>8.2439999999999998</v>
      </c>
      <c r="EP19" s="83">
        <v>8.5129999999999999</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123.64</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123.64</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2</v>
      </c>
      <c r="JK19" s="81">
        <v>0</v>
      </c>
      <c r="JL19" s="81">
        <v>2</v>
      </c>
      <c r="JM19" s="81">
        <v>0</v>
      </c>
      <c r="JN19" s="81">
        <v>1</v>
      </c>
      <c r="JO19" s="81">
        <v>0</v>
      </c>
      <c r="JP19" s="81">
        <v>0</v>
      </c>
      <c r="JQ19" s="81">
        <v>0</v>
      </c>
      <c r="JR19" s="81">
        <v>0</v>
      </c>
      <c r="JS19" s="81">
        <v>1</v>
      </c>
      <c r="JT19" s="81">
        <v>1</v>
      </c>
      <c r="JU19" s="81">
        <v>0</v>
      </c>
      <c r="JV19" s="81">
        <v>0</v>
      </c>
      <c r="JW19" s="81">
        <v>0</v>
      </c>
      <c r="JX19" s="81">
        <v>0</v>
      </c>
      <c r="JY19" s="81">
        <v>1</v>
      </c>
      <c r="JZ19" s="81">
        <v>0</v>
      </c>
      <c r="KA19" s="81">
        <v>2</v>
      </c>
      <c r="KB19" s="81">
        <v>1</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2</v>
      </c>
      <c r="NL19" s="81">
        <v>0</v>
      </c>
      <c r="NM19" s="81">
        <v>2</v>
      </c>
      <c r="NN19" s="81">
        <v>0</v>
      </c>
      <c r="NO19" s="81">
        <v>1</v>
      </c>
      <c r="NP19" s="81">
        <v>0</v>
      </c>
      <c r="NQ19" s="81">
        <v>0</v>
      </c>
      <c r="NR19" s="81">
        <v>0</v>
      </c>
      <c r="NS19" s="81">
        <v>0</v>
      </c>
      <c r="NT19" s="81">
        <v>1</v>
      </c>
      <c r="NU19" s="81">
        <v>1</v>
      </c>
      <c r="NV19" s="81">
        <v>0</v>
      </c>
      <c r="NW19" s="81">
        <v>0</v>
      </c>
      <c r="NX19" s="81">
        <v>0</v>
      </c>
      <c r="NY19" s="81">
        <v>0</v>
      </c>
      <c r="NZ19" s="81">
        <v>1</v>
      </c>
      <c r="OA19" s="81">
        <v>0</v>
      </c>
      <c r="OB19" s="81">
        <v>2</v>
      </c>
      <c r="OC19" s="81">
        <v>1</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11</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11</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1834</v>
      </c>
      <c r="B20" s="80">
        <v>12</v>
      </c>
      <c r="C20" s="80">
        <v>12</v>
      </c>
      <c r="D20" s="80">
        <v>1</v>
      </c>
      <c r="E20" s="80">
        <v>2015</v>
      </c>
      <c r="F20" s="80" t="s">
        <v>91</v>
      </c>
      <c r="G20" s="182" t="s">
        <v>1822</v>
      </c>
      <c r="H20" s="80" t="s">
        <v>1823</v>
      </c>
      <c r="I20" s="173"/>
      <c r="J20" s="83">
        <v>0</v>
      </c>
      <c r="K20" s="83">
        <v>0</v>
      </c>
      <c r="L20" s="83">
        <v>0</v>
      </c>
      <c r="M20" s="83">
        <v>0</v>
      </c>
      <c r="N20" s="83">
        <v>0</v>
      </c>
      <c r="O20" s="83">
        <v>0</v>
      </c>
      <c r="P20" s="83">
        <v>0</v>
      </c>
      <c r="Q20" s="83">
        <v>0</v>
      </c>
      <c r="R20" s="83">
        <v>0</v>
      </c>
      <c r="S20" s="83">
        <v>0</v>
      </c>
      <c r="T20" s="83">
        <v>0</v>
      </c>
      <c r="U20" s="83">
        <v>0</v>
      </c>
      <c r="V20" s="83">
        <v>0</v>
      </c>
      <c r="W20" s="83">
        <v>84.783000000000001</v>
      </c>
      <c r="X20" s="83">
        <v>0</v>
      </c>
      <c r="Y20" s="83">
        <v>8.8580000000000005</v>
      </c>
      <c r="Z20" s="83">
        <v>0</v>
      </c>
      <c r="AA20" s="83">
        <v>7.06</v>
      </c>
      <c r="AB20" s="83">
        <v>0</v>
      </c>
      <c r="AC20" s="83">
        <v>0</v>
      </c>
      <c r="AD20" s="83">
        <v>0</v>
      </c>
      <c r="AE20" s="83">
        <v>0</v>
      </c>
      <c r="AF20" s="83">
        <v>2.7970000000000002</v>
      </c>
      <c r="AG20" s="83">
        <v>7.274</v>
      </c>
      <c r="AH20" s="83">
        <v>0</v>
      </c>
      <c r="AI20" s="83">
        <v>0</v>
      </c>
      <c r="AJ20" s="83">
        <v>0</v>
      </c>
      <c r="AK20" s="83">
        <v>0</v>
      </c>
      <c r="AL20" s="83">
        <v>5.28</v>
      </c>
      <c r="AM20" s="83">
        <v>0</v>
      </c>
      <c r="AN20" s="83">
        <v>8.3930000000000007</v>
      </c>
      <c r="AO20" s="83">
        <v>8.0269999999999992</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84.783000000000001</v>
      </c>
      <c r="DY20" s="83">
        <v>0</v>
      </c>
      <c r="DZ20" s="83">
        <v>8.8580000000000005</v>
      </c>
      <c r="EA20" s="83">
        <v>0</v>
      </c>
      <c r="EB20" s="83">
        <v>7.06</v>
      </c>
      <c r="EC20" s="83">
        <v>0</v>
      </c>
      <c r="ED20" s="83">
        <v>0</v>
      </c>
      <c r="EE20" s="83">
        <v>0</v>
      </c>
      <c r="EF20" s="83">
        <v>0</v>
      </c>
      <c r="EG20" s="83">
        <v>2.7970000000000002</v>
      </c>
      <c r="EH20" s="83">
        <v>7.274</v>
      </c>
      <c r="EI20" s="83">
        <v>0</v>
      </c>
      <c r="EJ20" s="83">
        <v>0</v>
      </c>
      <c r="EK20" s="83">
        <v>0</v>
      </c>
      <c r="EL20" s="83">
        <v>0</v>
      </c>
      <c r="EM20" s="83">
        <v>5.28</v>
      </c>
      <c r="EN20" s="83">
        <v>0</v>
      </c>
      <c r="EO20" s="83">
        <v>8.3930000000000007</v>
      </c>
      <c r="EP20" s="83">
        <v>8.0269999999999992</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132.47200000000001</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132.47200000000001</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2</v>
      </c>
      <c r="JK20" s="81">
        <v>0</v>
      </c>
      <c r="JL20" s="81">
        <v>2</v>
      </c>
      <c r="JM20" s="81">
        <v>0</v>
      </c>
      <c r="JN20" s="81">
        <v>1</v>
      </c>
      <c r="JO20" s="81">
        <v>0</v>
      </c>
      <c r="JP20" s="81">
        <v>0</v>
      </c>
      <c r="JQ20" s="81">
        <v>0</v>
      </c>
      <c r="JR20" s="81">
        <v>0</v>
      </c>
      <c r="JS20" s="81">
        <v>1</v>
      </c>
      <c r="JT20" s="81">
        <v>1</v>
      </c>
      <c r="JU20" s="81">
        <v>0</v>
      </c>
      <c r="JV20" s="81">
        <v>0</v>
      </c>
      <c r="JW20" s="81">
        <v>0</v>
      </c>
      <c r="JX20" s="81">
        <v>0</v>
      </c>
      <c r="JY20" s="81">
        <v>1</v>
      </c>
      <c r="JZ20" s="81">
        <v>0</v>
      </c>
      <c r="KA20" s="81">
        <v>2</v>
      </c>
      <c r="KB20" s="81">
        <v>1</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2</v>
      </c>
      <c r="NL20" s="81">
        <v>0</v>
      </c>
      <c r="NM20" s="81">
        <v>2</v>
      </c>
      <c r="NN20" s="81">
        <v>0</v>
      </c>
      <c r="NO20" s="81">
        <v>1</v>
      </c>
      <c r="NP20" s="81">
        <v>0</v>
      </c>
      <c r="NQ20" s="81">
        <v>0</v>
      </c>
      <c r="NR20" s="81">
        <v>0</v>
      </c>
      <c r="NS20" s="81">
        <v>0</v>
      </c>
      <c r="NT20" s="81">
        <v>1</v>
      </c>
      <c r="NU20" s="81">
        <v>1</v>
      </c>
      <c r="NV20" s="81">
        <v>0</v>
      </c>
      <c r="NW20" s="81">
        <v>0</v>
      </c>
      <c r="NX20" s="81">
        <v>0</v>
      </c>
      <c r="NY20" s="81">
        <v>0</v>
      </c>
      <c r="NZ20" s="81">
        <v>1</v>
      </c>
      <c r="OA20" s="81">
        <v>0</v>
      </c>
      <c r="OB20" s="81">
        <v>2</v>
      </c>
      <c r="OC20" s="81">
        <v>1</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11</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11</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1835</v>
      </c>
      <c r="B21" s="80">
        <v>13</v>
      </c>
      <c r="C21" s="80">
        <v>13</v>
      </c>
      <c r="D21" s="80">
        <v>1</v>
      </c>
      <c r="E21" s="80">
        <v>2016</v>
      </c>
      <c r="F21" s="80" t="s">
        <v>92</v>
      </c>
      <c r="G21" s="182" t="s">
        <v>1822</v>
      </c>
      <c r="H21" s="80" t="s">
        <v>1823</v>
      </c>
      <c r="I21" s="173"/>
      <c r="J21" s="83">
        <v>0</v>
      </c>
      <c r="K21" s="83">
        <v>0</v>
      </c>
      <c r="L21" s="83">
        <v>0</v>
      </c>
      <c r="M21" s="83">
        <v>0</v>
      </c>
      <c r="N21" s="83">
        <v>0</v>
      </c>
      <c r="O21" s="83">
        <v>0</v>
      </c>
      <c r="P21" s="83">
        <v>0</v>
      </c>
      <c r="Q21" s="83">
        <v>0</v>
      </c>
      <c r="R21" s="83">
        <v>0</v>
      </c>
      <c r="S21" s="83">
        <v>0</v>
      </c>
      <c r="T21" s="83">
        <v>0</v>
      </c>
      <c r="U21" s="83">
        <v>0</v>
      </c>
      <c r="V21" s="83">
        <v>0</v>
      </c>
      <c r="W21" s="83">
        <v>87.313000000000002</v>
      </c>
      <c r="X21" s="83">
        <v>0</v>
      </c>
      <c r="Y21" s="83">
        <v>8.9830000000000005</v>
      </c>
      <c r="Z21" s="83">
        <v>0</v>
      </c>
      <c r="AA21" s="83">
        <v>6.8650000000000002</v>
      </c>
      <c r="AB21" s="83">
        <v>0</v>
      </c>
      <c r="AC21" s="83">
        <v>0</v>
      </c>
      <c r="AD21" s="83">
        <v>0</v>
      </c>
      <c r="AE21" s="83">
        <v>0</v>
      </c>
      <c r="AF21" s="83">
        <v>2.7130000000000001</v>
      </c>
      <c r="AG21" s="83">
        <v>6.4279999999999999</v>
      </c>
      <c r="AH21" s="83">
        <v>0</v>
      </c>
      <c r="AI21" s="83">
        <v>0</v>
      </c>
      <c r="AJ21" s="83">
        <v>0</v>
      </c>
      <c r="AK21" s="83">
        <v>0</v>
      </c>
      <c r="AL21" s="83">
        <v>5.3940000000000001</v>
      </c>
      <c r="AM21" s="83">
        <v>0</v>
      </c>
      <c r="AN21" s="83">
        <v>8.7609999999999992</v>
      </c>
      <c r="AO21" s="83">
        <v>8.3230000000000004</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87.313000000000002</v>
      </c>
      <c r="DY21" s="83">
        <v>0</v>
      </c>
      <c r="DZ21" s="83">
        <v>8.9830000000000005</v>
      </c>
      <c r="EA21" s="83">
        <v>0</v>
      </c>
      <c r="EB21" s="83">
        <v>6.8650000000000002</v>
      </c>
      <c r="EC21" s="83">
        <v>0</v>
      </c>
      <c r="ED21" s="83">
        <v>0</v>
      </c>
      <c r="EE21" s="83">
        <v>0</v>
      </c>
      <c r="EF21" s="83">
        <v>0</v>
      </c>
      <c r="EG21" s="83">
        <v>2.7130000000000001</v>
      </c>
      <c r="EH21" s="83">
        <v>6.4279999999999999</v>
      </c>
      <c r="EI21" s="83">
        <v>0</v>
      </c>
      <c r="EJ21" s="83">
        <v>0</v>
      </c>
      <c r="EK21" s="83">
        <v>0</v>
      </c>
      <c r="EL21" s="83">
        <v>0</v>
      </c>
      <c r="EM21" s="83">
        <v>5.3940000000000001</v>
      </c>
      <c r="EN21" s="83">
        <v>0</v>
      </c>
      <c r="EO21" s="83">
        <v>8.7609999999999992</v>
      </c>
      <c r="EP21" s="83">
        <v>8.3230000000000004</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134.78</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134.78</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2</v>
      </c>
      <c r="JK21" s="81">
        <v>0</v>
      </c>
      <c r="JL21" s="81">
        <v>2</v>
      </c>
      <c r="JM21" s="81">
        <v>0</v>
      </c>
      <c r="JN21" s="81">
        <v>1</v>
      </c>
      <c r="JO21" s="81">
        <v>0</v>
      </c>
      <c r="JP21" s="81">
        <v>0</v>
      </c>
      <c r="JQ21" s="81">
        <v>0</v>
      </c>
      <c r="JR21" s="81">
        <v>0</v>
      </c>
      <c r="JS21" s="81">
        <v>1</v>
      </c>
      <c r="JT21" s="81">
        <v>1</v>
      </c>
      <c r="JU21" s="81">
        <v>0</v>
      </c>
      <c r="JV21" s="81">
        <v>0</v>
      </c>
      <c r="JW21" s="81">
        <v>0</v>
      </c>
      <c r="JX21" s="81">
        <v>0</v>
      </c>
      <c r="JY21" s="81">
        <v>1</v>
      </c>
      <c r="JZ21" s="81">
        <v>0</v>
      </c>
      <c r="KA21" s="81">
        <v>2</v>
      </c>
      <c r="KB21" s="81">
        <v>1</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2</v>
      </c>
      <c r="NL21" s="81">
        <v>0</v>
      </c>
      <c r="NM21" s="81">
        <v>2</v>
      </c>
      <c r="NN21" s="81">
        <v>0</v>
      </c>
      <c r="NO21" s="81">
        <v>1</v>
      </c>
      <c r="NP21" s="81">
        <v>0</v>
      </c>
      <c r="NQ21" s="81">
        <v>0</v>
      </c>
      <c r="NR21" s="81">
        <v>0</v>
      </c>
      <c r="NS21" s="81">
        <v>0</v>
      </c>
      <c r="NT21" s="81">
        <v>1</v>
      </c>
      <c r="NU21" s="81">
        <v>1</v>
      </c>
      <c r="NV21" s="81">
        <v>0</v>
      </c>
      <c r="NW21" s="81">
        <v>0</v>
      </c>
      <c r="NX21" s="81">
        <v>0</v>
      </c>
      <c r="NY21" s="81">
        <v>0</v>
      </c>
      <c r="NZ21" s="81">
        <v>1</v>
      </c>
      <c r="OA21" s="81">
        <v>0</v>
      </c>
      <c r="OB21" s="81">
        <v>2</v>
      </c>
      <c r="OC21" s="81">
        <v>1</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11</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11</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1836</v>
      </c>
      <c r="B22" s="80">
        <v>14</v>
      </c>
      <c r="C22" s="80">
        <v>14</v>
      </c>
      <c r="D22" s="80">
        <v>1</v>
      </c>
      <c r="E22" s="80">
        <v>2017</v>
      </c>
      <c r="F22" s="80" t="s">
        <v>71</v>
      </c>
      <c r="G22" s="182" t="s">
        <v>1822</v>
      </c>
      <c r="H22" s="80" t="s">
        <v>1823</v>
      </c>
      <c r="I22" s="173"/>
      <c r="J22" s="83">
        <v>0</v>
      </c>
      <c r="K22" s="83">
        <v>0</v>
      </c>
      <c r="L22" s="83">
        <v>0</v>
      </c>
      <c r="M22" s="83">
        <v>0</v>
      </c>
      <c r="N22" s="83">
        <v>0</v>
      </c>
      <c r="O22" s="83">
        <v>0</v>
      </c>
      <c r="P22" s="83">
        <v>0</v>
      </c>
      <c r="Q22" s="83">
        <v>0</v>
      </c>
      <c r="R22" s="83">
        <v>0</v>
      </c>
      <c r="S22" s="83">
        <v>0</v>
      </c>
      <c r="T22" s="83">
        <v>0</v>
      </c>
      <c r="U22" s="83">
        <v>0</v>
      </c>
      <c r="V22" s="83">
        <v>0</v>
      </c>
      <c r="W22" s="83">
        <v>79.468000000000004</v>
      </c>
      <c r="X22" s="83">
        <v>0</v>
      </c>
      <c r="Y22" s="83">
        <v>9.8970000000000002</v>
      </c>
      <c r="Z22" s="83">
        <v>0</v>
      </c>
      <c r="AA22" s="83">
        <v>6.74</v>
      </c>
      <c r="AB22" s="83">
        <v>0</v>
      </c>
      <c r="AC22" s="83">
        <v>0</v>
      </c>
      <c r="AD22" s="83">
        <v>0</v>
      </c>
      <c r="AE22" s="83">
        <v>0</v>
      </c>
      <c r="AF22" s="83">
        <v>3.1509999999999998</v>
      </c>
      <c r="AG22" s="83">
        <v>6.6829999999999998</v>
      </c>
      <c r="AH22" s="83">
        <v>0</v>
      </c>
      <c r="AI22" s="83">
        <v>0</v>
      </c>
      <c r="AJ22" s="83">
        <v>0</v>
      </c>
      <c r="AK22" s="83">
        <v>0</v>
      </c>
      <c r="AL22" s="83">
        <v>5.6479999999999997</v>
      </c>
      <c r="AM22" s="83">
        <v>0</v>
      </c>
      <c r="AN22" s="83">
        <v>8.6720000000000006</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79.468000000000004</v>
      </c>
      <c r="DY22" s="83">
        <v>0</v>
      </c>
      <c r="DZ22" s="83">
        <v>9.8970000000000002</v>
      </c>
      <c r="EA22" s="83">
        <v>0</v>
      </c>
      <c r="EB22" s="83">
        <v>6.74</v>
      </c>
      <c r="EC22" s="83">
        <v>0</v>
      </c>
      <c r="ED22" s="83">
        <v>0</v>
      </c>
      <c r="EE22" s="83">
        <v>0</v>
      </c>
      <c r="EF22" s="83">
        <v>0</v>
      </c>
      <c r="EG22" s="83">
        <v>3.1509999999999998</v>
      </c>
      <c r="EH22" s="83">
        <v>6.6829999999999998</v>
      </c>
      <c r="EI22" s="83">
        <v>0</v>
      </c>
      <c r="EJ22" s="83">
        <v>0</v>
      </c>
      <c r="EK22" s="83">
        <v>0</v>
      </c>
      <c r="EL22" s="83">
        <v>0</v>
      </c>
      <c r="EM22" s="83">
        <v>5.6479999999999997</v>
      </c>
      <c r="EN22" s="83">
        <v>0</v>
      </c>
      <c r="EO22" s="83">
        <v>8.6720000000000006</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120.259</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120.259</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2</v>
      </c>
      <c r="JK22" s="81">
        <v>0</v>
      </c>
      <c r="JL22" s="81">
        <v>2</v>
      </c>
      <c r="JM22" s="81">
        <v>0</v>
      </c>
      <c r="JN22" s="81">
        <v>1</v>
      </c>
      <c r="JO22" s="81">
        <v>0</v>
      </c>
      <c r="JP22" s="81">
        <v>0</v>
      </c>
      <c r="JQ22" s="81">
        <v>0</v>
      </c>
      <c r="JR22" s="81">
        <v>0</v>
      </c>
      <c r="JS22" s="81">
        <v>1</v>
      </c>
      <c r="JT22" s="81">
        <v>1</v>
      </c>
      <c r="JU22" s="81">
        <v>0</v>
      </c>
      <c r="JV22" s="81">
        <v>0</v>
      </c>
      <c r="JW22" s="81">
        <v>0</v>
      </c>
      <c r="JX22" s="81">
        <v>0</v>
      </c>
      <c r="JY22" s="81">
        <v>1</v>
      </c>
      <c r="JZ22" s="81">
        <v>0</v>
      </c>
      <c r="KA22" s="81">
        <v>2</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2</v>
      </c>
      <c r="NL22" s="81">
        <v>0</v>
      </c>
      <c r="NM22" s="81">
        <v>2</v>
      </c>
      <c r="NN22" s="81">
        <v>0</v>
      </c>
      <c r="NO22" s="81">
        <v>1</v>
      </c>
      <c r="NP22" s="81">
        <v>0</v>
      </c>
      <c r="NQ22" s="81">
        <v>0</v>
      </c>
      <c r="NR22" s="81">
        <v>0</v>
      </c>
      <c r="NS22" s="81">
        <v>0</v>
      </c>
      <c r="NT22" s="81">
        <v>1</v>
      </c>
      <c r="NU22" s="81">
        <v>1</v>
      </c>
      <c r="NV22" s="81">
        <v>0</v>
      </c>
      <c r="NW22" s="81">
        <v>0</v>
      </c>
      <c r="NX22" s="81">
        <v>0</v>
      </c>
      <c r="NY22" s="81">
        <v>0</v>
      </c>
      <c r="NZ22" s="81">
        <v>1</v>
      </c>
      <c r="OA22" s="81">
        <v>0</v>
      </c>
      <c r="OB22" s="81">
        <v>2</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1837</v>
      </c>
      <c r="B23" s="80">
        <v>15</v>
      </c>
      <c r="C23" s="80">
        <v>15</v>
      </c>
      <c r="D23" s="80">
        <v>1</v>
      </c>
      <c r="E23" s="80">
        <v>2018</v>
      </c>
      <c r="F23" s="80" t="s">
        <v>93</v>
      </c>
      <c r="G23" s="182" t="s">
        <v>1822</v>
      </c>
      <c r="H23" s="80" t="s">
        <v>1823</v>
      </c>
      <c r="I23" s="173"/>
      <c r="J23" s="83">
        <v>0</v>
      </c>
      <c r="K23" s="83">
        <v>0</v>
      </c>
      <c r="L23" s="83">
        <v>0</v>
      </c>
      <c r="M23" s="83">
        <v>0</v>
      </c>
      <c r="N23" s="83">
        <v>0</v>
      </c>
      <c r="O23" s="83">
        <v>0</v>
      </c>
      <c r="P23" s="83">
        <v>0</v>
      </c>
      <c r="Q23" s="83">
        <v>0</v>
      </c>
      <c r="R23" s="83">
        <v>0</v>
      </c>
      <c r="S23" s="83">
        <v>0</v>
      </c>
      <c r="T23" s="83">
        <v>0</v>
      </c>
      <c r="U23" s="83">
        <v>0</v>
      </c>
      <c r="V23" s="83">
        <v>0</v>
      </c>
      <c r="W23" s="83">
        <v>57.368000000000002</v>
      </c>
      <c r="X23" s="83">
        <v>0</v>
      </c>
      <c r="Y23" s="83">
        <v>9.4459999999999997</v>
      </c>
      <c r="Z23" s="83">
        <v>0</v>
      </c>
      <c r="AA23" s="83">
        <v>5.3819999999999997</v>
      </c>
      <c r="AB23" s="83">
        <v>0</v>
      </c>
      <c r="AC23" s="83">
        <v>0</v>
      </c>
      <c r="AD23" s="83">
        <v>0</v>
      </c>
      <c r="AE23" s="83">
        <v>0</v>
      </c>
      <c r="AF23" s="83">
        <v>2.798</v>
      </c>
      <c r="AG23" s="83">
        <v>6.1760000000000002</v>
      </c>
      <c r="AH23" s="83">
        <v>0</v>
      </c>
      <c r="AI23" s="83">
        <v>0</v>
      </c>
      <c r="AJ23" s="83">
        <v>0</v>
      </c>
      <c r="AK23" s="83">
        <v>0</v>
      </c>
      <c r="AL23" s="83">
        <v>5.0919999999999996</v>
      </c>
      <c r="AM23" s="83">
        <v>0</v>
      </c>
      <c r="AN23" s="83">
        <v>7.6029999999999998</v>
      </c>
      <c r="AO23" s="83">
        <v>7.6319999999999997</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57.368000000000002</v>
      </c>
      <c r="DY23" s="83">
        <v>0</v>
      </c>
      <c r="DZ23" s="83">
        <v>9.4459999999999997</v>
      </c>
      <c r="EA23" s="83">
        <v>0</v>
      </c>
      <c r="EB23" s="83">
        <v>5.3819999999999997</v>
      </c>
      <c r="EC23" s="83">
        <v>0</v>
      </c>
      <c r="ED23" s="83">
        <v>0</v>
      </c>
      <c r="EE23" s="83">
        <v>0</v>
      </c>
      <c r="EF23" s="83">
        <v>0</v>
      </c>
      <c r="EG23" s="83">
        <v>2.798</v>
      </c>
      <c r="EH23" s="83">
        <v>6.1760000000000002</v>
      </c>
      <c r="EI23" s="83">
        <v>0</v>
      </c>
      <c r="EJ23" s="83">
        <v>0</v>
      </c>
      <c r="EK23" s="83">
        <v>0</v>
      </c>
      <c r="EL23" s="83">
        <v>0</v>
      </c>
      <c r="EM23" s="83">
        <v>5.0919999999999996</v>
      </c>
      <c r="EN23" s="83">
        <v>0</v>
      </c>
      <c r="EO23" s="83">
        <v>7.6029999999999998</v>
      </c>
      <c r="EP23" s="83">
        <v>7.6319999999999997</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101.497</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101.497</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2</v>
      </c>
      <c r="JK23" s="81">
        <v>0</v>
      </c>
      <c r="JL23" s="81">
        <v>2</v>
      </c>
      <c r="JM23" s="81">
        <v>0</v>
      </c>
      <c r="JN23" s="81">
        <v>1</v>
      </c>
      <c r="JO23" s="81">
        <v>0</v>
      </c>
      <c r="JP23" s="81">
        <v>0</v>
      </c>
      <c r="JQ23" s="81">
        <v>0</v>
      </c>
      <c r="JR23" s="81">
        <v>0</v>
      </c>
      <c r="JS23" s="81">
        <v>1</v>
      </c>
      <c r="JT23" s="81">
        <v>1</v>
      </c>
      <c r="JU23" s="81">
        <v>0</v>
      </c>
      <c r="JV23" s="81">
        <v>0</v>
      </c>
      <c r="JW23" s="81">
        <v>0</v>
      </c>
      <c r="JX23" s="81">
        <v>0</v>
      </c>
      <c r="JY23" s="81">
        <v>1</v>
      </c>
      <c r="JZ23" s="81">
        <v>0</v>
      </c>
      <c r="KA23" s="81">
        <v>2</v>
      </c>
      <c r="KB23" s="81">
        <v>1</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2</v>
      </c>
      <c r="NL23" s="81">
        <v>0</v>
      </c>
      <c r="NM23" s="81">
        <v>2</v>
      </c>
      <c r="NN23" s="81">
        <v>0</v>
      </c>
      <c r="NO23" s="81">
        <v>1</v>
      </c>
      <c r="NP23" s="81">
        <v>0</v>
      </c>
      <c r="NQ23" s="81">
        <v>0</v>
      </c>
      <c r="NR23" s="81">
        <v>0</v>
      </c>
      <c r="NS23" s="81">
        <v>0</v>
      </c>
      <c r="NT23" s="81">
        <v>1</v>
      </c>
      <c r="NU23" s="81">
        <v>1</v>
      </c>
      <c r="NV23" s="81">
        <v>0</v>
      </c>
      <c r="NW23" s="81">
        <v>0</v>
      </c>
      <c r="NX23" s="81">
        <v>0</v>
      </c>
      <c r="NY23" s="81">
        <v>0</v>
      </c>
      <c r="NZ23" s="81">
        <v>1</v>
      </c>
      <c r="OA23" s="81">
        <v>0</v>
      </c>
      <c r="OB23" s="81">
        <v>2</v>
      </c>
      <c r="OC23" s="81">
        <v>1</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11</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11</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1838</v>
      </c>
      <c r="B24" s="80">
        <v>16</v>
      </c>
      <c r="C24" s="80">
        <v>16</v>
      </c>
      <c r="D24" s="80">
        <v>1</v>
      </c>
      <c r="E24" s="80">
        <v>2019</v>
      </c>
      <c r="F24" s="80" t="s">
        <v>73</v>
      </c>
      <c r="G24" s="182" t="s">
        <v>1822</v>
      </c>
      <c r="H24" s="80" t="s">
        <v>1823</v>
      </c>
      <c r="I24" s="173"/>
      <c r="J24" s="83">
        <v>0</v>
      </c>
      <c r="K24" s="83">
        <v>0</v>
      </c>
      <c r="L24" s="83">
        <v>0</v>
      </c>
      <c r="M24" s="83">
        <v>0</v>
      </c>
      <c r="N24" s="83">
        <v>0</v>
      </c>
      <c r="O24" s="83">
        <v>0</v>
      </c>
      <c r="P24" s="83">
        <v>0</v>
      </c>
      <c r="Q24" s="83">
        <v>0</v>
      </c>
      <c r="R24" s="83">
        <v>0</v>
      </c>
      <c r="S24" s="83">
        <v>0</v>
      </c>
      <c r="T24" s="83">
        <v>0</v>
      </c>
      <c r="U24" s="83">
        <v>0</v>
      </c>
      <c r="V24" s="83">
        <v>0</v>
      </c>
      <c r="W24" s="83">
        <v>58.78</v>
      </c>
      <c r="X24" s="83">
        <v>0</v>
      </c>
      <c r="Y24" s="83">
        <v>4.0999999999999996</v>
      </c>
      <c r="Z24" s="83">
        <v>0</v>
      </c>
      <c r="AA24" s="83">
        <v>4.05</v>
      </c>
      <c r="AB24" s="83">
        <v>6.8289999999999997</v>
      </c>
      <c r="AC24" s="83">
        <v>0</v>
      </c>
      <c r="AD24" s="83">
        <v>0</v>
      </c>
      <c r="AE24" s="83">
        <v>0</v>
      </c>
      <c r="AF24" s="83">
        <v>7.2539999999999996</v>
      </c>
      <c r="AG24" s="83">
        <v>5.5519999999999996</v>
      </c>
      <c r="AH24" s="83">
        <v>0</v>
      </c>
      <c r="AI24" s="83">
        <v>0</v>
      </c>
      <c r="AJ24" s="83">
        <v>0</v>
      </c>
      <c r="AK24" s="83">
        <v>0</v>
      </c>
      <c r="AL24" s="83">
        <v>4.2460000000000004</v>
      </c>
      <c r="AM24" s="83">
        <v>0</v>
      </c>
      <c r="AN24" s="83">
        <v>5.0579999999999998</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58.78</v>
      </c>
      <c r="DY24" s="83">
        <v>0</v>
      </c>
      <c r="DZ24" s="83">
        <v>4.0999999999999996</v>
      </c>
      <c r="EA24" s="83">
        <v>0</v>
      </c>
      <c r="EB24" s="83">
        <v>4.05</v>
      </c>
      <c r="EC24" s="83">
        <v>6.8289999999999997</v>
      </c>
      <c r="ED24" s="83">
        <v>0</v>
      </c>
      <c r="EE24" s="83">
        <v>0</v>
      </c>
      <c r="EF24" s="83">
        <v>0</v>
      </c>
      <c r="EG24" s="83">
        <v>7.2539999999999996</v>
      </c>
      <c r="EH24" s="83">
        <v>5.5519999999999996</v>
      </c>
      <c r="EI24" s="83">
        <v>0</v>
      </c>
      <c r="EJ24" s="83">
        <v>0</v>
      </c>
      <c r="EK24" s="83">
        <v>0</v>
      </c>
      <c r="EL24" s="83">
        <v>0</v>
      </c>
      <c r="EM24" s="83">
        <v>4.2460000000000004</v>
      </c>
      <c r="EN24" s="83">
        <v>0</v>
      </c>
      <c r="EO24" s="83">
        <v>5.0579999999999998</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95.869</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95.869</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2</v>
      </c>
      <c r="JK24" s="81">
        <v>0</v>
      </c>
      <c r="JL24" s="81">
        <v>1</v>
      </c>
      <c r="JM24" s="81">
        <v>0</v>
      </c>
      <c r="JN24" s="81">
        <v>1</v>
      </c>
      <c r="JO24" s="81">
        <v>1</v>
      </c>
      <c r="JP24" s="81">
        <v>0</v>
      </c>
      <c r="JQ24" s="81">
        <v>0</v>
      </c>
      <c r="JR24" s="81">
        <v>0</v>
      </c>
      <c r="JS24" s="81">
        <v>2</v>
      </c>
      <c r="JT24" s="81">
        <v>1</v>
      </c>
      <c r="JU24" s="81">
        <v>0</v>
      </c>
      <c r="JV24" s="81">
        <v>0</v>
      </c>
      <c r="JW24" s="81">
        <v>0</v>
      </c>
      <c r="JX24" s="81">
        <v>0</v>
      </c>
      <c r="JY24" s="81">
        <v>1</v>
      </c>
      <c r="JZ24" s="81">
        <v>0</v>
      </c>
      <c r="KA24" s="81">
        <v>2</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2</v>
      </c>
      <c r="NL24" s="81">
        <v>0</v>
      </c>
      <c r="NM24" s="81">
        <v>1</v>
      </c>
      <c r="NN24" s="81">
        <v>0</v>
      </c>
      <c r="NO24" s="81">
        <v>1</v>
      </c>
      <c r="NP24" s="81">
        <v>1</v>
      </c>
      <c r="NQ24" s="81">
        <v>0</v>
      </c>
      <c r="NR24" s="81">
        <v>0</v>
      </c>
      <c r="NS24" s="81">
        <v>0</v>
      </c>
      <c r="NT24" s="81">
        <v>2</v>
      </c>
      <c r="NU24" s="81">
        <v>1</v>
      </c>
      <c r="NV24" s="81">
        <v>0</v>
      </c>
      <c r="NW24" s="81">
        <v>0</v>
      </c>
      <c r="NX24" s="81">
        <v>0</v>
      </c>
      <c r="NY24" s="81">
        <v>0</v>
      </c>
      <c r="NZ24" s="81">
        <v>1</v>
      </c>
      <c r="OA24" s="81">
        <v>0</v>
      </c>
      <c r="OB24" s="81">
        <v>2</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11</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11</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1839</v>
      </c>
      <c r="B25" s="80">
        <v>17</v>
      </c>
      <c r="C25" s="80">
        <v>17</v>
      </c>
      <c r="D25" s="80">
        <v>1</v>
      </c>
      <c r="E25" s="80">
        <v>2020</v>
      </c>
      <c r="F25" s="80" t="s">
        <v>218</v>
      </c>
      <c r="G25" s="182" t="s">
        <v>1822</v>
      </c>
      <c r="H25" s="80" t="s">
        <v>1823</v>
      </c>
      <c r="I25" s="173"/>
      <c r="J25" s="83">
        <v>0</v>
      </c>
      <c r="K25" s="83">
        <v>0</v>
      </c>
      <c r="L25" s="83">
        <v>0</v>
      </c>
      <c r="M25" s="83">
        <v>0</v>
      </c>
      <c r="N25" s="83">
        <v>0</v>
      </c>
      <c r="O25" s="83">
        <v>0</v>
      </c>
      <c r="P25" s="83">
        <v>0</v>
      </c>
      <c r="Q25" s="83">
        <v>0</v>
      </c>
      <c r="R25" s="83">
        <v>0</v>
      </c>
      <c r="S25" s="83">
        <v>0</v>
      </c>
      <c r="T25" s="83">
        <v>0</v>
      </c>
      <c r="U25" s="83">
        <v>0</v>
      </c>
      <c r="V25" s="83">
        <v>0</v>
      </c>
      <c r="W25" s="83">
        <v>55.344000000000001</v>
      </c>
      <c r="X25" s="83">
        <v>0</v>
      </c>
      <c r="Y25" s="83">
        <v>7.8319999999999999</v>
      </c>
      <c r="Z25" s="83">
        <v>0</v>
      </c>
      <c r="AA25" s="83">
        <v>4.2679999999999998</v>
      </c>
      <c r="AB25" s="83">
        <v>0</v>
      </c>
      <c r="AC25" s="83">
        <v>0</v>
      </c>
      <c r="AD25" s="83">
        <v>0</v>
      </c>
      <c r="AE25" s="83">
        <v>0</v>
      </c>
      <c r="AF25" s="83">
        <v>2.105</v>
      </c>
      <c r="AG25" s="83">
        <v>5.1219999999999999</v>
      </c>
      <c r="AH25" s="83">
        <v>0</v>
      </c>
      <c r="AI25" s="83">
        <v>0</v>
      </c>
      <c r="AJ25" s="83">
        <v>0</v>
      </c>
      <c r="AK25" s="83">
        <v>0</v>
      </c>
      <c r="AL25" s="83">
        <v>4.0309999999999997</v>
      </c>
      <c r="AM25" s="83">
        <v>0</v>
      </c>
      <c r="AN25" s="83">
        <v>4.524</v>
      </c>
      <c r="AO25" s="83">
        <v>6.3070000000000004</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3.35</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55.344000000000001</v>
      </c>
      <c r="DY25" s="83">
        <v>0</v>
      </c>
      <c r="DZ25" s="83">
        <v>7.8319999999999999</v>
      </c>
      <c r="EA25" s="83">
        <v>0</v>
      </c>
      <c r="EB25" s="83">
        <v>4.2679999999999998</v>
      </c>
      <c r="EC25" s="83">
        <v>0</v>
      </c>
      <c r="ED25" s="83">
        <v>0</v>
      </c>
      <c r="EE25" s="83">
        <v>0</v>
      </c>
      <c r="EF25" s="83">
        <v>0</v>
      </c>
      <c r="EG25" s="83">
        <v>2.105</v>
      </c>
      <c r="EH25" s="83">
        <v>5.1219999999999999</v>
      </c>
      <c r="EI25" s="83">
        <v>0</v>
      </c>
      <c r="EJ25" s="83">
        <v>0</v>
      </c>
      <c r="EK25" s="83">
        <v>0</v>
      </c>
      <c r="EL25" s="83">
        <v>0</v>
      </c>
      <c r="EM25" s="83">
        <v>4.0309999999999997</v>
      </c>
      <c r="EN25" s="83">
        <v>0</v>
      </c>
      <c r="EO25" s="83">
        <v>4.524</v>
      </c>
      <c r="EP25" s="83">
        <v>6.3070000000000004</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3.35</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89.533000000000001</v>
      </c>
      <c r="HL25" s="83">
        <v>0</v>
      </c>
      <c r="HM25" s="83">
        <v>0</v>
      </c>
      <c r="HN25" s="83">
        <v>0</v>
      </c>
      <c r="HO25" s="83">
        <v>0</v>
      </c>
      <c r="HP25" s="83">
        <v>0</v>
      </c>
      <c r="HQ25" s="83">
        <v>0</v>
      </c>
      <c r="HR25" s="83">
        <v>0</v>
      </c>
      <c r="HS25" s="83">
        <v>0</v>
      </c>
      <c r="HT25" s="83">
        <v>0</v>
      </c>
      <c r="HU25" s="83">
        <v>0</v>
      </c>
      <c r="HV25" s="83">
        <v>3.35</v>
      </c>
      <c r="HW25" s="83">
        <v>0</v>
      </c>
      <c r="HX25" s="83">
        <v>0</v>
      </c>
      <c r="HY25" s="83">
        <v>0</v>
      </c>
      <c r="HZ25" s="83">
        <v>0</v>
      </c>
      <c r="IA25" s="83">
        <v>0</v>
      </c>
      <c r="IB25" s="83">
        <v>0</v>
      </c>
      <c r="IC25" s="83">
        <v>0</v>
      </c>
      <c r="ID25" s="83">
        <v>0</v>
      </c>
      <c r="IE25" s="83">
        <v>0</v>
      </c>
      <c r="IF25" s="83">
        <v>89.533000000000001</v>
      </c>
      <c r="IG25" s="83">
        <v>0</v>
      </c>
      <c r="IH25" s="83">
        <v>0</v>
      </c>
      <c r="II25" s="83">
        <v>0</v>
      </c>
      <c r="IJ25" s="83">
        <v>0</v>
      </c>
      <c r="IK25" s="83">
        <v>0</v>
      </c>
      <c r="IL25" s="83">
        <v>0</v>
      </c>
      <c r="IM25" s="83">
        <v>0</v>
      </c>
      <c r="IN25" s="83">
        <v>0</v>
      </c>
      <c r="IO25" s="83">
        <v>0</v>
      </c>
      <c r="IP25" s="83">
        <v>0</v>
      </c>
      <c r="IQ25" s="83">
        <v>3.35</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1</v>
      </c>
      <c r="JK25" s="81">
        <v>0</v>
      </c>
      <c r="JL25" s="81">
        <v>2</v>
      </c>
      <c r="JM25" s="81">
        <v>0</v>
      </c>
      <c r="JN25" s="81">
        <v>1</v>
      </c>
      <c r="JO25" s="81">
        <v>0</v>
      </c>
      <c r="JP25" s="81">
        <v>0</v>
      </c>
      <c r="JQ25" s="81">
        <v>0</v>
      </c>
      <c r="JR25" s="81">
        <v>0</v>
      </c>
      <c r="JS25" s="81">
        <v>1</v>
      </c>
      <c r="JT25" s="81">
        <v>1</v>
      </c>
      <c r="JU25" s="81">
        <v>0</v>
      </c>
      <c r="JV25" s="81">
        <v>0</v>
      </c>
      <c r="JW25" s="81">
        <v>0</v>
      </c>
      <c r="JX25" s="81">
        <v>0</v>
      </c>
      <c r="JY25" s="81">
        <v>1</v>
      </c>
      <c r="JZ25" s="81">
        <v>0</v>
      </c>
      <c r="KA25" s="81">
        <v>2</v>
      </c>
      <c r="KB25" s="81">
        <v>1</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1</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1</v>
      </c>
      <c r="NL25" s="81">
        <v>0</v>
      </c>
      <c r="NM25" s="81">
        <v>2</v>
      </c>
      <c r="NN25" s="81">
        <v>0</v>
      </c>
      <c r="NO25" s="81">
        <v>1</v>
      </c>
      <c r="NP25" s="81">
        <v>0</v>
      </c>
      <c r="NQ25" s="81">
        <v>0</v>
      </c>
      <c r="NR25" s="81">
        <v>0</v>
      </c>
      <c r="NS25" s="81">
        <v>0</v>
      </c>
      <c r="NT25" s="81">
        <v>1</v>
      </c>
      <c r="NU25" s="81">
        <v>1</v>
      </c>
      <c r="NV25" s="81">
        <v>0</v>
      </c>
      <c r="NW25" s="81">
        <v>0</v>
      </c>
      <c r="NX25" s="81">
        <v>0</v>
      </c>
      <c r="NY25" s="81">
        <v>0</v>
      </c>
      <c r="NZ25" s="81">
        <v>1</v>
      </c>
      <c r="OA25" s="81">
        <v>0</v>
      </c>
      <c r="OB25" s="81">
        <v>2</v>
      </c>
      <c r="OC25" s="81">
        <v>1</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1</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10</v>
      </c>
      <c r="QY25" s="81">
        <v>0</v>
      </c>
      <c r="QZ25" s="81">
        <v>0</v>
      </c>
      <c r="RA25" s="81">
        <v>0</v>
      </c>
      <c r="RB25" s="81">
        <v>0</v>
      </c>
      <c r="RC25" s="81">
        <v>0</v>
      </c>
      <c r="RD25" s="81">
        <v>0</v>
      </c>
      <c r="RE25" s="81">
        <v>0</v>
      </c>
      <c r="RF25" s="81">
        <v>0</v>
      </c>
      <c r="RG25" s="81">
        <v>0</v>
      </c>
      <c r="RH25" s="81">
        <v>0</v>
      </c>
      <c r="RI25" s="81">
        <v>1</v>
      </c>
      <c r="RJ25" s="81">
        <v>0</v>
      </c>
      <c r="RK25" s="81">
        <v>0</v>
      </c>
      <c r="RL25" s="81">
        <v>0</v>
      </c>
      <c r="RM25" s="81">
        <v>0</v>
      </c>
      <c r="RN25" s="81">
        <v>0</v>
      </c>
      <c r="RO25" s="81">
        <v>0</v>
      </c>
      <c r="RP25" s="81">
        <v>0</v>
      </c>
      <c r="RQ25" s="81">
        <v>0</v>
      </c>
      <c r="RR25" s="81">
        <v>0</v>
      </c>
      <c r="RS25" s="81">
        <v>10</v>
      </c>
      <c r="RT25" s="81">
        <v>0</v>
      </c>
      <c r="RU25" s="81">
        <v>0</v>
      </c>
      <c r="RV25" s="81">
        <v>0</v>
      </c>
      <c r="RW25" s="81">
        <v>0</v>
      </c>
      <c r="RX25" s="81">
        <v>0</v>
      </c>
      <c r="RY25" s="81">
        <v>0</v>
      </c>
      <c r="RZ25" s="81">
        <v>0</v>
      </c>
      <c r="SA25" s="81">
        <v>0</v>
      </c>
      <c r="SB25" s="81">
        <v>0</v>
      </c>
      <c r="SC25" s="81">
        <v>0</v>
      </c>
      <c r="SD25" s="81">
        <v>1</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1733</v>
      </c>
      <c r="B10" s="80">
        <v>2</v>
      </c>
      <c r="C10" s="80">
        <v>18</v>
      </c>
      <c r="D10" s="80">
        <v>2</v>
      </c>
      <c r="E10" s="80">
        <v>2022</v>
      </c>
      <c r="F10" s="80" t="s">
        <v>568</v>
      </c>
      <c r="G10" s="182" t="s">
        <v>1730</v>
      </c>
      <c r="H10" s="80" t="s">
        <v>1731</v>
      </c>
      <c r="I10" s="173"/>
      <c r="J10" s="83">
        <v>140155</v>
      </c>
      <c r="K10" s="81">
        <v>193869960</v>
      </c>
      <c r="L10" s="81">
        <v>85114</v>
      </c>
      <c r="M10" s="81">
        <v>116992504</v>
      </c>
      <c r="N10" s="81">
        <v>63200</v>
      </c>
      <c r="O10" s="81">
        <v>121103829</v>
      </c>
      <c r="P10" s="81">
        <v>0</v>
      </c>
      <c r="Q10" s="81">
        <v>0</v>
      </c>
      <c r="R10" s="81">
        <v>0</v>
      </c>
      <c r="S10" s="81">
        <v>0</v>
      </c>
      <c r="T10" s="81">
        <v>0</v>
      </c>
      <c r="U10" s="81">
        <v>0</v>
      </c>
      <c r="V10" s="81">
        <v>0</v>
      </c>
      <c r="W10" s="81">
        <v>0</v>
      </c>
      <c r="X10" s="81">
        <v>0</v>
      </c>
      <c r="Y10" s="81">
        <v>0</v>
      </c>
      <c r="Z10" s="81">
        <v>431966293</v>
      </c>
      <c r="AA10" s="81">
        <v>365113664</v>
      </c>
      <c r="AB10" s="81">
        <v>1406976097</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1677</v>
      </c>
      <c r="B11" s="80">
        <v>3</v>
      </c>
      <c r="C11" s="80">
        <v>18</v>
      </c>
      <c r="D11" s="80">
        <v>3</v>
      </c>
      <c r="E11" s="80">
        <v>2022</v>
      </c>
      <c r="F11" s="80" t="s">
        <v>568</v>
      </c>
      <c r="G11" s="182" t="s">
        <v>1674</v>
      </c>
      <c r="H11" s="80" t="s">
        <v>1675</v>
      </c>
      <c r="I11" s="173"/>
      <c r="J11" s="83">
        <v>635664</v>
      </c>
      <c r="K11" s="81">
        <v>877869955</v>
      </c>
      <c r="L11" s="81">
        <v>154888</v>
      </c>
      <c r="M11" s="81">
        <v>209769218</v>
      </c>
      <c r="N11" s="81">
        <v>0</v>
      </c>
      <c r="O11" s="81">
        <v>0</v>
      </c>
      <c r="P11" s="81">
        <v>0</v>
      </c>
      <c r="Q11" s="81">
        <v>0</v>
      </c>
      <c r="R11" s="81">
        <v>0</v>
      </c>
      <c r="S11" s="81">
        <v>0</v>
      </c>
      <c r="T11" s="81">
        <v>0</v>
      </c>
      <c r="U11" s="81">
        <v>0</v>
      </c>
      <c r="V11" s="81">
        <v>0</v>
      </c>
      <c r="W11" s="81">
        <v>0</v>
      </c>
      <c r="X11" s="81">
        <v>0</v>
      </c>
      <c r="Y11" s="81">
        <v>0</v>
      </c>
      <c r="Z11" s="81">
        <v>1087639173</v>
      </c>
      <c r="AA11" s="81">
        <v>1717633338</v>
      </c>
      <c r="AB11" s="81">
        <v>6345953802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1713</v>
      </c>
      <c r="B12" s="80">
        <v>4</v>
      </c>
      <c r="C12" s="80">
        <v>18</v>
      </c>
      <c r="D12" s="80">
        <v>4</v>
      </c>
      <c r="E12" s="80">
        <v>2022</v>
      </c>
      <c r="F12" s="80" t="s">
        <v>568</v>
      </c>
      <c r="G12" s="182" t="s">
        <v>1710</v>
      </c>
      <c r="H12" s="80" t="s">
        <v>1711</v>
      </c>
      <c r="I12" s="173"/>
      <c r="J12" s="83">
        <v>243870</v>
      </c>
      <c r="K12" s="81">
        <v>337200987</v>
      </c>
      <c r="L12" s="81">
        <v>173003</v>
      </c>
      <c r="M12" s="81">
        <v>238299006</v>
      </c>
      <c r="N12" s="81">
        <v>111100</v>
      </c>
      <c r="O12" s="81">
        <v>203187924</v>
      </c>
      <c r="P12" s="81">
        <v>0</v>
      </c>
      <c r="Q12" s="81">
        <v>0</v>
      </c>
      <c r="R12" s="81">
        <v>0</v>
      </c>
      <c r="S12" s="81">
        <v>0</v>
      </c>
      <c r="T12" s="81">
        <v>0</v>
      </c>
      <c r="U12" s="81">
        <v>0</v>
      </c>
      <c r="V12" s="81">
        <v>0</v>
      </c>
      <c r="W12" s="81">
        <v>0</v>
      </c>
      <c r="X12" s="81">
        <v>0</v>
      </c>
      <c r="Y12" s="81">
        <v>0</v>
      </c>
      <c r="Z12" s="81">
        <v>778687917</v>
      </c>
      <c r="AA12" s="81">
        <v>647360769</v>
      </c>
      <c r="AB12" s="81">
        <v>1772150793.9999998</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2370</v>
      </c>
      <c r="B13" s="80">
        <v>5</v>
      </c>
      <c r="C13" s="80">
        <v>18</v>
      </c>
      <c r="D13" s="80">
        <v>5</v>
      </c>
      <c r="E13" s="80">
        <v>2022</v>
      </c>
      <c r="F13" s="80" t="s">
        <v>568</v>
      </c>
      <c r="G13" s="182" t="s">
        <v>2367</v>
      </c>
      <c r="H13" s="80" t="s">
        <v>2368</v>
      </c>
      <c r="I13" s="173"/>
      <c r="J13" s="83">
        <v>234796</v>
      </c>
      <c r="K13" s="81">
        <v>277251329.00000006</v>
      </c>
      <c r="L13" s="81">
        <v>174263</v>
      </c>
      <c r="M13" s="81">
        <v>205948046</v>
      </c>
      <c r="N13" s="81">
        <v>394300</v>
      </c>
      <c r="O13" s="81">
        <v>1084114746</v>
      </c>
      <c r="P13" s="81">
        <v>822</v>
      </c>
      <c r="Q13" s="81">
        <v>4759380</v>
      </c>
      <c r="R13" s="81">
        <v>0</v>
      </c>
      <c r="S13" s="81">
        <v>0</v>
      </c>
      <c r="T13" s="81">
        <v>0</v>
      </c>
      <c r="U13" s="81">
        <v>0</v>
      </c>
      <c r="V13" s="81">
        <v>0</v>
      </c>
      <c r="W13" s="81">
        <v>0</v>
      </c>
      <c r="X13" s="81">
        <v>0</v>
      </c>
      <c r="Y13" s="81">
        <v>0</v>
      </c>
      <c r="Z13" s="81">
        <v>1572073501</v>
      </c>
      <c r="AA13" s="81">
        <v>473622689</v>
      </c>
      <c r="AB13" s="81">
        <v>1956887544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2390</v>
      </c>
      <c r="B14" s="80">
        <v>6</v>
      </c>
      <c r="C14" s="80">
        <v>18</v>
      </c>
      <c r="D14" s="80">
        <v>6</v>
      </c>
      <c r="E14" s="80">
        <v>2022</v>
      </c>
      <c r="F14" s="80" t="s">
        <v>568</v>
      </c>
      <c r="G14" s="182" t="s">
        <v>2387</v>
      </c>
      <c r="H14" s="80" t="s">
        <v>2388</v>
      </c>
      <c r="I14" s="173"/>
      <c r="J14" s="83">
        <v>157700</v>
      </c>
      <c r="K14" s="81">
        <v>211624912.00000003</v>
      </c>
      <c r="L14" s="81">
        <v>212</v>
      </c>
      <c r="M14" s="81">
        <v>284217</v>
      </c>
      <c r="N14" s="81">
        <v>0</v>
      </c>
      <c r="O14" s="81">
        <v>0</v>
      </c>
      <c r="P14" s="81">
        <v>145</v>
      </c>
      <c r="Q14" s="81">
        <v>776559</v>
      </c>
      <c r="R14" s="81">
        <v>0</v>
      </c>
      <c r="S14" s="81">
        <v>0</v>
      </c>
      <c r="T14" s="81">
        <v>0</v>
      </c>
      <c r="U14" s="81">
        <v>0</v>
      </c>
      <c r="V14" s="81">
        <v>1</v>
      </c>
      <c r="W14" s="81">
        <v>0</v>
      </c>
      <c r="X14" s="81">
        <v>0</v>
      </c>
      <c r="Y14" s="81">
        <v>3679</v>
      </c>
      <c r="Z14" s="81">
        <v>212689367.00000003</v>
      </c>
      <c r="AA14" s="81">
        <v>492664880.99999994</v>
      </c>
      <c r="AB14" s="81">
        <v>2131692915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2422</v>
      </c>
      <c r="B15" s="80">
        <v>7</v>
      </c>
      <c r="C15" s="80">
        <v>18</v>
      </c>
      <c r="D15" s="80">
        <v>7</v>
      </c>
      <c r="E15" s="80">
        <v>2022</v>
      </c>
      <c r="F15" s="80" t="s">
        <v>568</v>
      </c>
      <c r="G15" s="182" t="s">
        <v>2419</v>
      </c>
      <c r="H15" s="80" t="s">
        <v>2420</v>
      </c>
      <c r="I15" s="173"/>
      <c r="J15" s="83">
        <v>880742</v>
      </c>
      <c r="K15" s="81">
        <v>1176408668</v>
      </c>
      <c r="L15" s="81">
        <v>1973</v>
      </c>
      <c r="M15" s="81">
        <v>2627442</v>
      </c>
      <c r="N15" s="81">
        <v>0</v>
      </c>
      <c r="O15" s="81">
        <v>0</v>
      </c>
      <c r="P15" s="81">
        <v>0</v>
      </c>
      <c r="Q15" s="81">
        <v>0</v>
      </c>
      <c r="R15" s="81">
        <v>0</v>
      </c>
      <c r="S15" s="81">
        <v>0</v>
      </c>
      <c r="T15" s="81">
        <v>0</v>
      </c>
      <c r="U15" s="81">
        <v>0</v>
      </c>
      <c r="V15" s="81">
        <v>0</v>
      </c>
      <c r="W15" s="81">
        <v>0</v>
      </c>
      <c r="X15" s="81">
        <v>0</v>
      </c>
      <c r="Y15" s="81">
        <v>0</v>
      </c>
      <c r="Z15" s="81">
        <v>1179036110</v>
      </c>
      <c r="AA15" s="81">
        <v>2640988963</v>
      </c>
      <c r="AB15" s="81">
        <v>9918222088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1725</v>
      </c>
      <c r="B16" s="80">
        <v>8</v>
      </c>
      <c r="C16" s="80">
        <v>18</v>
      </c>
      <c r="D16" s="80">
        <v>8</v>
      </c>
      <c r="E16" s="80">
        <v>2022</v>
      </c>
      <c r="F16" s="80" t="s">
        <v>568</v>
      </c>
      <c r="G16" s="182" t="s">
        <v>1722</v>
      </c>
      <c r="H16" s="80" t="s">
        <v>1723</v>
      </c>
      <c r="I16" s="173"/>
      <c r="J16" s="83">
        <v>291872</v>
      </c>
      <c r="K16" s="81">
        <v>403737181.99999994</v>
      </c>
      <c r="L16" s="81">
        <v>381847</v>
      </c>
      <c r="M16" s="81">
        <v>525081636</v>
      </c>
      <c r="N16" s="81">
        <v>26100</v>
      </c>
      <c r="O16" s="81">
        <v>66579811.000000007</v>
      </c>
      <c r="P16" s="81">
        <v>353</v>
      </c>
      <c r="Q16" s="81">
        <v>1970696</v>
      </c>
      <c r="R16" s="81">
        <v>0</v>
      </c>
      <c r="S16" s="81">
        <v>0</v>
      </c>
      <c r="T16" s="81">
        <v>0</v>
      </c>
      <c r="U16" s="81">
        <v>0</v>
      </c>
      <c r="V16" s="81">
        <v>0</v>
      </c>
      <c r="W16" s="81">
        <v>0</v>
      </c>
      <c r="X16" s="81">
        <v>0</v>
      </c>
      <c r="Y16" s="81">
        <v>0</v>
      </c>
      <c r="Z16" s="81">
        <v>997369325</v>
      </c>
      <c r="AA16" s="81">
        <v>917878962</v>
      </c>
      <c r="AB16" s="81">
        <v>2566123887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1757</v>
      </c>
      <c r="B17" s="80">
        <v>9</v>
      </c>
      <c r="C17" s="80">
        <v>18</v>
      </c>
      <c r="D17" s="80">
        <v>9</v>
      </c>
      <c r="E17" s="80">
        <v>2022</v>
      </c>
      <c r="F17" s="80" t="s">
        <v>568</v>
      </c>
      <c r="G17" s="182" t="s">
        <v>1754</v>
      </c>
      <c r="H17" s="80" t="s">
        <v>1755</v>
      </c>
      <c r="I17" s="173"/>
      <c r="J17" s="83">
        <v>365126</v>
      </c>
      <c r="K17" s="81">
        <v>484662529</v>
      </c>
      <c r="L17" s="81">
        <v>16123.999999999998</v>
      </c>
      <c r="M17" s="81">
        <v>21187701</v>
      </c>
      <c r="N17" s="81">
        <v>0</v>
      </c>
      <c r="O17" s="81">
        <v>0</v>
      </c>
      <c r="P17" s="81">
        <v>0</v>
      </c>
      <c r="Q17" s="81">
        <v>0</v>
      </c>
      <c r="R17" s="81">
        <v>0</v>
      </c>
      <c r="S17" s="81">
        <v>0</v>
      </c>
      <c r="T17" s="81">
        <v>0</v>
      </c>
      <c r="U17" s="81">
        <v>0</v>
      </c>
      <c r="V17" s="81">
        <v>0</v>
      </c>
      <c r="W17" s="81">
        <v>0</v>
      </c>
      <c r="X17" s="81">
        <v>0</v>
      </c>
      <c r="Y17" s="81">
        <v>0</v>
      </c>
      <c r="Z17" s="81">
        <v>505850230</v>
      </c>
      <c r="AA17" s="81">
        <v>1048390477</v>
      </c>
      <c r="AB17" s="81">
        <v>5139401840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1745</v>
      </c>
      <c r="B18" s="80">
        <v>10</v>
      </c>
      <c r="C18" s="80">
        <v>18</v>
      </c>
      <c r="D18" s="80">
        <v>10</v>
      </c>
      <c r="E18" s="80">
        <v>2022</v>
      </c>
      <c r="F18" s="80" t="s">
        <v>568</v>
      </c>
      <c r="G18" s="182" t="s">
        <v>1742</v>
      </c>
      <c r="H18" s="80" t="s">
        <v>1743</v>
      </c>
      <c r="I18" s="173"/>
      <c r="J18" s="83">
        <v>94758</v>
      </c>
      <c r="K18" s="81">
        <v>123964772</v>
      </c>
      <c r="L18" s="81">
        <v>139895</v>
      </c>
      <c r="M18" s="81">
        <v>182551704</v>
      </c>
      <c r="N18" s="81">
        <v>19000</v>
      </c>
      <c r="O18" s="81">
        <v>40415055</v>
      </c>
      <c r="P18" s="81">
        <v>0</v>
      </c>
      <c r="Q18" s="81">
        <v>0</v>
      </c>
      <c r="R18" s="81">
        <v>48.054690000000001</v>
      </c>
      <c r="S18" s="81">
        <v>400199.38638999994</v>
      </c>
      <c r="T18" s="81">
        <v>0</v>
      </c>
      <c r="U18" s="81">
        <v>0</v>
      </c>
      <c r="V18" s="81">
        <v>0</v>
      </c>
      <c r="W18" s="81">
        <v>0</v>
      </c>
      <c r="X18" s="81">
        <v>0</v>
      </c>
      <c r="Y18" s="81">
        <v>0</v>
      </c>
      <c r="Z18" s="81">
        <v>347331730.38639003</v>
      </c>
      <c r="AA18" s="81">
        <v>100211248.00000001</v>
      </c>
      <c r="AB18" s="81">
        <v>633643982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2366</v>
      </c>
      <c r="B19" s="80">
        <v>11</v>
      </c>
      <c r="C19" s="80">
        <v>18</v>
      </c>
      <c r="D19" s="80">
        <v>11</v>
      </c>
      <c r="E19" s="80">
        <v>2022</v>
      </c>
      <c r="F19" s="80" t="s">
        <v>568</v>
      </c>
      <c r="G19" s="182" t="s">
        <v>2363</v>
      </c>
      <c r="H19" s="80" t="s">
        <v>2364</v>
      </c>
      <c r="I19" s="173"/>
      <c r="J19" s="83">
        <v>108603</v>
      </c>
      <c r="K19" s="81">
        <v>143339362</v>
      </c>
      <c r="L19" s="81">
        <v>46948</v>
      </c>
      <c r="M19" s="81">
        <v>61781048.999999993</v>
      </c>
      <c r="N19" s="81">
        <v>50300</v>
      </c>
      <c r="O19" s="81">
        <v>124234102</v>
      </c>
      <c r="P19" s="81">
        <v>0</v>
      </c>
      <c r="Q19" s="81">
        <v>0</v>
      </c>
      <c r="R19" s="81">
        <v>0</v>
      </c>
      <c r="S19" s="81">
        <v>0</v>
      </c>
      <c r="T19" s="81">
        <v>0</v>
      </c>
      <c r="U19" s="81">
        <v>0</v>
      </c>
      <c r="V19" s="81">
        <v>0</v>
      </c>
      <c r="W19" s="81">
        <v>0</v>
      </c>
      <c r="X19" s="81">
        <v>0</v>
      </c>
      <c r="Y19" s="81">
        <v>0</v>
      </c>
      <c r="Z19" s="81">
        <v>329354513</v>
      </c>
      <c r="AA19" s="81">
        <v>239659748</v>
      </c>
      <c r="AB19" s="81">
        <v>1226682103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1697</v>
      </c>
      <c r="B20" s="80">
        <v>12</v>
      </c>
      <c r="C20" s="80">
        <v>18</v>
      </c>
      <c r="D20" s="80">
        <v>12</v>
      </c>
      <c r="E20" s="80">
        <v>2022</v>
      </c>
      <c r="F20" s="80" t="s">
        <v>568</v>
      </c>
      <c r="G20" s="182" t="s">
        <v>1694</v>
      </c>
      <c r="H20" s="80" t="s">
        <v>1695</v>
      </c>
      <c r="I20" s="173"/>
      <c r="J20" s="83">
        <v>164206</v>
      </c>
      <c r="K20" s="81">
        <v>233097781</v>
      </c>
      <c r="L20" s="81">
        <v>485109</v>
      </c>
      <c r="M20" s="81">
        <v>676314212.00000012</v>
      </c>
      <c r="N20" s="81">
        <v>0</v>
      </c>
      <c r="O20" s="81">
        <v>0</v>
      </c>
      <c r="P20" s="81">
        <v>0</v>
      </c>
      <c r="Q20" s="81">
        <v>0</v>
      </c>
      <c r="R20" s="81">
        <v>0</v>
      </c>
      <c r="S20" s="81">
        <v>0</v>
      </c>
      <c r="T20" s="81">
        <v>0</v>
      </c>
      <c r="U20" s="81">
        <v>0</v>
      </c>
      <c r="V20" s="81">
        <v>0</v>
      </c>
      <c r="W20" s="81">
        <v>0</v>
      </c>
      <c r="X20" s="81">
        <v>0</v>
      </c>
      <c r="Y20" s="81">
        <v>0</v>
      </c>
      <c r="Z20" s="81">
        <v>909411993.00000012</v>
      </c>
      <c r="AA20" s="81">
        <v>515431394</v>
      </c>
      <c r="AB20" s="81">
        <v>2538409412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1709</v>
      </c>
      <c r="B21" s="80">
        <v>13</v>
      </c>
      <c r="C21" s="80">
        <v>18</v>
      </c>
      <c r="D21" s="80">
        <v>13</v>
      </c>
      <c r="E21" s="80">
        <v>2022</v>
      </c>
      <c r="F21" s="80" t="s">
        <v>568</v>
      </c>
      <c r="G21" s="182" t="s">
        <v>1706</v>
      </c>
      <c r="H21" s="80" t="s">
        <v>1707</v>
      </c>
      <c r="I21" s="173"/>
      <c r="J21" s="83">
        <v>269766</v>
      </c>
      <c r="K21" s="81">
        <v>372008107</v>
      </c>
      <c r="L21" s="81">
        <v>313751</v>
      </c>
      <c r="M21" s="81">
        <v>428623842.99999994</v>
      </c>
      <c r="N21" s="81">
        <v>2900</v>
      </c>
      <c r="O21" s="81">
        <v>5438916</v>
      </c>
      <c r="P21" s="81">
        <v>0</v>
      </c>
      <c r="Q21" s="81">
        <v>0</v>
      </c>
      <c r="R21" s="81">
        <v>0</v>
      </c>
      <c r="S21" s="81">
        <v>0</v>
      </c>
      <c r="T21" s="81">
        <v>0</v>
      </c>
      <c r="U21" s="81">
        <v>0</v>
      </c>
      <c r="V21" s="81">
        <v>0</v>
      </c>
      <c r="W21" s="81">
        <v>0</v>
      </c>
      <c r="X21" s="81">
        <v>0</v>
      </c>
      <c r="Y21" s="81">
        <v>0</v>
      </c>
      <c r="Z21" s="81">
        <v>806070865.99999988</v>
      </c>
      <c r="AA21" s="81">
        <v>814721113</v>
      </c>
      <c r="AB21" s="81">
        <v>2663515788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1640</v>
      </c>
      <c r="B22" s="80">
        <v>14</v>
      </c>
      <c r="C22" s="80">
        <v>18</v>
      </c>
      <c r="D22" s="80">
        <v>14</v>
      </c>
      <c r="E22" s="80">
        <v>2022</v>
      </c>
      <c r="F22" s="80" t="s">
        <v>568</v>
      </c>
      <c r="G22" s="182" t="s">
        <v>1637</v>
      </c>
      <c r="H22" s="80" t="s">
        <v>1638</v>
      </c>
      <c r="I22" s="173"/>
      <c r="J22" s="83">
        <v>864905</v>
      </c>
      <c r="K22" s="81">
        <v>1199268118.9999998</v>
      </c>
      <c r="L22" s="81">
        <v>307900</v>
      </c>
      <c r="M22" s="81">
        <v>421136041.00000006</v>
      </c>
      <c r="N22" s="81">
        <v>21400</v>
      </c>
      <c r="O22" s="81">
        <v>38940682</v>
      </c>
      <c r="P22" s="81">
        <v>0</v>
      </c>
      <c r="Q22" s="81">
        <v>0</v>
      </c>
      <c r="R22" s="81">
        <v>0</v>
      </c>
      <c r="S22" s="81">
        <v>0</v>
      </c>
      <c r="T22" s="81">
        <v>0</v>
      </c>
      <c r="U22" s="81">
        <v>0</v>
      </c>
      <c r="V22" s="81">
        <v>0</v>
      </c>
      <c r="W22" s="81">
        <v>0</v>
      </c>
      <c r="X22" s="81">
        <v>0</v>
      </c>
      <c r="Y22" s="81">
        <v>0</v>
      </c>
      <c r="Z22" s="81">
        <v>1659344841.9999998</v>
      </c>
      <c r="AA22" s="81">
        <v>2261899445</v>
      </c>
      <c r="AB22" s="81">
        <v>8893705926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1729</v>
      </c>
      <c r="B23" s="80">
        <v>15</v>
      </c>
      <c r="C23" s="80">
        <v>18</v>
      </c>
      <c r="D23" s="80">
        <v>15</v>
      </c>
      <c r="E23" s="80">
        <v>2022</v>
      </c>
      <c r="F23" s="80" t="s">
        <v>568</v>
      </c>
      <c r="G23" s="182" t="s">
        <v>1726</v>
      </c>
      <c r="H23" s="80" t="s">
        <v>1727</v>
      </c>
      <c r="I23" s="173"/>
      <c r="J23" s="83">
        <v>323213</v>
      </c>
      <c r="K23" s="81">
        <v>432962717</v>
      </c>
      <c r="L23" s="81">
        <v>874168</v>
      </c>
      <c r="M23" s="81">
        <v>1160372909.9999998</v>
      </c>
      <c r="N23" s="81">
        <v>14300</v>
      </c>
      <c r="O23" s="81">
        <v>26309221</v>
      </c>
      <c r="P23" s="81">
        <v>0</v>
      </c>
      <c r="Q23" s="81">
        <v>0</v>
      </c>
      <c r="R23" s="81">
        <v>134.45412999999999</v>
      </c>
      <c r="S23" s="81">
        <v>861549.88062000007</v>
      </c>
      <c r="T23" s="81">
        <v>0</v>
      </c>
      <c r="U23" s="81">
        <v>0</v>
      </c>
      <c r="V23" s="81">
        <v>0</v>
      </c>
      <c r="W23" s="81">
        <v>0</v>
      </c>
      <c r="X23" s="81">
        <v>0</v>
      </c>
      <c r="Y23" s="81">
        <v>0</v>
      </c>
      <c r="Z23" s="81">
        <v>1620506397.8806198</v>
      </c>
      <c r="AA23" s="81">
        <v>1100259680</v>
      </c>
      <c r="AB23" s="81">
        <v>3583113815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2406</v>
      </c>
      <c r="B24" s="80">
        <v>16</v>
      </c>
      <c r="C24" s="80">
        <v>18</v>
      </c>
      <c r="D24" s="80">
        <v>16</v>
      </c>
      <c r="E24" s="80">
        <v>2022</v>
      </c>
      <c r="F24" s="80" t="s">
        <v>568</v>
      </c>
      <c r="G24" s="182" t="s">
        <v>2403</v>
      </c>
      <c r="H24" s="80" t="s">
        <v>2404</v>
      </c>
      <c r="I24" s="173"/>
      <c r="J24" s="83">
        <v>268548</v>
      </c>
      <c r="K24" s="81">
        <v>360312423</v>
      </c>
      <c r="L24" s="81">
        <v>449746</v>
      </c>
      <c r="M24" s="81">
        <v>598917827.00000012</v>
      </c>
      <c r="N24" s="81">
        <v>31100</v>
      </c>
      <c r="O24" s="81">
        <v>73178339.999999985</v>
      </c>
      <c r="P24" s="81">
        <v>0</v>
      </c>
      <c r="Q24" s="81">
        <v>0</v>
      </c>
      <c r="R24" s="81">
        <v>0</v>
      </c>
      <c r="S24" s="81">
        <v>0</v>
      </c>
      <c r="T24" s="81">
        <v>0</v>
      </c>
      <c r="U24" s="81">
        <v>0</v>
      </c>
      <c r="V24" s="81">
        <v>0</v>
      </c>
      <c r="W24" s="81">
        <v>0</v>
      </c>
      <c r="X24" s="81">
        <v>0</v>
      </c>
      <c r="Y24" s="81">
        <v>0</v>
      </c>
      <c r="Z24" s="81">
        <v>1032408590</v>
      </c>
      <c r="AA24" s="81">
        <v>830720691</v>
      </c>
      <c r="AB24" s="81">
        <v>2909756407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1749</v>
      </c>
      <c r="B25" s="80">
        <v>17</v>
      </c>
      <c r="C25" s="80">
        <v>18</v>
      </c>
      <c r="D25" s="80">
        <v>17</v>
      </c>
      <c r="E25" s="80">
        <v>2022</v>
      </c>
      <c r="F25" s="80" t="s">
        <v>568</v>
      </c>
      <c r="G25" s="182" t="s">
        <v>1746</v>
      </c>
      <c r="H25" s="80" t="s">
        <v>1747</v>
      </c>
      <c r="I25" s="173"/>
      <c r="J25" s="83">
        <v>89421</v>
      </c>
      <c r="K25" s="81">
        <v>112209640</v>
      </c>
      <c r="L25" s="81">
        <v>103094</v>
      </c>
      <c r="M25" s="81">
        <v>129226547.00000001</v>
      </c>
      <c r="N25" s="81">
        <v>242300</v>
      </c>
      <c r="O25" s="81">
        <v>667281105</v>
      </c>
      <c r="P25" s="81">
        <v>131</v>
      </c>
      <c r="Q25" s="81">
        <v>698276</v>
      </c>
      <c r="R25" s="81">
        <v>0</v>
      </c>
      <c r="S25" s="81">
        <v>0</v>
      </c>
      <c r="T25" s="81">
        <v>0</v>
      </c>
      <c r="U25" s="81">
        <v>0</v>
      </c>
      <c r="V25" s="81">
        <v>0</v>
      </c>
      <c r="W25" s="81">
        <v>0</v>
      </c>
      <c r="X25" s="81">
        <v>0</v>
      </c>
      <c r="Y25" s="81">
        <v>0</v>
      </c>
      <c r="Z25" s="81">
        <v>909415568</v>
      </c>
      <c r="AA25" s="81">
        <v>58274746</v>
      </c>
      <c r="AB25" s="81">
        <v>543632938</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1737</v>
      </c>
      <c r="B26" s="80">
        <v>18</v>
      </c>
      <c r="C26" s="80">
        <v>18</v>
      </c>
      <c r="D26" s="80">
        <v>18</v>
      </c>
      <c r="E26" s="80">
        <v>2022</v>
      </c>
      <c r="F26" s="80" t="s">
        <v>568</v>
      </c>
      <c r="G26" s="182" t="s">
        <v>1734</v>
      </c>
      <c r="H26" s="80" t="s">
        <v>1735</v>
      </c>
      <c r="I26" s="173"/>
      <c r="J26" s="83">
        <v>114808</v>
      </c>
      <c r="K26" s="81">
        <v>153570156</v>
      </c>
      <c r="L26" s="81">
        <v>153510</v>
      </c>
      <c r="M26" s="81">
        <v>204725505</v>
      </c>
      <c r="N26" s="81">
        <v>107300</v>
      </c>
      <c r="O26" s="81">
        <v>196481448</v>
      </c>
      <c r="P26" s="81">
        <v>0</v>
      </c>
      <c r="Q26" s="81">
        <v>0</v>
      </c>
      <c r="R26" s="81">
        <v>0</v>
      </c>
      <c r="S26" s="81">
        <v>0</v>
      </c>
      <c r="T26" s="81">
        <v>0</v>
      </c>
      <c r="U26" s="81">
        <v>0</v>
      </c>
      <c r="V26" s="81">
        <v>0</v>
      </c>
      <c r="W26" s="81">
        <v>0</v>
      </c>
      <c r="X26" s="81">
        <v>0</v>
      </c>
      <c r="Y26" s="81">
        <v>0</v>
      </c>
      <c r="Z26" s="81">
        <v>554777108.99999988</v>
      </c>
      <c r="AA26" s="81">
        <v>176504940</v>
      </c>
      <c r="AB26" s="81">
        <v>924214551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2375</v>
      </c>
      <c r="B27" s="80">
        <v>19</v>
      </c>
      <c r="C27" s="80">
        <v>18</v>
      </c>
      <c r="D27" s="80">
        <v>19</v>
      </c>
      <c r="E27" s="80">
        <v>2022</v>
      </c>
      <c r="F27" s="80" t="s">
        <v>568</v>
      </c>
      <c r="G27" s="182" t="s">
        <v>2372</v>
      </c>
      <c r="H27" s="80" t="s">
        <v>2373</v>
      </c>
      <c r="I27" s="173"/>
      <c r="J27" s="83">
        <v>128699.99999999999</v>
      </c>
      <c r="K27" s="81">
        <v>145438669</v>
      </c>
      <c r="L27" s="81">
        <v>134455</v>
      </c>
      <c r="M27" s="81">
        <v>152389207</v>
      </c>
      <c r="N27" s="81">
        <v>495800</v>
      </c>
      <c r="O27" s="81">
        <v>1238078149</v>
      </c>
      <c r="P27" s="81">
        <v>5617</v>
      </c>
      <c r="Q27" s="81">
        <v>36828253</v>
      </c>
      <c r="R27" s="81">
        <v>0</v>
      </c>
      <c r="S27" s="81">
        <v>0</v>
      </c>
      <c r="T27" s="81">
        <v>0</v>
      </c>
      <c r="U27" s="81">
        <v>0</v>
      </c>
      <c r="V27" s="81">
        <v>152</v>
      </c>
      <c r="W27" s="81">
        <v>0</v>
      </c>
      <c r="X27" s="81">
        <v>0</v>
      </c>
      <c r="Y27" s="81">
        <v>929856</v>
      </c>
      <c r="Z27" s="81">
        <v>1573664133.9999998</v>
      </c>
      <c r="AA27" s="81">
        <v>154847879</v>
      </c>
      <c r="AB27" s="81">
        <v>937339801.00000012</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2410</v>
      </c>
      <c r="B28" s="80">
        <v>20</v>
      </c>
      <c r="C28" s="80">
        <v>18</v>
      </c>
      <c r="D28" s="80">
        <v>20</v>
      </c>
      <c r="E28" s="80">
        <v>2022</v>
      </c>
      <c r="F28" s="80" t="s">
        <v>568</v>
      </c>
      <c r="G28" s="182" t="s">
        <v>2407</v>
      </c>
      <c r="H28" s="80" t="s">
        <v>2408</v>
      </c>
      <c r="I28" s="173"/>
      <c r="J28" s="83">
        <v>363911</v>
      </c>
      <c r="K28" s="81">
        <v>482792360</v>
      </c>
      <c r="L28" s="81">
        <v>17382</v>
      </c>
      <c r="M28" s="81">
        <v>22944924.999999996</v>
      </c>
      <c r="N28" s="81">
        <v>2200</v>
      </c>
      <c r="O28" s="81">
        <v>5049702</v>
      </c>
      <c r="P28" s="81">
        <v>101</v>
      </c>
      <c r="Q28" s="81">
        <v>557344.00000000012</v>
      </c>
      <c r="R28" s="81">
        <v>0</v>
      </c>
      <c r="S28" s="81">
        <v>0</v>
      </c>
      <c r="T28" s="81">
        <v>0</v>
      </c>
      <c r="U28" s="81">
        <v>0</v>
      </c>
      <c r="V28" s="81">
        <v>0</v>
      </c>
      <c r="W28" s="81">
        <v>0</v>
      </c>
      <c r="X28" s="81">
        <v>0</v>
      </c>
      <c r="Y28" s="81">
        <v>0</v>
      </c>
      <c r="Z28" s="81">
        <v>511344331</v>
      </c>
      <c r="AA28" s="81">
        <v>793166208</v>
      </c>
      <c r="AB28" s="81">
        <v>4450898635</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1669</v>
      </c>
      <c r="B29" s="80">
        <v>21</v>
      </c>
      <c r="C29" s="80">
        <v>18</v>
      </c>
      <c r="D29" s="80">
        <v>21</v>
      </c>
      <c r="E29" s="80">
        <v>2022</v>
      </c>
      <c r="F29" s="80" t="s">
        <v>568</v>
      </c>
      <c r="G29" s="182" t="s">
        <v>1666</v>
      </c>
      <c r="H29" s="80" t="s">
        <v>1667</v>
      </c>
      <c r="I29" s="173"/>
      <c r="J29" s="83">
        <v>3089052</v>
      </c>
      <c r="K29" s="81">
        <v>4264841507</v>
      </c>
      <c r="L29" s="81">
        <v>1031830.9999999999</v>
      </c>
      <c r="M29" s="81">
        <v>1414611025</v>
      </c>
      <c r="N29" s="81">
        <v>259399.99999999997</v>
      </c>
      <c r="O29" s="81">
        <v>589123925.00000012</v>
      </c>
      <c r="P29" s="81">
        <v>896</v>
      </c>
      <c r="Q29" s="81">
        <v>4801277</v>
      </c>
      <c r="R29" s="81">
        <v>173.1027</v>
      </c>
      <c r="S29" s="81">
        <v>1441599.21484</v>
      </c>
      <c r="T29" s="81">
        <v>0</v>
      </c>
      <c r="U29" s="81">
        <v>0</v>
      </c>
      <c r="V29" s="81">
        <v>90</v>
      </c>
      <c r="W29" s="81">
        <v>0</v>
      </c>
      <c r="X29" s="81">
        <v>0</v>
      </c>
      <c r="Y29" s="81">
        <v>551389</v>
      </c>
      <c r="Z29" s="81">
        <v>6275370722.214839</v>
      </c>
      <c r="AA29" s="81">
        <v>8268518131</v>
      </c>
      <c r="AB29" s="81">
        <v>33217826533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1705</v>
      </c>
      <c r="B30" s="80">
        <v>22</v>
      </c>
      <c r="C30" s="80">
        <v>18</v>
      </c>
      <c r="D30" s="80">
        <v>22</v>
      </c>
      <c r="E30" s="80">
        <v>2022</v>
      </c>
      <c r="F30" s="80" t="s">
        <v>568</v>
      </c>
      <c r="G30" s="182" t="s">
        <v>1702</v>
      </c>
      <c r="H30" s="80" t="s">
        <v>1703</v>
      </c>
      <c r="I30" s="173"/>
      <c r="J30" s="83">
        <v>149750</v>
      </c>
      <c r="K30" s="81">
        <v>196371228</v>
      </c>
      <c r="L30" s="81">
        <v>205275</v>
      </c>
      <c r="M30" s="81">
        <v>268620306</v>
      </c>
      <c r="N30" s="81">
        <v>126600</v>
      </c>
      <c r="O30" s="81">
        <v>252876570.00000003</v>
      </c>
      <c r="P30" s="81">
        <v>983</v>
      </c>
      <c r="Q30" s="81">
        <v>5378909.9999999991</v>
      </c>
      <c r="R30" s="81">
        <v>0</v>
      </c>
      <c r="S30" s="81">
        <v>0</v>
      </c>
      <c r="T30" s="81">
        <v>0</v>
      </c>
      <c r="U30" s="81">
        <v>0</v>
      </c>
      <c r="V30" s="81">
        <v>0</v>
      </c>
      <c r="W30" s="81">
        <v>0</v>
      </c>
      <c r="X30" s="81">
        <v>0</v>
      </c>
      <c r="Y30" s="81">
        <v>0</v>
      </c>
      <c r="Z30" s="81">
        <v>723247014.00000012</v>
      </c>
      <c r="AA30" s="81">
        <v>67314876</v>
      </c>
      <c r="AB30" s="81">
        <v>1035126050</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1673</v>
      </c>
      <c r="B31" s="80">
        <v>23</v>
      </c>
      <c r="C31" s="80">
        <v>18</v>
      </c>
      <c r="D31" s="80">
        <v>23</v>
      </c>
      <c r="E31" s="80">
        <v>2022</v>
      </c>
      <c r="F31" s="80" t="s">
        <v>568</v>
      </c>
      <c r="G31" s="182" t="s">
        <v>1670</v>
      </c>
      <c r="H31" s="80" t="s">
        <v>1671</v>
      </c>
      <c r="I31" s="173"/>
      <c r="J31" s="83">
        <v>359895</v>
      </c>
      <c r="K31" s="81">
        <v>480313951</v>
      </c>
      <c r="L31" s="81">
        <v>288191</v>
      </c>
      <c r="M31" s="81">
        <v>383360574.00000006</v>
      </c>
      <c r="N31" s="81">
        <v>98600</v>
      </c>
      <c r="O31" s="81">
        <v>264881148</v>
      </c>
      <c r="P31" s="81">
        <v>130</v>
      </c>
      <c r="Q31" s="81">
        <v>696226.99999999988</v>
      </c>
      <c r="R31" s="81">
        <v>0</v>
      </c>
      <c r="S31" s="81">
        <v>0</v>
      </c>
      <c r="T31" s="81">
        <v>0</v>
      </c>
      <c r="U31" s="81">
        <v>0</v>
      </c>
      <c r="V31" s="81">
        <v>0</v>
      </c>
      <c r="W31" s="81">
        <v>0</v>
      </c>
      <c r="X31" s="81">
        <v>0</v>
      </c>
      <c r="Y31" s="81">
        <v>0</v>
      </c>
      <c r="Z31" s="81">
        <v>1129251900</v>
      </c>
      <c r="AA31" s="81">
        <v>955280729</v>
      </c>
      <c r="AB31" s="81">
        <v>3399159641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2379</v>
      </c>
      <c r="B32" s="80">
        <v>24</v>
      </c>
      <c r="C32" s="80">
        <v>18</v>
      </c>
      <c r="D32" s="80">
        <v>24</v>
      </c>
      <c r="E32" s="80">
        <v>2022</v>
      </c>
      <c r="F32" s="80" t="s">
        <v>568</v>
      </c>
      <c r="G32" s="182" t="s">
        <v>2376</v>
      </c>
      <c r="H32" s="80" t="s">
        <v>2377</v>
      </c>
      <c r="I32" s="173"/>
      <c r="J32" s="83">
        <v>302628</v>
      </c>
      <c r="K32" s="81">
        <v>393017157</v>
      </c>
      <c r="L32" s="81">
        <v>157546</v>
      </c>
      <c r="M32" s="81">
        <v>204303954.99999997</v>
      </c>
      <c r="N32" s="81">
        <v>805400</v>
      </c>
      <c r="O32" s="81">
        <v>2187508282</v>
      </c>
      <c r="P32" s="81">
        <v>10526</v>
      </c>
      <c r="Q32" s="81">
        <v>63495123</v>
      </c>
      <c r="R32" s="81">
        <v>0</v>
      </c>
      <c r="S32" s="81">
        <v>0</v>
      </c>
      <c r="T32" s="81">
        <v>0</v>
      </c>
      <c r="U32" s="81">
        <v>0</v>
      </c>
      <c r="V32" s="81">
        <v>0</v>
      </c>
      <c r="W32" s="81">
        <v>0</v>
      </c>
      <c r="X32" s="81">
        <v>0</v>
      </c>
      <c r="Y32" s="81">
        <v>0</v>
      </c>
      <c r="Z32" s="81">
        <v>2848324517.0000005</v>
      </c>
      <c r="AA32" s="81">
        <v>775125243</v>
      </c>
      <c r="AB32" s="81">
        <v>2814257039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1741</v>
      </c>
      <c r="B33" s="80">
        <v>25</v>
      </c>
      <c r="C33" s="80">
        <v>18</v>
      </c>
      <c r="D33" s="80">
        <v>25</v>
      </c>
      <c r="E33" s="80">
        <v>2022</v>
      </c>
      <c r="F33" s="80" t="s">
        <v>568</v>
      </c>
      <c r="G33" s="182" t="s">
        <v>1738</v>
      </c>
      <c r="H33" s="80" t="s">
        <v>1739</v>
      </c>
      <c r="I33" s="173"/>
      <c r="J33" s="83">
        <v>100470</v>
      </c>
      <c r="K33" s="81">
        <v>114845655</v>
      </c>
      <c r="L33" s="81">
        <v>126097</v>
      </c>
      <c r="M33" s="81">
        <v>144528407.00000003</v>
      </c>
      <c r="N33" s="81">
        <v>257899.99999999997</v>
      </c>
      <c r="O33" s="81">
        <v>641595196</v>
      </c>
      <c r="P33" s="81">
        <v>2741</v>
      </c>
      <c r="Q33" s="81">
        <v>17971592</v>
      </c>
      <c r="R33" s="81">
        <v>0</v>
      </c>
      <c r="S33" s="81">
        <v>0</v>
      </c>
      <c r="T33" s="81">
        <v>0</v>
      </c>
      <c r="U33" s="81">
        <v>0</v>
      </c>
      <c r="V33" s="81">
        <v>19</v>
      </c>
      <c r="W33" s="81">
        <v>0</v>
      </c>
      <c r="X33" s="81">
        <v>0</v>
      </c>
      <c r="Y33" s="81">
        <v>114790.99999999999</v>
      </c>
      <c r="Z33" s="81">
        <v>919055641</v>
      </c>
      <c r="AA33" s="81">
        <v>282923554</v>
      </c>
      <c r="AB33" s="81">
        <v>1015252828.9999999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2398</v>
      </c>
      <c r="B34" s="80">
        <v>26</v>
      </c>
      <c r="C34" s="80">
        <v>18</v>
      </c>
      <c r="D34" s="80">
        <v>26</v>
      </c>
      <c r="E34" s="80">
        <v>2022</v>
      </c>
      <c r="F34" s="80" t="s">
        <v>568</v>
      </c>
      <c r="G34" s="182" t="s">
        <v>2395</v>
      </c>
      <c r="H34" s="80" t="s">
        <v>2396</v>
      </c>
      <c r="I34" s="173"/>
      <c r="J34" s="83">
        <v>268275</v>
      </c>
      <c r="K34" s="81">
        <v>368606096.00000006</v>
      </c>
      <c r="L34" s="81">
        <v>348049</v>
      </c>
      <c r="M34" s="81">
        <v>475158946</v>
      </c>
      <c r="N34" s="81">
        <v>147600</v>
      </c>
      <c r="O34" s="81">
        <v>430591060.99999994</v>
      </c>
      <c r="P34" s="81">
        <v>127</v>
      </c>
      <c r="Q34" s="81">
        <v>710168</v>
      </c>
      <c r="R34" s="81">
        <v>0</v>
      </c>
      <c r="S34" s="81">
        <v>0</v>
      </c>
      <c r="T34" s="81">
        <v>0</v>
      </c>
      <c r="U34" s="81">
        <v>0</v>
      </c>
      <c r="V34" s="81">
        <v>0</v>
      </c>
      <c r="W34" s="81">
        <v>0</v>
      </c>
      <c r="X34" s="81">
        <v>0</v>
      </c>
      <c r="Y34" s="81">
        <v>0</v>
      </c>
      <c r="Z34" s="81">
        <v>1275066271.0000002</v>
      </c>
      <c r="AA34" s="81">
        <v>829394300</v>
      </c>
      <c r="AB34" s="81">
        <v>2984231743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2386</v>
      </c>
      <c r="B35" s="80">
        <v>27</v>
      </c>
      <c r="C35" s="80">
        <v>18</v>
      </c>
      <c r="D35" s="80">
        <v>27</v>
      </c>
      <c r="E35" s="80">
        <v>2022</v>
      </c>
      <c r="F35" s="80" t="s">
        <v>568</v>
      </c>
      <c r="G35" s="182" t="s">
        <v>2384</v>
      </c>
      <c r="H35" s="80" t="s">
        <v>2371</v>
      </c>
      <c r="I35" s="173"/>
      <c r="J35" s="83">
        <v>129505</v>
      </c>
      <c r="K35" s="81">
        <v>170924497</v>
      </c>
      <c r="L35" s="81">
        <v>50655</v>
      </c>
      <c r="M35" s="81">
        <v>66609610</v>
      </c>
      <c r="N35" s="81">
        <v>0</v>
      </c>
      <c r="O35" s="81">
        <v>0</v>
      </c>
      <c r="P35" s="81">
        <v>0</v>
      </c>
      <c r="Q35" s="81">
        <v>0</v>
      </c>
      <c r="R35" s="81">
        <v>0</v>
      </c>
      <c r="S35" s="81">
        <v>0</v>
      </c>
      <c r="T35" s="81">
        <v>0</v>
      </c>
      <c r="U35" s="81">
        <v>0</v>
      </c>
      <c r="V35" s="81">
        <v>0</v>
      </c>
      <c r="W35" s="81">
        <v>0</v>
      </c>
      <c r="X35" s="81">
        <v>0</v>
      </c>
      <c r="Y35" s="81">
        <v>0</v>
      </c>
      <c r="Z35" s="81">
        <v>237534107.00000003</v>
      </c>
      <c r="AA35" s="81">
        <v>336668582</v>
      </c>
      <c r="AB35" s="81">
        <v>1637708981</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2394</v>
      </c>
      <c r="B36" s="80">
        <v>28</v>
      </c>
      <c r="C36" s="80">
        <v>18</v>
      </c>
      <c r="D36" s="80">
        <v>28</v>
      </c>
      <c r="E36" s="80">
        <v>2022</v>
      </c>
      <c r="F36" s="80" t="s">
        <v>568</v>
      </c>
      <c r="G36" s="182" t="s">
        <v>2391</v>
      </c>
      <c r="H36" s="80" t="s">
        <v>2392</v>
      </c>
      <c r="I36" s="173"/>
      <c r="J36" s="83">
        <v>350527</v>
      </c>
      <c r="K36" s="81">
        <v>482227789</v>
      </c>
      <c r="L36" s="81">
        <v>40861</v>
      </c>
      <c r="M36" s="81">
        <v>55173185</v>
      </c>
      <c r="N36" s="81">
        <v>0</v>
      </c>
      <c r="O36" s="81">
        <v>0</v>
      </c>
      <c r="P36" s="81">
        <v>0</v>
      </c>
      <c r="Q36" s="81">
        <v>0</v>
      </c>
      <c r="R36" s="81">
        <v>0</v>
      </c>
      <c r="S36" s="81">
        <v>0</v>
      </c>
      <c r="T36" s="81">
        <v>0</v>
      </c>
      <c r="U36" s="81">
        <v>0</v>
      </c>
      <c r="V36" s="81">
        <v>0</v>
      </c>
      <c r="W36" s="81">
        <v>0</v>
      </c>
      <c r="X36" s="81">
        <v>0</v>
      </c>
      <c r="Y36" s="81">
        <v>0</v>
      </c>
      <c r="Z36" s="81">
        <v>537400974</v>
      </c>
      <c r="AA36" s="81">
        <v>883992665.00000012</v>
      </c>
      <c r="AB36" s="81">
        <v>3602493561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1689</v>
      </c>
      <c r="B37" s="80">
        <v>29</v>
      </c>
      <c r="C37" s="80">
        <v>18</v>
      </c>
      <c r="D37" s="80">
        <v>29</v>
      </c>
      <c r="E37" s="80">
        <v>2022</v>
      </c>
      <c r="F37" s="80" t="s">
        <v>568</v>
      </c>
      <c r="G37" s="182" t="s">
        <v>1686</v>
      </c>
      <c r="H37" s="80" t="s">
        <v>1687</v>
      </c>
      <c r="I37" s="173"/>
      <c r="J37" s="83">
        <v>173077</v>
      </c>
      <c r="K37" s="81">
        <v>218118426</v>
      </c>
      <c r="L37" s="81">
        <v>225555</v>
      </c>
      <c r="M37" s="81">
        <v>283574328</v>
      </c>
      <c r="N37" s="81">
        <v>87700</v>
      </c>
      <c r="O37" s="81">
        <v>224517458</v>
      </c>
      <c r="P37" s="81">
        <v>0</v>
      </c>
      <c r="Q37" s="81">
        <v>0</v>
      </c>
      <c r="R37" s="81">
        <v>257.26200999999998</v>
      </c>
      <c r="S37" s="81">
        <v>1648473.2248500003</v>
      </c>
      <c r="T37" s="81">
        <v>0</v>
      </c>
      <c r="U37" s="81">
        <v>0</v>
      </c>
      <c r="V37" s="81">
        <v>0</v>
      </c>
      <c r="W37" s="81">
        <v>0</v>
      </c>
      <c r="X37" s="81">
        <v>0</v>
      </c>
      <c r="Y37" s="81">
        <v>0</v>
      </c>
      <c r="Z37" s="81">
        <v>727858685.22484994</v>
      </c>
      <c r="AA37" s="81">
        <v>568380520</v>
      </c>
      <c r="AB37" s="81">
        <v>1801843046</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1644</v>
      </c>
      <c r="B38" s="80">
        <v>30</v>
      </c>
      <c r="C38" s="80">
        <v>18</v>
      </c>
      <c r="D38" s="80">
        <v>30</v>
      </c>
      <c r="E38" s="80">
        <v>2022</v>
      </c>
      <c r="F38" s="80" t="s">
        <v>568</v>
      </c>
      <c r="G38" s="182" t="s">
        <v>1641</v>
      </c>
      <c r="H38" s="80" t="s">
        <v>1642</v>
      </c>
      <c r="I38" s="173"/>
      <c r="J38" s="83">
        <v>439886</v>
      </c>
      <c r="K38" s="81">
        <v>587918623</v>
      </c>
      <c r="L38" s="81">
        <v>85248</v>
      </c>
      <c r="M38" s="81">
        <v>112105454</v>
      </c>
      <c r="N38" s="81">
        <v>69800</v>
      </c>
      <c r="O38" s="81">
        <v>166057355</v>
      </c>
      <c r="P38" s="81">
        <v>0</v>
      </c>
      <c r="Q38" s="81">
        <v>0</v>
      </c>
      <c r="R38" s="81">
        <v>6.2028699999999999</v>
      </c>
      <c r="S38" s="81">
        <v>51657.524670000006</v>
      </c>
      <c r="T38" s="81">
        <v>0</v>
      </c>
      <c r="U38" s="81">
        <v>0</v>
      </c>
      <c r="V38" s="81">
        <v>0</v>
      </c>
      <c r="W38" s="81">
        <v>0</v>
      </c>
      <c r="X38" s="81">
        <v>0</v>
      </c>
      <c r="Y38" s="81">
        <v>0</v>
      </c>
      <c r="Z38" s="81">
        <v>866133089.52467</v>
      </c>
      <c r="AA38" s="81">
        <v>1116752798</v>
      </c>
      <c r="AB38" s="81">
        <v>5671078471</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1721</v>
      </c>
      <c r="B39" s="80">
        <v>31</v>
      </c>
      <c r="C39" s="80">
        <v>18</v>
      </c>
      <c r="D39" s="80">
        <v>31</v>
      </c>
      <c r="E39" s="80">
        <v>2022</v>
      </c>
      <c r="F39" s="80" t="s">
        <v>568</v>
      </c>
      <c r="G39" s="182" t="s">
        <v>1718</v>
      </c>
      <c r="H39" s="80" t="s">
        <v>1719</v>
      </c>
      <c r="I39" s="173"/>
      <c r="J39" s="83">
        <v>442331</v>
      </c>
      <c r="K39" s="81">
        <v>605183983</v>
      </c>
      <c r="L39" s="81">
        <v>274446</v>
      </c>
      <c r="M39" s="81">
        <v>373495262.99999994</v>
      </c>
      <c r="N39" s="81">
        <v>131100</v>
      </c>
      <c r="O39" s="81">
        <v>248459158</v>
      </c>
      <c r="P39" s="81">
        <v>0</v>
      </c>
      <c r="Q39" s="81">
        <v>0</v>
      </c>
      <c r="R39" s="81">
        <v>205.4897</v>
      </c>
      <c r="S39" s="81">
        <v>1711318.2861300001</v>
      </c>
      <c r="T39" s="81">
        <v>0</v>
      </c>
      <c r="U39" s="81">
        <v>0</v>
      </c>
      <c r="V39" s="81">
        <v>0</v>
      </c>
      <c r="W39" s="81">
        <v>0</v>
      </c>
      <c r="X39" s="81">
        <v>0</v>
      </c>
      <c r="Y39" s="81">
        <v>0</v>
      </c>
      <c r="Z39" s="81">
        <v>1228849722.28613</v>
      </c>
      <c r="AA39" s="81">
        <v>1369827977</v>
      </c>
      <c r="AB39" s="81">
        <v>4726626149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2402</v>
      </c>
      <c r="B40" s="80">
        <v>32</v>
      </c>
      <c r="C40" s="80">
        <v>18</v>
      </c>
      <c r="D40" s="80">
        <v>32</v>
      </c>
      <c r="E40" s="80">
        <v>2022</v>
      </c>
      <c r="F40" s="80" t="s">
        <v>568</v>
      </c>
      <c r="G40" s="182" t="s">
        <v>2399</v>
      </c>
      <c r="H40" s="80" t="s">
        <v>2400</v>
      </c>
      <c r="I40" s="173"/>
      <c r="J40" s="83">
        <v>307484</v>
      </c>
      <c r="K40" s="81">
        <v>384409803</v>
      </c>
      <c r="L40" s="81">
        <v>630967</v>
      </c>
      <c r="M40" s="81">
        <v>788221300.99999988</v>
      </c>
      <c r="N40" s="81">
        <v>293900</v>
      </c>
      <c r="O40" s="81">
        <v>795543586</v>
      </c>
      <c r="P40" s="81">
        <v>0</v>
      </c>
      <c r="Q40" s="81">
        <v>0</v>
      </c>
      <c r="R40" s="81">
        <v>0</v>
      </c>
      <c r="S40" s="81">
        <v>0</v>
      </c>
      <c r="T40" s="81">
        <v>0</v>
      </c>
      <c r="U40" s="81">
        <v>0</v>
      </c>
      <c r="V40" s="81">
        <v>0</v>
      </c>
      <c r="W40" s="81">
        <v>0</v>
      </c>
      <c r="X40" s="81">
        <v>0</v>
      </c>
      <c r="Y40" s="81">
        <v>0</v>
      </c>
      <c r="Z40" s="81">
        <v>1968174690</v>
      </c>
      <c r="AA40" s="81">
        <v>825569260</v>
      </c>
      <c r="AB40" s="81">
        <v>2929190260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1841</v>
      </c>
      <c r="B41" s="80">
        <v>33</v>
      </c>
      <c r="C41" s="80">
        <v>18</v>
      </c>
      <c r="D41" s="80">
        <v>33</v>
      </c>
      <c r="E41" s="80">
        <v>2022</v>
      </c>
      <c r="F41" s="80" t="s">
        <v>568</v>
      </c>
      <c r="G41" s="182" t="s">
        <v>1822</v>
      </c>
      <c r="H41" s="80" t="s">
        <v>1823</v>
      </c>
      <c r="I41" s="173"/>
      <c r="J41" s="83">
        <v>485105</v>
      </c>
      <c r="K41" s="81">
        <v>589157426</v>
      </c>
      <c r="L41" s="81">
        <v>695570</v>
      </c>
      <c r="M41" s="81">
        <v>844773270</v>
      </c>
      <c r="N41" s="81">
        <v>295400</v>
      </c>
      <c r="O41" s="81">
        <v>816818452.00000012</v>
      </c>
      <c r="P41" s="81">
        <v>61</v>
      </c>
      <c r="Q41" s="81">
        <v>329106</v>
      </c>
      <c r="R41" s="81">
        <v>0</v>
      </c>
      <c r="S41" s="81">
        <v>0</v>
      </c>
      <c r="T41" s="81">
        <v>0</v>
      </c>
      <c r="U41" s="81">
        <v>0</v>
      </c>
      <c r="V41" s="81">
        <v>0</v>
      </c>
      <c r="W41" s="81">
        <v>0</v>
      </c>
      <c r="X41" s="81">
        <v>0</v>
      </c>
      <c r="Y41" s="81">
        <v>0</v>
      </c>
      <c r="Z41" s="81">
        <v>2251078254</v>
      </c>
      <c r="AA41" s="81">
        <v>1352564747</v>
      </c>
      <c r="AB41" s="81">
        <v>4771600052</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1681</v>
      </c>
      <c r="B42" s="80">
        <v>34</v>
      </c>
      <c r="C42" s="80">
        <v>18</v>
      </c>
      <c r="D42" s="80">
        <v>34</v>
      </c>
      <c r="E42" s="80">
        <v>2022</v>
      </c>
      <c r="F42" s="80" t="s">
        <v>568</v>
      </c>
      <c r="G42" s="182" t="s">
        <v>1678</v>
      </c>
      <c r="H42" s="80" t="s">
        <v>1679</v>
      </c>
      <c r="I42" s="173"/>
      <c r="J42" s="83">
        <v>510286</v>
      </c>
      <c r="K42" s="81">
        <v>592790399</v>
      </c>
      <c r="L42" s="81">
        <v>430327</v>
      </c>
      <c r="M42" s="81">
        <v>500999949</v>
      </c>
      <c r="N42" s="81">
        <v>738500</v>
      </c>
      <c r="O42" s="81">
        <v>1817238757</v>
      </c>
      <c r="P42" s="81">
        <v>1225</v>
      </c>
      <c r="Q42" s="81">
        <v>7573265</v>
      </c>
      <c r="R42" s="81">
        <v>0</v>
      </c>
      <c r="S42" s="81">
        <v>0</v>
      </c>
      <c r="T42" s="81">
        <v>0</v>
      </c>
      <c r="U42" s="81">
        <v>0</v>
      </c>
      <c r="V42" s="81">
        <v>142</v>
      </c>
      <c r="W42" s="81">
        <v>0</v>
      </c>
      <c r="X42" s="81">
        <v>0</v>
      </c>
      <c r="Y42" s="81">
        <v>870253</v>
      </c>
      <c r="Z42" s="81">
        <v>2919472623</v>
      </c>
      <c r="AA42" s="81">
        <v>1189428607</v>
      </c>
      <c r="AB42" s="81">
        <v>4562516270</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2418</v>
      </c>
      <c r="B43" s="80">
        <v>35</v>
      </c>
      <c r="C43" s="80">
        <v>18</v>
      </c>
      <c r="D43" s="80">
        <v>35</v>
      </c>
      <c r="E43" s="80">
        <v>2022</v>
      </c>
      <c r="F43" s="80" t="s">
        <v>568</v>
      </c>
      <c r="G43" s="182" t="s">
        <v>2415</v>
      </c>
      <c r="H43" s="80" t="s">
        <v>2416</v>
      </c>
      <c r="I43" s="173"/>
      <c r="J43" s="83">
        <v>798744</v>
      </c>
      <c r="K43" s="81">
        <v>1071728235.9999999</v>
      </c>
      <c r="L43" s="81">
        <v>11057</v>
      </c>
      <c r="M43" s="81">
        <v>14788021</v>
      </c>
      <c r="N43" s="81">
        <v>30500</v>
      </c>
      <c r="O43" s="81">
        <v>79617685</v>
      </c>
      <c r="P43" s="81">
        <v>1605</v>
      </c>
      <c r="Q43" s="81">
        <v>8210889.9999999991</v>
      </c>
      <c r="R43" s="81">
        <v>0</v>
      </c>
      <c r="S43" s="81">
        <v>0</v>
      </c>
      <c r="T43" s="81">
        <v>0</v>
      </c>
      <c r="U43" s="81">
        <v>0</v>
      </c>
      <c r="V43" s="81">
        <v>94</v>
      </c>
      <c r="W43" s="81">
        <v>0</v>
      </c>
      <c r="X43" s="81">
        <v>0</v>
      </c>
      <c r="Y43" s="81">
        <v>579351</v>
      </c>
      <c r="Z43" s="81">
        <v>1174924183.0000002</v>
      </c>
      <c r="AA43" s="81">
        <v>2243765861</v>
      </c>
      <c r="AB43" s="81">
        <v>8540953768.999999</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1701</v>
      </c>
      <c r="B44" s="80">
        <v>36</v>
      </c>
      <c r="C44" s="80">
        <v>18</v>
      </c>
      <c r="D44" s="80">
        <v>36</v>
      </c>
      <c r="E44" s="80">
        <v>2022</v>
      </c>
      <c r="F44" s="80" t="s">
        <v>568</v>
      </c>
      <c r="G44" s="182" t="s">
        <v>1698</v>
      </c>
      <c r="H44" s="80" t="s">
        <v>1699</v>
      </c>
      <c r="I44" s="173"/>
      <c r="J44" s="83">
        <v>248985</v>
      </c>
      <c r="K44" s="81">
        <v>318875812</v>
      </c>
      <c r="L44" s="81">
        <v>207685</v>
      </c>
      <c r="M44" s="81">
        <v>265005136</v>
      </c>
      <c r="N44" s="81">
        <v>50800</v>
      </c>
      <c r="O44" s="81">
        <v>123571568</v>
      </c>
      <c r="P44" s="81">
        <v>0</v>
      </c>
      <c r="Q44" s="81">
        <v>0</v>
      </c>
      <c r="R44" s="81">
        <v>0</v>
      </c>
      <c r="S44" s="81">
        <v>0</v>
      </c>
      <c r="T44" s="81">
        <v>0</v>
      </c>
      <c r="U44" s="81">
        <v>0</v>
      </c>
      <c r="V44" s="81">
        <v>0</v>
      </c>
      <c r="W44" s="81">
        <v>0</v>
      </c>
      <c r="X44" s="81">
        <v>0</v>
      </c>
      <c r="Y44" s="81">
        <v>0</v>
      </c>
      <c r="Z44" s="81">
        <v>707452516</v>
      </c>
      <c r="AA44" s="81">
        <v>809192404</v>
      </c>
      <c r="AB44" s="81">
        <v>2831765834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2383</v>
      </c>
      <c r="B45" s="80">
        <v>37</v>
      </c>
      <c r="C45" s="80">
        <v>18</v>
      </c>
      <c r="D45" s="80">
        <v>37</v>
      </c>
      <c r="E45" s="80">
        <v>2022</v>
      </c>
      <c r="F45" s="80" t="s">
        <v>568</v>
      </c>
      <c r="G45" s="182" t="s">
        <v>2380</v>
      </c>
      <c r="H45" s="80" t="s">
        <v>2381</v>
      </c>
      <c r="I45" s="173"/>
      <c r="J45" s="83">
        <v>131747</v>
      </c>
      <c r="K45" s="81">
        <v>184122867</v>
      </c>
      <c r="L45" s="81">
        <v>14979</v>
      </c>
      <c r="M45" s="81">
        <v>20380176</v>
      </c>
      <c r="N45" s="81">
        <v>0</v>
      </c>
      <c r="O45" s="81">
        <v>0</v>
      </c>
      <c r="P45" s="81">
        <v>0</v>
      </c>
      <c r="Q45" s="81">
        <v>0</v>
      </c>
      <c r="R45" s="81">
        <v>0</v>
      </c>
      <c r="S45" s="81">
        <v>0</v>
      </c>
      <c r="T45" s="81">
        <v>0</v>
      </c>
      <c r="U45" s="81">
        <v>0</v>
      </c>
      <c r="V45" s="81">
        <v>0</v>
      </c>
      <c r="W45" s="81">
        <v>0</v>
      </c>
      <c r="X45" s="81">
        <v>0</v>
      </c>
      <c r="Y45" s="81">
        <v>0</v>
      </c>
      <c r="Z45" s="81">
        <v>204503043</v>
      </c>
      <c r="AA45" s="81">
        <v>287838402</v>
      </c>
      <c r="AB45" s="81">
        <v>976717168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2414</v>
      </c>
      <c r="B46" s="80">
        <v>38</v>
      </c>
      <c r="C46" s="80">
        <v>18</v>
      </c>
      <c r="D46" s="80">
        <v>38</v>
      </c>
      <c r="E46" s="80">
        <v>2022</v>
      </c>
      <c r="F46" s="80" t="s">
        <v>568</v>
      </c>
      <c r="G46" s="182" t="s">
        <v>2411</v>
      </c>
      <c r="H46" s="80" t="s">
        <v>2412</v>
      </c>
      <c r="I46" s="173"/>
      <c r="J46" s="83">
        <v>1918012</v>
      </c>
      <c r="K46" s="81">
        <v>2605834216</v>
      </c>
      <c r="L46" s="81">
        <v>708478</v>
      </c>
      <c r="M46" s="81">
        <v>957305921</v>
      </c>
      <c r="N46" s="81">
        <v>117400</v>
      </c>
      <c r="O46" s="81">
        <v>237829260</v>
      </c>
      <c r="P46" s="81">
        <v>0</v>
      </c>
      <c r="Q46" s="81">
        <v>0</v>
      </c>
      <c r="R46" s="81">
        <v>0</v>
      </c>
      <c r="S46" s="81">
        <v>0</v>
      </c>
      <c r="T46" s="81">
        <v>0</v>
      </c>
      <c r="U46" s="81">
        <v>0</v>
      </c>
      <c r="V46" s="81">
        <v>0</v>
      </c>
      <c r="W46" s="81">
        <v>0</v>
      </c>
      <c r="X46" s="81">
        <v>0</v>
      </c>
      <c r="Y46" s="81">
        <v>0</v>
      </c>
      <c r="Z46" s="81">
        <v>3800969397.0000005</v>
      </c>
      <c r="AA46" s="81">
        <v>5268360664</v>
      </c>
      <c r="AB46" s="81">
        <v>18134819562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1693</v>
      </c>
      <c r="B47" s="80">
        <v>39</v>
      </c>
      <c r="C47" s="80">
        <v>18</v>
      </c>
      <c r="D47" s="80">
        <v>39</v>
      </c>
      <c r="E47" s="80">
        <v>2022</v>
      </c>
      <c r="F47" s="80" t="s">
        <v>568</v>
      </c>
      <c r="G47" s="182" t="s">
        <v>1690</v>
      </c>
      <c r="H47" s="80" t="s">
        <v>1691</v>
      </c>
      <c r="I47" s="173"/>
      <c r="J47" s="83">
        <v>114407</v>
      </c>
      <c r="K47" s="81">
        <v>151756782.99999997</v>
      </c>
      <c r="L47" s="81">
        <v>159548</v>
      </c>
      <c r="M47" s="81">
        <v>209333125</v>
      </c>
      <c r="N47" s="81">
        <v>6100</v>
      </c>
      <c r="O47" s="81">
        <v>13630449</v>
      </c>
      <c r="P47" s="81">
        <v>0</v>
      </c>
      <c r="Q47" s="81">
        <v>0</v>
      </c>
      <c r="R47" s="81">
        <v>0</v>
      </c>
      <c r="S47" s="81">
        <v>0</v>
      </c>
      <c r="T47" s="81">
        <v>0</v>
      </c>
      <c r="U47" s="81">
        <v>0</v>
      </c>
      <c r="V47" s="81">
        <v>0</v>
      </c>
      <c r="W47" s="81">
        <v>0</v>
      </c>
      <c r="X47" s="81">
        <v>0</v>
      </c>
      <c r="Y47" s="81">
        <v>0</v>
      </c>
      <c r="Z47" s="81">
        <v>374720356.99999994</v>
      </c>
      <c r="AA47" s="81">
        <v>328435668</v>
      </c>
      <c r="AB47" s="81">
        <v>1114228673</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1685</v>
      </c>
      <c r="B48" s="80">
        <v>40</v>
      </c>
      <c r="C48" s="80">
        <v>18</v>
      </c>
      <c r="D48" s="80">
        <v>40</v>
      </c>
      <c r="E48" s="80">
        <v>2022</v>
      </c>
      <c r="F48" s="80" t="s">
        <v>568</v>
      </c>
      <c r="G48" s="182" t="s">
        <v>1682</v>
      </c>
      <c r="H48" s="80" t="s">
        <v>1683</v>
      </c>
      <c r="I48" s="173"/>
      <c r="J48" s="83">
        <v>401799</v>
      </c>
      <c r="K48" s="81">
        <v>557101913</v>
      </c>
      <c r="L48" s="81">
        <v>443595</v>
      </c>
      <c r="M48" s="81">
        <v>612144979</v>
      </c>
      <c r="N48" s="81">
        <v>27500</v>
      </c>
      <c r="O48" s="81">
        <v>52150639.000000007</v>
      </c>
      <c r="P48" s="81">
        <v>0</v>
      </c>
      <c r="Q48" s="81">
        <v>0</v>
      </c>
      <c r="R48" s="81">
        <v>437.75739999999996</v>
      </c>
      <c r="S48" s="81">
        <v>3645643.6479399996</v>
      </c>
      <c r="T48" s="81">
        <v>0</v>
      </c>
      <c r="U48" s="81">
        <v>0</v>
      </c>
      <c r="V48" s="81">
        <v>0</v>
      </c>
      <c r="W48" s="81">
        <v>0</v>
      </c>
      <c r="X48" s="81">
        <v>0</v>
      </c>
      <c r="Y48" s="81">
        <v>0</v>
      </c>
      <c r="Z48" s="81">
        <v>1225043174.6479402</v>
      </c>
      <c r="AA48" s="81">
        <v>1122199908</v>
      </c>
      <c r="AB48" s="81">
        <v>3932934993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1717</v>
      </c>
      <c r="B49" s="80">
        <v>41</v>
      </c>
      <c r="C49" s="80">
        <v>18</v>
      </c>
      <c r="D49" s="80">
        <v>41</v>
      </c>
      <c r="E49" s="80">
        <v>2022</v>
      </c>
      <c r="F49" s="80" t="s">
        <v>568</v>
      </c>
      <c r="G49" s="182" t="s">
        <v>1714</v>
      </c>
      <c r="H49" s="80" t="s">
        <v>1715</v>
      </c>
      <c r="I49" s="173"/>
      <c r="J49" s="83">
        <v>388675</v>
      </c>
      <c r="K49" s="81">
        <v>552260956</v>
      </c>
      <c r="L49" s="81">
        <v>607136</v>
      </c>
      <c r="M49" s="81">
        <v>858602997</v>
      </c>
      <c r="N49" s="81">
        <v>150100</v>
      </c>
      <c r="O49" s="81">
        <v>402369103</v>
      </c>
      <c r="P49" s="81">
        <v>88</v>
      </c>
      <c r="Q49" s="81">
        <v>492790</v>
      </c>
      <c r="R49" s="81">
        <v>0</v>
      </c>
      <c r="S49" s="81">
        <v>0</v>
      </c>
      <c r="T49" s="81">
        <v>0</v>
      </c>
      <c r="U49" s="81">
        <v>0</v>
      </c>
      <c r="V49" s="81">
        <v>0</v>
      </c>
      <c r="W49" s="81">
        <v>0</v>
      </c>
      <c r="X49" s="81">
        <v>0</v>
      </c>
      <c r="Y49" s="81">
        <v>0</v>
      </c>
      <c r="Z49" s="81">
        <v>1813725846.0000002</v>
      </c>
      <c r="AA49" s="81">
        <v>1245216886</v>
      </c>
      <c r="AB49" s="81">
        <v>3974430960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1753</v>
      </c>
      <c r="B50" s="80">
        <v>42</v>
      </c>
      <c r="C50" s="80">
        <v>18</v>
      </c>
      <c r="D50" s="80">
        <v>42</v>
      </c>
      <c r="E50" s="80">
        <v>2022</v>
      </c>
      <c r="F50" s="80" t="s">
        <v>568</v>
      </c>
      <c r="G50" s="182" t="s">
        <v>1750</v>
      </c>
      <c r="H50" s="80" t="s">
        <v>1751</v>
      </c>
      <c r="I50" s="173"/>
      <c r="J50" s="83">
        <v>204753</v>
      </c>
      <c r="K50" s="81">
        <v>240730608.00000003</v>
      </c>
      <c r="L50" s="81">
        <v>133657</v>
      </c>
      <c r="M50" s="81">
        <v>157350753</v>
      </c>
      <c r="N50" s="81">
        <v>454400</v>
      </c>
      <c r="O50" s="81">
        <v>1181155977</v>
      </c>
      <c r="P50" s="81">
        <v>5124</v>
      </c>
      <c r="Q50" s="81">
        <v>29679797.999999996</v>
      </c>
      <c r="R50" s="81">
        <v>0</v>
      </c>
      <c r="S50" s="81">
        <v>0</v>
      </c>
      <c r="T50" s="81">
        <v>0</v>
      </c>
      <c r="U50" s="81">
        <v>0</v>
      </c>
      <c r="V50" s="81">
        <v>0</v>
      </c>
      <c r="W50" s="81">
        <v>0</v>
      </c>
      <c r="X50" s="81">
        <v>0</v>
      </c>
      <c r="Y50" s="81">
        <v>0</v>
      </c>
      <c r="Z50" s="81">
        <v>1608917135.9999998</v>
      </c>
      <c r="AA50" s="81">
        <v>425976827.00000006</v>
      </c>
      <c r="AB50" s="81">
        <v>1642979832</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1732</v>
      </c>
      <c r="B190" s="80">
        <v>182</v>
      </c>
      <c r="C190" s="80">
        <v>16</v>
      </c>
      <c r="D190" s="80">
        <v>2</v>
      </c>
      <c r="E190" s="80">
        <v>2021</v>
      </c>
      <c r="F190" s="80" t="s">
        <v>75</v>
      </c>
      <c r="G190" s="182" t="s">
        <v>1730</v>
      </c>
      <c r="H190" s="80" t="s">
        <v>1731</v>
      </c>
      <c r="I190" s="173"/>
      <c r="J190" s="83"/>
      <c r="K190" s="81"/>
      <c r="L190" s="81"/>
      <c r="M190" s="81"/>
      <c r="N190" s="81"/>
      <c r="O190" s="81"/>
      <c r="P190" s="81"/>
      <c r="Q190" s="81"/>
      <c r="R190" s="81"/>
      <c r="S190" s="81"/>
      <c r="T190" s="81"/>
      <c r="U190" s="81"/>
      <c r="V190" s="81"/>
      <c r="W190" s="81"/>
      <c r="X190" s="81"/>
      <c r="Y190" s="81"/>
      <c r="Z190" s="81"/>
      <c r="AA190" s="81"/>
      <c r="AB190" s="81"/>
      <c r="AC190" s="82"/>
      <c r="AD190" s="81">
        <v>121787003.04915635</v>
      </c>
      <c r="AE190" s="81">
        <v>1032693.0787962172</v>
      </c>
      <c r="AF190" s="81">
        <v>513744.07574323524</v>
      </c>
      <c r="AG190" s="81">
        <v>56465493.439318374</v>
      </c>
      <c r="AH190" s="81">
        <v>46752130.098208338</v>
      </c>
      <c r="AI190" s="81">
        <v>0</v>
      </c>
      <c r="AJ190" s="81">
        <v>0</v>
      </c>
      <c r="AK190" s="81">
        <v>3729207.0526196808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1676</v>
      </c>
      <c r="B191" s="80">
        <v>183</v>
      </c>
      <c r="C191" s="80">
        <v>16</v>
      </c>
      <c r="D191" s="80">
        <v>3</v>
      </c>
      <c r="E191" s="80">
        <v>2021</v>
      </c>
      <c r="F191" s="80" t="s">
        <v>75</v>
      </c>
      <c r="G191" s="182" t="s">
        <v>1674</v>
      </c>
      <c r="H191" s="80" t="s">
        <v>1675</v>
      </c>
      <c r="I191" s="173"/>
      <c r="J191" s="83"/>
      <c r="K191" s="81"/>
      <c r="L191" s="81"/>
      <c r="M191" s="81"/>
      <c r="N191" s="81"/>
      <c r="O191" s="81"/>
      <c r="P191" s="81"/>
      <c r="Q191" s="81"/>
      <c r="R191" s="81"/>
      <c r="S191" s="81"/>
      <c r="T191" s="81"/>
      <c r="U191" s="81"/>
      <c r="V191" s="81"/>
      <c r="W191" s="81"/>
      <c r="X191" s="81"/>
      <c r="Y191" s="81"/>
      <c r="Z191" s="81"/>
      <c r="AA191" s="81"/>
      <c r="AB191" s="81"/>
      <c r="AC191" s="82"/>
      <c r="AD191" s="81">
        <v>999780752.70059395</v>
      </c>
      <c r="AE191" s="81">
        <v>4312362.076746894</v>
      </c>
      <c r="AF191" s="81">
        <v>412347.2186886493</v>
      </c>
      <c r="AG191" s="81">
        <v>533247823.83031696</v>
      </c>
      <c r="AH191" s="81">
        <v>501345623.99028349</v>
      </c>
      <c r="AI191" s="81">
        <v>0</v>
      </c>
      <c r="AJ191" s="81">
        <v>0</v>
      </c>
      <c r="AK191" s="81">
        <v>40023146.975925952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1712</v>
      </c>
      <c r="B192" s="80">
        <v>184</v>
      </c>
      <c r="C192" s="80">
        <v>16</v>
      </c>
      <c r="D192" s="80">
        <v>4</v>
      </c>
      <c r="E192" s="80">
        <v>2021</v>
      </c>
      <c r="F192" s="80" t="s">
        <v>75</v>
      </c>
      <c r="G192" s="182" t="s">
        <v>1710</v>
      </c>
      <c r="H192" s="80" t="s">
        <v>1711</v>
      </c>
      <c r="I192" s="173"/>
      <c r="J192" s="83"/>
      <c r="K192" s="81"/>
      <c r="L192" s="81"/>
      <c r="M192" s="81"/>
      <c r="N192" s="81"/>
      <c r="O192" s="81"/>
      <c r="P192" s="81"/>
      <c r="Q192" s="81"/>
      <c r="R192" s="81"/>
      <c r="S192" s="81"/>
      <c r="T192" s="81"/>
      <c r="U192" s="81"/>
      <c r="V192" s="81"/>
      <c r="W192" s="81"/>
      <c r="X192" s="81"/>
      <c r="Y192" s="81"/>
      <c r="Z192" s="81"/>
      <c r="AA192" s="81"/>
      <c r="AB192" s="81"/>
      <c r="AC192" s="82"/>
      <c r="AD192" s="81">
        <v>210455271.59966478</v>
      </c>
      <c r="AE192" s="81">
        <v>1553776.7424089871</v>
      </c>
      <c r="AF192" s="81">
        <v>2115814.4172056927</v>
      </c>
      <c r="AG192" s="81">
        <v>89186357.030056894</v>
      </c>
      <c r="AH192" s="81">
        <v>72967047.667352855</v>
      </c>
      <c r="AI192" s="81">
        <v>0</v>
      </c>
      <c r="AJ192" s="81">
        <v>0</v>
      </c>
      <c r="AK192" s="81">
        <v>6043258.1307834387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2369</v>
      </c>
      <c r="B193" s="80">
        <v>185</v>
      </c>
      <c r="C193" s="80">
        <v>16</v>
      </c>
      <c r="D193" s="80">
        <v>5</v>
      </c>
      <c r="E193" s="80">
        <v>2021</v>
      </c>
      <c r="F193" s="80" t="s">
        <v>75</v>
      </c>
      <c r="G193" s="182" t="s">
        <v>2367</v>
      </c>
      <c r="H193" s="80" t="s">
        <v>2368</v>
      </c>
      <c r="I193" s="173"/>
      <c r="J193" s="83"/>
      <c r="K193" s="81"/>
      <c r="L193" s="81"/>
      <c r="M193" s="81"/>
      <c r="N193" s="81"/>
      <c r="O193" s="81"/>
      <c r="P193" s="81"/>
      <c r="Q193" s="81"/>
      <c r="R193" s="81"/>
      <c r="S193" s="81"/>
      <c r="T193" s="81"/>
      <c r="U193" s="81"/>
      <c r="V193" s="81"/>
      <c r="W193" s="81"/>
      <c r="X193" s="81"/>
      <c r="Y193" s="81"/>
      <c r="Z193" s="81"/>
      <c r="AA193" s="81"/>
      <c r="AB193" s="81"/>
      <c r="AC193" s="82"/>
      <c r="AD193" s="81">
        <v>69985323.486143082</v>
      </c>
      <c r="AE193" s="81">
        <v>1511142.6244770335</v>
      </c>
      <c r="AF193" s="81">
        <v>2257770.0170821128</v>
      </c>
      <c r="AG193" s="81">
        <v>63344899.688716136</v>
      </c>
      <c r="AH193" s="81">
        <v>43553974.18904008</v>
      </c>
      <c r="AI193" s="81">
        <v>0</v>
      </c>
      <c r="AJ193" s="81">
        <v>0</v>
      </c>
      <c r="AK193" s="81">
        <v>3828311.2879145718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2389</v>
      </c>
      <c r="B194" s="80">
        <v>186</v>
      </c>
      <c r="C194" s="80">
        <v>16</v>
      </c>
      <c r="D194" s="80">
        <v>6</v>
      </c>
      <c r="E194" s="80">
        <v>2021</v>
      </c>
      <c r="F194" s="80" t="s">
        <v>75</v>
      </c>
      <c r="G194" s="182" t="s">
        <v>2387</v>
      </c>
      <c r="H194" s="80" t="s">
        <v>2388</v>
      </c>
      <c r="I194" s="173"/>
      <c r="J194" s="83"/>
      <c r="K194" s="81"/>
      <c r="L194" s="81"/>
      <c r="M194" s="81"/>
      <c r="N194" s="81"/>
      <c r="O194" s="81"/>
      <c r="P194" s="81"/>
      <c r="Q194" s="81"/>
      <c r="R194" s="81"/>
      <c r="S194" s="81"/>
      <c r="T194" s="81"/>
      <c r="U194" s="81"/>
      <c r="V194" s="81"/>
      <c r="W194" s="81"/>
      <c r="X194" s="81"/>
      <c r="Y194" s="81"/>
      <c r="Z194" s="81"/>
      <c r="AA194" s="81"/>
      <c r="AB194" s="81"/>
      <c r="AC194" s="82"/>
      <c r="AD194" s="81">
        <v>2528510.573413135</v>
      </c>
      <c r="AE194" s="81">
        <v>866893.73128306307</v>
      </c>
      <c r="AF194" s="81">
        <v>182514.34269825462</v>
      </c>
      <c r="AG194" s="81">
        <v>165752918.96479338</v>
      </c>
      <c r="AH194" s="81">
        <v>160754470.7714076</v>
      </c>
      <c r="AI194" s="81">
        <v>0</v>
      </c>
      <c r="AJ194" s="81">
        <v>0</v>
      </c>
      <c r="AK194" s="81">
        <v>12526512.813498633</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2421</v>
      </c>
      <c r="B195" s="80">
        <v>187</v>
      </c>
      <c r="C195" s="80">
        <v>16</v>
      </c>
      <c r="D195" s="80">
        <v>7</v>
      </c>
      <c r="E195" s="80">
        <v>2021</v>
      </c>
      <c r="F195" s="80" t="s">
        <v>75</v>
      </c>
      <c r="G195" s="182" t="s">
        <v>2419</v>
      </c>
      <c r="H195" s="80" t="s">
        <v>2420</v>
      </c>
      <c r="I195" s="173"/>
      <c r="J195" s="83"/>
      <c r="K195" s="81"/>
      <c r="L195" s="81"/>
      <c r="M195" s="81"/>
      <c r="N195" s="81"/>
      <c r="O195" s="81"/>
      <c r="P195" s="81"/>
      <c r="Q195" s="81"/>
      <c r="R195" s="81"/>
      <c r="S195" s="81"/>
      <c r="T195" s="81"/>
      <c r="U195" s="81"/>
      <c r="V195" s="81"/>
      <c r="W195" s="81"/>
      <c r="X195" s="81"/>
      <c r="Y195" s="81"/>
      <c r="Z195" s="81"/>
      <c r="AA195" s="81"/>
      <c r="AB195" s="81"/>
      <c r="AC195" s="82"/>
      <c r="AD195" s="81">
        <v>1082296070.6942637</v>
      </c>
      <c r="AE195" s="81">
        <v>20030140.220993906</v>
      </c>
      <c r="AF195" s="81">
        <v>1250561.2370065595</v>
      </c>
      <c r="AG195" s="81">
        <v>993469100.04237986</v>
      </c>
      <c r="AH195" s="81">
        <v>847941768.50468326</v>
      </c>
      <c r="AI195" s="81">
        <v>0</v>
      </c>
      <c r="AJ195" s="81">
        <v>0</v>
      </c>
      <c r="AK195" s="81">
        <v>60400815.446984902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1724</v>
      </c>
      <c r="B196" s="80">
        <v>188</v>
      </c>
      <c r="C196" s="80">
        <v>16</v>
      </c>
      <c r="D196" s="80">
        <v>8</v>
      </c>
      <c r="E196" s="80">
        <v>2021</v>
      </c>
      <c r="F196" s="80" t="s">
        <v>75</v>
      </c>
      <c r="G196" s="182" t="s">
        <v>1722</v>
      </c>
      <c r="H196" s="80" t="s">
        <v>1723</v>
      </c>
      <c r="I196" s="173"/>
      <c r="J196" s="83"/>
      <c r="K196" s="81"/>
      <c r="L196" s="81"/>
      <c r="M196" s="81"/>
      <c r="N196" s="81"/>
      <c r="O196" s="81"/>
      <c r="P196" s="81"/>
      <c r="Q196" s="81"/>
      <c r="R196" s="81"/>
      <c r="S196" s="81"/>
      <c r="T196" s="81"/>
      <c r="U196" s="81"/>
      <c r="V196" s="81"/>
      <c r="W196" s="81"/>
      <c r="X196" s="81"/>
      <c r="Y196" s="81"/>
      <c r="Z196" s="81"/>
      <c r="AA196" s="81"/>
      <c r="AB196" s="81"/>
      <c r="AC196" s="82"/>
      <c r="AD196" s="81">
        <v>41542532.718372412</v>
      </c>
      <c r="AE196" s="81">
        <v>1684837.1790146234</v>
      </c>
      <c r="AF196" s="81">
        <v>1358717.8845314512</v>
      </c>
      <c r="AG196" s="81">
        <v>90260657.535607278</v>
      </c>
      <c r="AH196" s="81">
        <v>71778856.261721939</v>
      </c>
      <c r="AI196" s="81">
        <v>0</v>
      </c>
      <c r="AJ196" s="81">
        <v>0</v>
      </c>
      <c r="AK196" s="81">
        <v>5607724.5510371486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1756</v>
      </c>
      <c r="B197" s="80">
        <v>189</v>
      </c>
      <c r="C197" s="80">
        <v>16</v>
      </c>
      <c r="D197" s="80">
        <v>9</v>
      </c>
      <c r="E197" s="80">
        <v>2021</v>
      </c>
      <c r="F197" s="80" t="s">
        <v>75</v>
      </c>
      <c r="G197" s="182" t="s">
        <v>1754</v>
      </c>
      <c r="H197" s="80" t="s">
        <v>1755</v>
      </c>
      <c r="I197" s="173"/>
      <c r="J197" s="83"/>
      <c r="K197" s="81"/>
      <c r="L197" s="81"/>
      <c r="M197" s="81"/>
      <c r="N197" s="81"/>
      <c r="O197" s="81"/>
      <c r="P197" s="81"/>
      <c r="Q197" s="81"/>
      <c r="R197" s="81"/>
      <c r="S197" s="81"/>
      <c r="T197" s="81"/>
      <c r="U197" s="81"/>
      <c r="V197" s="81"/>
      <c r="W197" s="81"/>
      <c r="X197" s="81"/>
      <c r="Y197" s="81"/>
      <c r="Z197" s="81"/>
      <c r="AA197" s="81"/>
      <c r="AB197" s="81"/>
      <c r="AC197" s="82"/>
      <c r="AD197" s="81">
        <v>516587262.1962111</v>
      </c>
      <c r="AE197" s="81">
        <v>5791923.8731261846</v>
      </c>
      <c r="AF197" s="81">
        <v>331229.73304498068</v>
      </c>
      <c r="AG197" s="81">
        <v>381480226.5070557</v>
      </c>
      <c r="AH197" s="81">
        <v>329363811.67345315</v>
      </c>
      <c r="AI197" s="81">
        <v>0</v>
      </c>
      <c r="AJ197" s="81">
        <v>0</v>
      </c>
      <c r="AK197" s="81">
        <v>26643681.41945222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1744</v>
      </c>
      <c r="B198" s="80">
        <v>190</v>
      </c>
      <c r="C198" s="80">
        <v>16</v>
      </c>
      <c r="D198" s="80">
        <v>10</v>
      </c>
      <c r="E198" s="80">
        <v>2021</v>
      </c>
      <c r="F198" s="80" t="s">
        <v>75</v>
      </c>
      <c r="G198" s="182" t="s">
        <v>1742</v>
      </c>
      <c r="H198" s="80" t="s">
        <v>1743</v>
      </c>
      <c r="I198" s="173"/>
      <c r="J198" s="83"/>
      <c r="K198" s="81"/>
      <c r="L198" s="81"/>
      <c r="M198" s="81"/>
      <c r="N198" s="81"/>
      <c r="O198" s="81"/>
      <c r="P198" s="81"/>
      <c r="Q198" s="81"/>
      <c r="R198" s="81"/>
      <c r="S198" s="81"/>
      <c r="T198" s="81"/>
      <c r="U198" s="81"/>
      <c r="V198" s="81"/>
      <c r="W198" s="81"/>
      <c r="X198" s="81"/>
      <c r="Y198" s="81"/>
      <c r="Z198" s="81"/>
      <c r="AA198" s="81"/>
      <c r="AB198" s="81"/>
      <c r="AC198" s="82"/>
      <c r="AD198" s="81">
        <v>26586664.19151181</v>
      </c>
      <c r="AE198" s="81">
        <v>375811.85436314932</v>
      </c>
      <c r="AF198" s="81">
        <v>892292.34208035597</v>
      </c>
      <c r="AG198" s="81">
        <v>13635850.392738547</v>
      </c>
      <c r="AH198" s="81">
        <v>17534716.88130185</v>
      </c>
      <c r="AI198" s="81">
        <v>0</v>
      </c>
      <c r="AJ198" s="81">
        <v>0</v>
      </c>
      <c r="AK198" s="81">
        <v>1499821.1820919563</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2365</v>
      </c>
      <c r="B199" s="80">
        <v>191</v>
      </c>
      <c r="C199" s="80">
        <v>16</v>
      </c>
      <c r="D199" s="80">
        <v>11</v>
      </c>
      <c r="E199" s="80">
        <v>2021</v>
      </c>
      <c r="F199" s="80" t="s">
        <v>75</v>
      </c>
      <c r="G199" s="182" t="s">
        <v>2363</v>
      </c>
      <c r="H199" s="80" t="s">
        <v>2364</v>
      </c>
      <c r="I199" s="173"/>
      <c r="J199" s="83"/>
      <c r="K199" s="81"/>
      <c r="L199" s="81"/>
      <c r="M199" s="81"/>
      <c r="N199" s="81"/>
      <c r="O199" s="81"/>
      <c r="P199" s="81"/>
      <c r="Q199" s="81"/>
      <c r="R199" s="81"/>
      <c r="S199" s="81"/>
      <c r="T199" s="81"/>
      <c r="U199" s="81"/>
      <c r="V199" s="81"/>
      <c r="W199" s="81"/>
      <c r="X199" s="81"/>
      <c r="Y199" s="81"/>
      <c r="Z199" s="81"/>
      <c r="AA199" s="81"/>
      <c r="AB199" s="81"/>
      <c r="AC199" s="82"/>
      <c r="AD199" s="81">
        <v>8385794.2937322725</v>
      </c>
      <c r="AE199" s="81">
        <v>532136.95344698045</v>
      </c>
      <c r="AF199" s="81">
        <v>703018.20891179552</v>
      </c>
      <c r="AG199" s="81">
        <v>43703321.168563552</v>
      </c>
      <c r="AH199" s="81">
        <v>44638999.275020413</v>
      </c>
      <c r="AI199" s="81">
        <v>0</v>
      </c>
      <c r="AJ199" s="81">
        <v>0</v>
      </c>
      <c r="AK199" s="81">
        <v>3938704.2175609344</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1696</v>
      </c>
      <c r="B200" s="80">
        <v>192</v>
      </c>
      <c r="C200" s="80">
        <v>16</v>
      </c>
      <c r="D200" s="80">
        <v>12</v>
      </c>
      <c r="E200" s="80">
        <v>2021</v>
      </c>
      <c r="F200" s="80" t="s">
        <v>75</v>
      </c>
      <c r="G200" s="182" t="s">
        <v>1694</v>
      </c>
      <c r="H200" s="80" t="s">
        <v>1695</v>
      </c>
      <c r="I200" s="173"/>
      <c r="J200" s="83"/>
      <c r="K200" s="81"/>
      <c r="L200" s="81"/>
      <c r="M200" s="81"/>
      <c r="N200" s="81"/>
      <c r="O200" s="81"/>
      <c r="P200" s="81"/>
      <c r="Q200" s="81"/>
      <c r="R200" s="81"/>
      <c r="S200" s="81"/>
      <c r="T200" s="81"/>
      <c r="U200" s="81"/>
      <c r="V200" s="81"/>
      <c r="W200" s="81"/>
      <c r="X200" s="81"/>
      <c r="Y200" s="81"/>
      <c r="Z200" s="81"/>
      <c r="AA200" s="81"/>
      <c r="AB200" s="81"/>
      <c r="AC200" s="82"/>
      <c r="AD200" s="81">
        <v>101196320.22318473</v>
      </c>
      <c r="AE200" s="81">
        <v>1136909.8115187713</v>
      </c>
      <c r="AF200" s="81">
        <v>1074806.6847786107</v>
      </c>
      <c r="AG200" s="81">
        <v>55695362.35401421</v>
      </c>
      <c r="AH200" s="81">
        <v>45521249.180997863</v>
      </c>
      <c r="AI200" s="81">
        <v>0</v>
      </c>
      <c r="AJ200" s="81">
        <v>0</v>
      </c>
      <c r="AK200" s="81">
        <v>4030457.675138589</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1708</v>
      </c>
      <c r="B201" s="80">
        <v>193</v>
      </c>
      <c r="C201" s="80">
        <v>16</v>
      </c>
      <c r="D201" s="80">
        <v>13</v>
      </c>
      <c r="E201" s="80">
        <v>2021</v>
      </c>
      <c r="F201" s="80" t="s">
        <v>75</v>
      </c>
      <c r="G201" s="182" t="s">
        <v>1706</v>
      </c>
      <c r="H201" s="80" t="s">
        <v>1707</v>
      </c>
      <c r="I201" s="173"/>
      <c r="J201" s="83"/>
      <c r="K201" s="81"/>
      <c r="L201" s="81"/>
      <c r="M201" s="81"/>
      <c r="N201" s="81"/>
      <c r="O201" s="81"/>
      <c r="P201" s="81"/>
      <c r="Q201" s="81"/>
      <c r="R201" s="81"/>
      <c r="S201" s="81"/>
      <c r="T201" s="81"/>
      <c r="U201" s="81"/>
      <c r="V201" s="81"/>
      <c r="W201" s="81"/>
      <c r="X201" s="81"/>
      <c r="Y201" s="81"/>
      <c r="Z201" s="81"/>
      <c r="AA201" s="81"/>
      <c r="AB201" s="81"/>
      <c r="AC201" s="82"/>
      <c r="AD201" s="81">
        <v>237681128.45706433</v>
      </c>
      <c r="AE201" s="81">
        <v>1106908.0248259148</v>
      </c>
      <c r="AF201" s="81">
        <v>1676428.0366358203</v>
      </c>
      <c r="AG201" s="81">
        <v>109371557.49277714</v>
      </c>
      <c r="AH201" s="81">
        <v>72835421.673315912</v>
      </c>
      <c r="AI201" s="81">
        <v>0</v>
      </c>
      <c r="AJ201" s="81">
        <v>0</v>
      </c>
      <c r="AK201" s="81">
        <v>6278745.5455106376</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1639</v>
      </c>
      <c r="B202" s="80">
        <v>194</v>
      </c>
      <c r="C202" s="80">
        <v>16</v>
      </c>
      <c r="D202" s="80">
        <v>14</v>
      </c>
      <c r="E202" s="80">
        <v>2021</v>
      </c>
      <c r="F202" s="80" t="s">
        <v>75</v>
      </c>
      <c r="G202" s="182" t="s">
        <v>1637</v>
      </c>
      <c r="H202" s="80" t="s">
        <v>1638</v>
      </c>
      <c r="I202" s="173"/>
      <c r="J202" s="83"/>
      <c r="K202" s="81"/>
      <c r="L202" s="81"/>
      <c r="M202" s="81"/>
      <c r="N202" s="81"/>
      <c r="O202" s="81"/>
      <c r="P202" s="81"/>
      <c r="Q202" s="81"/>
      <c r="R202" s="81"/>
      <c r="S202" s="81"/>
      <c r="T202" s="81"/>
      <c r="U202" s="81"/>
      <c r="V202" s="81"/>
      <c r="W202" s="81"/>
      <c r="X202" s="81"/>
      <c r="Y202" s="81"/>
      <c r="Z202" s="81"/>
      <c r="AA202" s="81"/>
      <c r="AB202" s="81"/>
      <c r="AC202" s="82"/>
      <c r="AD202" s="81">
        <v>759396436.50315595</v>
      </c>
      <c r="AE202" s="81">
        <v>9120543.1546283644</v>
      </c>
      <c r="AF202" s="81">
        <v>3771963.0824305951</v>
      </c>
      <c r="AG202" s="81">
        <v>467961417.20385933</v>
      </c>
      <c r="AH202" s="81">
        <v>416845293.27785438</v>
      </c>
      <c r="AI202" s="81">
        <v>0</v>
      </c>
      <c r="AJ202" s="81">
        <v>0</v>
      </c>
      <c r="AK202" s="81">
        <v>34346640.147677518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1728</v>
      </c>
      <c r="B203" s="80">
        <v>195</v>
      </c>
      <c r="C203" s="80">
        <v>16</v>
      </c>
      <c r="D203" s="80">
        <v>15</v>
      </c>
      <c r="E203" s="80">
        <v>2021</v>
      </c>
      <c r="F203" s="80" t="s">
        <v>75</v>
      </c>
      <c r="G203" s="182" t="s">
        <v>1726</v>
      </c>
      <c r="H203" s="80" t="s">
        <v>1727</v>
      </c>
      <c r="I203" s="173"/>
      <c r="J203" s="83"/>
      <c r="K203" s="81"/>
      <c r="L203" s="81"/>
      <c r="M203" s="81"/>
      <c r="N203" s="81"/>
      <c r="O203" s="81"/>
      <c r="P203" s="81"/>
      <c r="Q203" s="81"/>
      <c r="R203" s="81"/>
      <c r="S203" s="81"/>
      <c r="T203" s="81"/>
      <c r="U203" s="81"/>
      <c r="V203" s="81"/>
      <c r="W203" s="81"/>
      <c r="X203" s="81"/>
      <c r="Y203" s="81"/>
      <c r="Z203" s="81"/>
      <c r="AA203" s="81"/>
      <c r="AB203" s="81"/>
      <c r="AC203" s="82"/>
      <c r="AD203" s="81">
        <v>232424588.55262911</v>
      </c>
      <c r="AE203" s="81">
        <v>1048483.4928450891</v>
      </c>
      <c r="AF203" s="81">
        <v>3961237.215599156</v>
      </c>
      <c r="AG203" s="81">
        <v>84656174.175326496</v>
      </c>
      <c r="AH203" s="81">
        <v>64713742.095305733</v>
      </c>
      <c r="AI203" s="81">
        <v>0</v>
      </c>
      <c r="AJ203" s="81">
        <v>0</v>
      </c>
      <c r="AK203" s="81">
        <v>5607724.5510371486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2405</v>
      </c>
      <c r="B204" s="80">
        <v>196</v>
      </c>
      <c r="C204" s="80">
        <v>16</v>
      </c>
      <c r="D204" s="80">
        <v>16</v>
      </c>
      <c r="E204" s="80">
        <v>2021</v>
      </c>
      <c r="F204" s="80" t="s">
        <v>75</v>
      </c>
      <c r="G204" s="182" t="s">
        <v>2403</v>
      </c>
      <c r="H204" s="80" t="s">
        <v>2404</v>
      </c>
      <c r="I204" s="173"/>
      <c r="J204" s="83"/>
      <c r="K204" s="81"/>
      <c r="L204" s="81"/>
      <c r="M204" s="81"/>
      <c r="N204" s="81"/>
      <c r="O204" s="81"/>
      <c r="P204" s="81"/>
      <c r="Q204" s="81"/>
      <c r="R204" s="81"/>
      <c r="S204" s="81"/>
      <c r="T204" s="81"/>
      <c r="U204" s="81"/>
      <c r="V204" s="81"/>
      <c r="W204" s="81"/>
      <c r="X204" s="81"/>
      <c r="Y204" s="81"/>
      <c r="Z204" s="81"/>
      <c r="AA204" s="81"/>
      <c r="AB204" s="81"/>
      <c r="AC204" s="82"/>
      <c r="AD204" s="81">
        <v>286027691.28467304</v>
      </c>
      <c r="AE204" s="81">
        <v>1226915.1715973406</v>
      </c>
      <c r="AF204" s="81">
        <v>1081566.4752489163</v>
      </c>
      <c r="AG204" s="81">
        <v>88435641.01413016</v>
      </c>
      <c r="AH204" s="81">
        <v>61280793.87244992</v>
      </c>
      <c r="AI204" s="81">
        <v>0</v>
      </c>
      <c r="AJ204" s="81">
        <v>0</v>
      </c>
      <c r="AK204" s="81">
        <v>5229815.8180384841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1748</v>
      </c>
      <c r="B205" s="80">
        <v>197</v>
      </c>
      <c r="C205" s="80">
        <v>16</v>
      </c>
      <c r="D205" s="80">
        <v>17</v>
      </c>
      <c r="E205" s="80">
        <v>2021</v>
      </c>
      <c r="F205" s="80" t="s">
        <v>75</v>
      </c>
      <c r="G205" s="182" t="s">
        <v>1746</v>
      </c>
      <c r="H205" s="80" t="s">
        <v>1747</v>
      </c>
      <c r="I205" s="173"/>
      <c r="J205" s="83"/>
      <c r="K205" s="81"/>
      <c r="L205" s="81"/>
      <c r="M205" s="81"/>
      <c r="N205" s="81"/>
      <c r="O205" s="81"/>
      <c r="P205" s="81"/>
      <c r="Q205" s="81"/>
      <c r="R205" s="81"/>
      <c r="S205" s="81"/>
      <c r="T205" s="81"/>
      <c r="U205" s="81"/>
      <c r="V205" s="81"/>
      <c r="W205" s="81"/>
      <c r="X205" s="81"/>
      <c r="Y205" s="81"/>
      <c r="Z205" s="81"/>
      <c r="AA205" s="81"/>
      <c r="AB205" s="81"/>
      <c r="AC205" s="82"/>
      <c r="AD205" s="81">
        <v>21525846.359786417</v>
      </c>
      <c r="AE205" s="81">
        <v>536874.07766164199</v>
      </c>
      <c r="AF205" s="81">
        <v>1838663.0079231577</v>
      </c>
      <c r="AG205" s="81">
        <v>17434732.300919618</v>
      </c>
      <c r="AH205" s="81">
        <v>14941329.05284394</v>
      </c>
      <c r="AI205" s="81">
        <v>0</v>
      </c>
      <c r="AJ205" s="81">
        <v>0</v>
      </c>
      <c r="AK205" s="81">
        <v>1428676.1549001271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1736</v>
      </c>
      <c r="B206" s="80">
        <v>198</v>
      </c>
      <c r="C206" s="80">
        <v>16</v>
      </c>
      <c r="D206" s="80">
        <v>18</v>
      </c>
      <c r="E206" s="80">
        <v>2021</v>
      </c>
      <c r="F206" s="80" t="s">
        <v>75</v>
      </c>
      <c r="G206" s="182" t="s">
        <v>1734</v>
      </c>
      <c r="H206" s="80" t="s">
        <v>1735</v>
      </c>
      <c r="I206" s="173"/>
      <c r="J206" s="83"/>
      <c r="K206" s="81"/>
      <c r="L206" s="81"/>
      <c r="M206" s="81"/>
      <c r="N206" s="81"/>
      <c r="O206" s="81"/>
      <c r="P206" s="81"/>
      <c r="Q206" s="81"/>
      <c r="R206" s="81"/>
      <c r="S206" s="81"/>
      <c r="T206" s="81"/>
      <c r="U206" s="81"/>
      <c r="V206" s="81"/>
      <c r="W206" s="81"/>
      <c r="X206" s="81"/>
      <c r="Y206" s="81"/>
      <c r="Z206" s="81"/>
      <c r="AA206" s="81"/>
      <c r="AB206" s="81"/>
      <c r="AC206" s="82"/>
      <c r="AD206" s="81">
        <v>33561278.166801661</v>
      </c>
      <c r="AE206" s="81">
        <v>503714.20815901115</v>
      </c>
      <c r="AF206" s="81">
        <v>1318159.1417096169</v>
      </c>
      <c r="AG206" s="81">
        <v>25621419.888396725</v>
      </c>
      <c r="AH206" s="81">
        <v>22970514.689098407</v>
      </c>
      <c r="AI206" s="81">
        <v>0</v>
      </c>
      <c r="AJ206" s="81">
        <v>0</v>
      </c>
      <c r="AK206" s="81">
        <v>1878780.0261930833</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2374</v>
      </c>
      <c r="B207" s="80">
        <v>199</v>
      </c>
      <c r="C207" s="80">
        <v>16</v>
      </c>
      <c r="D207" s="80">
        <v>19</v>
      </c>
      <c r="E207" s="80">
        <v>2021</v>
      </c>
      <c r="F207" s="80" t="s">
        <v>75</v>
      </c>
      <c r="G207" s="182" t="s">
        <v>2372</v>
      </c>
      <c r="H207" s="80" t="s">
        <v>2373</v>
      </c>
      <c r="I207" s="173"/>
      <c r="J207" s="83"/>
      <c r="K207" s="81"/>
      <c r="L207" s="81"/>
      <c r="M207" s="81"/>
      <c r="N207" s="81"/>
      <c r="O207" s="81"/>
      <c r="P207" s="81"/>
      <c r="Q207" s="81"/>
      <c r="R207" s="81"/>
      <c r="S207" s="81"/>
      <c r="T207" s="81"/>
      <c r="U207" s="81"/>
      <c r="V207" s="81"/>
      <c r="W207" s="81"/>
      <c r="X207" s="81"/>
      <c r="Y207" s="81"/>
      <c r="Z207" s="81"/>
      <c r="AA207" s="81"/>
      <c r="AB207" s="81"/>
      <c r="AC207" s="82"/>
      <c r="AD207" s="81">
        <v>14475187.455511212</v>
      </c>
      <c r="AE207" s="81">
        <v>1195334.3434995969</v>
      </c>
      <c r="AF207" s="81">
        <v>2636318.2834192337</v>
      </c>
      <c r="AG207" s="81">
        <v>30352225.126693774</v>
      </c>
      <c r="AH207" s="81">
        <v>22796199.183481894</v>
      </c>
      <c r="AI207" s="81">
        <v>0</v>
      </c>
      <c r="AJ207" s="81">
        <v>0</v>
      </c>
      <c r="AK207" s="81">
        <v>2159553.4822139735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2409</v>
      </c>
      <c r="B208" s="80">
        <v>200</v>
      </c>
      <c r="C208" s="80">
        <v>16</v>
      </c>
      <c r="D208" s="80">
        <v>20</v>
      </c>
      <c r="E208" s="80">
        <v>2021</v>
      </c>
      <c r="F208" s="80" t="s">
        <v>75</v>
      </c>
      <c r="G208" s="182" t="s">
        <v>2407</v>
      </c>
      <c r="H208" s="80" t="s">
        <v>2408</v>
      </c>
      <c r="I208" s="173"/>
      <c r="J208" s="83"/>
      <c r="K208" s="81"/>
      <c r="L208" s="81"/>
      <c r="M208" s="81"/>
      <c r="N208" s="81"/>
      <c r="O208" s="81"/>
      <c r="P208" s="81"/>
      <c r="Q208" s="81"/>
      <c r="R208" s="81"/>
      <c r="S208" s="81"/>
      <c r="T208" s="81"/>
      <c r="U208" s="81"/>
      <c r="V208" s="81"/>
      <c r="W208" s="81"/>
      <c r="X208" s="81"/>
      <c r="Y208" s="81"/>
      <c r="Z208" s="81"/>
      <c r="AA208" s="81"/>
      <c r="AB208" s="81"/>
      <c r="AC208" s="82"/>
      <c r="AD208" s="81">
        <v>49442670.207225397</v>
      </c>
      <c r="AE208" s="81">
        <v>2431723.7635262609</v>
      </c>
      <c r="AF208" s="81">
        <v>189274.13316856037</v>
      </c>
      <c r="AG208" s="81">
        <v>240235596.78635389</v>
      </c>
      <c r="AH208" s="81">
        <v>251914365.29024714</v>
      </c>
      <c r="AI208" s="81">
        <v>0</v>
      </c>
      <c r="AJ208" s="81">
        <v>0</v>
      </c>
      <c r="AK208" s="81">
        <v>20454326.5815387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1668</v>
      </c>
      <c r="B209" s="80">
        <v>201</v>
      </c>
      <c r="C209" s="80">
        <v>16</v>
      </c>
      <c r="D209" s="80">
        <v>21</v>
      </c>
      <c r="E209" s="80">
        <v>2021</v>
      </c>
      <c r="F209" s="80" t="s">
        <v>75</v>
      </c>
      <c r="G209" s="182" t="s">
        <v>1666</v>
      </c>
      <c r="H209" s="80" t="s">
        <v>1667</v>
      </c>
      <c r="I209" s="173"/>
      <c r="J209" s="83"/>
      <c r="K209" s="81"/>
      <c r="L209" s="81"/>
      <c r="M209" s="81"/>
      <c r="N209" s="81"/>
      <c r="O209" s="81"/>
      <c r="P209" s="81"/>
      <c r="Q209" s="81"/>
      <c r="R209" s="81"/>
      <c r="S209" s="81"/>
      <c r="T209" s="81"/>
      <c r="U209" s="81"/>
      <c r="V209" s="81"/>
      <c r="W209" s="81"/>
      <c r="X209" s="81"/>
      <c r="Y209" s="81"/>
      <c r="Z209" s="81"/>
      <c r="AA209" s="81"/>
      <c r="AB209" s="81"/>
      <c r="AC209" s="82"/>
      <c r="AD209" s="81">
        <v>2536717523.0849981</v>
      </c>
      <c r="AE209" s="81">
        <v>43895772.014458776</v>
      </c>
      <c r="AF209" s="81">
        <v>6854427.5368900066</v>
      </c>
      <c r="AG209" s="81">
        <v>4266014949.0914984</v>
      </c>
      <c r="AH209" s="81">
        <v>2727706819.183681</v>
      </c>
      <c r="AI209" s="81">
        <v>0</v>
      </c>
      <c r="AJ209" s="81">
        <v>0</v>
      </c>
      <c r="AK209" s="81">
        <v>199209620.26209253</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1704</v>
      </c>
      <c r="B210" s="80">
        <v>202</v>
      </c>
      <c r="C210" s="80">
        <v>16</v>
      </c>
      <c r="D210" s="80">
        <v>22</v>
      </c>
      <c r="E210" s="80">
        <v>2021</v>
      </c>
      <c r="F210" s="80" t="s">
        <v>75</v>
      </c>
      <c r="G210" s="182" t="s">
        <v>1702</v>
      </c>
      <c r="H210" s="80" t="s">
        <v>1703</v>
      </c>
      <c r="I210" s="173"/>
      <c r="J210" s="83"/>
      <c r="K210" s="81"/>
      <c r="L210" s="81"/>
      <c r="M210" s="81"/>
      <c r="N210" s="81"/>
      <c r="O210" s="81"/>
      <c r="P210" s="81"/>
      <c r="Q210" s="81"/>
      <c r="R210" s="81"/>
      <c r="S210" s="81"/>
      <c r="T210" s="81"/>
      <c r="U210" s="81"/>
      <c r="V210" s="81"/>
      <c r="W210" s="81"/>
      <c r="X210" s="81"/>
      <c r="Y210" s="81"/>
      <c r="Z210" s="81"/>
      <c r="AA210" s="81"/>
      <c r="AB210" s="81"/>
      <c r="AC210" s="82"/>
      <c r="AD210" s="81">
        <v>17878730.082569268</v>
      </c>
      <c r="AE210" s="81">
        <v>967952.38119584275</v>
      </c>
      <c r="AF210" s="81">
        <v>878772.76113974443</v>
      </c>
      <c r="AG210" s="81">
        <v>35121860.50374566</v>
      </c>
      <c r="AH210" s="81">
        <v>24340136.518942438</v>
      </c>
      <c r="AI210" s="81">
        <v>0</v>
      </c>
      <c r="AJ210" s="81">
        <v>0</v>
      </c>
      <c r="AK210" s="81">
        <v>2083026.6356220245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1672</v>
      </c>
      <c r="B211" s="80">
        <v>203</v>
      </c>
      <c r="C211" s="80">
        <v>16</v>
      </c>
      <c r="D211" s="80">
        <v>23</v>
      </c>
      <c r="E211" s="80">
        <v>2021</v>
      </c>
      <c r="F211" s="80" t="s">
        <v>75</v>
      </c>
      <c r="G211" s="182" t="s">
        <v>1670</v>
      </c>
      <c r="H211" s="80" t="s">
        <v>1671</v>
      </c>
      <c r="I211" s="173"/>
      <c r="J211" s="83"/>
      <c r="K211" s="81"/>
      <c r="L211" s="81"/>
      <c r="M211" s="81"/>
      <c r="N211" s="81"/>
      <c r="O211" s="81"/>
      <c r="P211" s="81"/>
      <c r="Q211" s="81"/>
      <c r="R211" s="81"/>
      <c r="S211" s="81"/>
      <c r="T211" s="81"/>
      <c r="U211" s="81"/>
      <c r="V211" s="81"/>
      <c r="W211" s="81"/>
      <c r="X211" s="81"/>
      <c r="Y211" s="81"/>
      <c r="Z211" s="81"/>
      <c r="AA211" s="81"/>
      <c r="AB211" s="81"/>
      <c r="AC211" s="82"/>
      <c r="AD211" s="81">
        <v>396114557.26196784</v>
      </c>
      <c r="AE211" s="81">
        <v>1443243.8440668846</v>
      </c>
      <c r="AF211" s="81">
        <v>2365926.6646070047</v>
      </c>
      <c r="AG211" s="81">
        <v>212116104.63806295</v>
      </c>
      <c r="AH211" s="81">
        <v>166873300.76447701</v>
      </c>
      <c r="AI211" s="81">
        <v>0</v>
      </c>
      <c r="AJ211" s="81">
        <v>0</v>
      </c>
      <c r="AK211" s="81">
        <v>14399123.43696475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2378</v>
      </c>
      <c r="B212" s="80">
        <v>204</v>
      </c>
      <c r="C212" s="80">
        <v>16</v>
      </c>
      <c r="D212" s="80">
        <v>24</v>
      </c>
      <c r="E212" s="80">
        <v>2021</v>
      </c>
      <c r="F212" s="80" t="s">
        <v>75</v>
      </c>
      <c r="G212" s="182" t="s">
        <v>2376</v>
      </c>
      <c r="H212" s="80" t="s">
        <v>2377</v>
      </c>
      <c r="I212" s="173"/>
      <c r="J212" s="83"/>
      <c r="K212" s="81"/>
      <c r="L212" s="81"/>
      <c r="M212" s="81"/>
      <c r="N212" s="81"/>
      <c r="O212" s="81"/>
      <c r="P212" s="81"/>
      <c r="Q212" s="81"/>
      <c r="R212" s="81"/>
      <c r="S212" s="81"/>
      <c r="T212" s="81"/>
      <c r="U212" s="81"/>
      <c r="V212" s="81"/>
      <c r="W212" s="81"/>
      <c r="X212" s="81"/>
      <c r="Y212" s="81"/>
      <c r="Z212" s="81"/>
      <c r="AA212" s="81"/>
      <c r="AB212" s="81"/>
      <c r="AC212" s="82"/>
      <c r="AD212" s="81">
        <v>47726924.572031528</v>
      </c>
      <c r="AE212" s="81">
        <v>1877480.2304108597</v>
      </c>
      <c r="AF212" s="81">
        <v>3927438.2632476273</v>
      </c>
      <c r="AG212" s="81">
        <v>63319012.929546244</v>
      </c>
      <c r="AH212" s="81">
        <v>52315996.440743551</v>
      </c>
      <c r="AI212" s="81">
        <v>0</v>
      </c>
      <c r="AJ212" s="81">
        <v>0</v>
      </c>
      <c r="AK212" s="81">
        <v>4726812.5999589832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1740</v>
      </c>
      <c r="B213" s="80">
        <v>205</v>
      </c>
      <c r="C213" s="80">
        <v>16</v>
      </c>
      <c r="D213" s="80">
        <v>25</v>
      </c>
      <c r="E213" s="80">
        <v>2021</v>
      </c>
      <c r="F213" s="80" t="s">
        <v>75</v>
      </c>
      <c r="G213" s="182" t="s">
        <v>1738</v>
      </c>
      <c r="H213" s="80" t="s">
        <v>1739</v>
      </c>
      <c r="I213" s="173"/>
      <c r="J213" s="83"/>
      <c r="K213" s="81"/>
      <c r="L213" s="81"/>
      <c r="M213" s="81"/>
      <c r="N213" s="81"/>
      <c r="O213" s="81"/>
      <c r="P213" s="81"/>
      <c r="Q213" s="81"/>
      <c r="R213" s="81"/>
      <c r="S213" s="81"/>
      <c r="T213" s="81"/>
      <c r="U213" s="81"/>
      <c r="V213" s="81"/>
      <c r="W213" s="81"/>
      <c r="X213" s="81"/>
      <c r="Y213" s="81"/>
      <c r="Z213" s="81"/>
      <c r="AA213" s="81"/>
      <c r="AB213" s="81"/>
      <c r="AC213" s="82"/>
      <c r="AD213" s="81">
        <v>7874354.1423798408</v>
      </c>
      <c r="AE213" s="81">
        <v>996375.126483812</v>
      </c>
      <c r="AF213" s="81">
        <v>1520952.8558187885</v>
      </c>
      <c r="AG213" s="81">
        <v>29510905.453672409</v>
      </c>
      <c r="AH213" s="81">
        <v>19893312.39607222</v>
      </c>
      <c r="AI213" s="81">
        <v>0</v>
      </c>
      <c r="AJ213" s="81">
        <v>0</v>
      </c>
      <c r="AK213" s="81">
        <v>1789651.8463715848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2397</v>
      </c>
      <c r="B214" s="80">
        <v>206</v>
      </c>
      <c r="C214" s="80">
        <v>16</v>
      </c>
      <c r="D214" s="80">
        <v>26</v>
      </c>
      <c r="E214" s="80">
        <v>2021</v>
      </c>
      <c r="F214" s="80" t="s">
        <v>75</v>
      </c>
      <c r="G214" s="182" t="s">
        <v>2395</v>
      </c>
      <c r="H214" s="80" t="s">
        <v>2396</v>
      </c>
      <c r="I214" s="173"/>
      <c r="J214" s="83"/>
      <c r="K214" s="81"/>
      <c r="L214" s="81"/>
      <c r="M214" s="81"/>
      <c r="N214" s="81"/>
      <c r="O214" s="81"/>
      <c r="P214" s="81"/>
      <c r="Q214" s="81"/>
      <c r="R214" s="81"/>
      <c r="S214" s="81"/>
      <c r="T214" s="81"/>
      <c r="U214" s="81"/>
      <c r="V214" s="81"/>
      <c r="W214" s="81"/>
      <c r="X214" s="81"/>
      <c r="Y214" s="81"/>
      <c r="Z214" s="81"/>
      <c r="AA214" s="81"/>
      <c r="AB214" s="81"/>
      <c r="AC214" s="82"/>
      <c r="AD214" s="81">
        <v>31321367.553523164</v>
      </c>
      <c r="AE214" s="81">
        <v>1866426.9405766493</v>
      </c>
      <c r="AF214" s="81">
        <v>1095086.0561895277</v>
      </c>
      <c r="AG214" s="81">
        <v>106219844.56384328</v>
      </c>
      <c r="AH214" s="81">
        <v>71835775.610494673</v>
      </c>
      <c r="AI214" s="81">
        <v>0</v>
      </c>
      <c r="AJ214" s="81">
        <v>0</v>
      </c>
      <c r="AK214" s="81">
        <v>5553381.301484718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2385</v>
      </c>
      <c r="B215" s="80">
        <v>207</v>
      </c>
      <c r="C215" s="80">
        <v>16</v>
      </c>
      <c r="D215" s="80">
        <v>27</v>
      </c>
      <c r="E215" s="80">
        <v>2021</v>
      </c>
      <c r="F215" s="80" t="s">
        <v>75</v>
      </c>
      <c r="G215" s="182" t="s">
        <v>2384</v>
      </c>
      <c r="H215" s="80" t="s">
        <v>2371</v>
      </c>
      <c r="I215" s="173"/>
      <c r="J215" s="83"/>
      <c r="K215" s="81"/>
      <c r="L215" s="81"/>
      <c r="M215" s="81"/>
      <c r="N215" s="81"/>
      <c r="O215" s="81"/>
      <c r="P215" s="81"/>
      <c r="Q215" s="81"/>
      <c r="R215" s="81"/>
      <c r="S215" s="81"/>
      <c r="T215" s="81"/>
      <c r="U215" s="81"/>
      <c r="V215" s="81"/>
      <c r="W215" s="81"/>
      <c r="X215" s="81"/>
      <c r="Y215" s="81"/>
      <c r="Z215" s="81"/>
      <c r="AA215" s="81"/>
      <c r="AB215" s="81"/>
      <c r="AC215" s="82"/>
      <c r="AD215" s="81">
        <v>115956451.84653513</v>
      </c>
      <c r="AE215" s="81">
        <v>1523774.9557161308</v>
      </c>
      <c r="AF215" s="81">
        <v>243352.45693100616</v>
      </c>
      <c r="AG215" s="81">
        <v>59293621.878628649</v>
      </c>
      <c r="AH215" s="81">
        <v>49302828.415086702</v>
      </c>
      <c r="AI215" s="81">
        <v>0</v>
      </c>
      <c r="AJ215" s="81">
        <v>0</v>
      </c>
      <c r="AK215" s="81">
        <v>4438688.3662208552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2393</v>
      </c>
      <c r="B216" s="80">
        <v>208</v>
      </c>
      <c r="C216" s="80">
        <v>16</v>
      </c>
      <c r="D216" s="80">
        <v>28</v>
      </c>
      <c r="E216" s="80">
        <v>2021</v>
      </c>
      <c r="F216" s="80" t="s">
        <v>75</v>
      </c>
      <c r="G216" s="182" t="s">
        <v>2391</v>
      </c>
      <c r="H216" s="80" t="s">
        <v>2392</v>
      </c>
      <c r="I216" s="173"/>
      <c r="J216" s="83"/>
      <c r="K216" s="81"/>
      <c r="L216" s="81"/>
      <c r="M216" s="81"/>
      <c r="N216" s="81"/>
      <c r="O216" s="81"/>
      <c r="P216" s="81"/>
      <c r="Q216" s="81"/>
      <c r="R216" s="81"/>
      <c r="S216" s="81"/>
      <c r="T216" s="81"/>
      <c r="U216" s="81"/>
      <c r="V216" s="81"/>
      <c r="W216" s="81"/>
      <c r="X216" s="81"/>
      <c r="Y216" s="81"/>
      <c r="Z216" s="81"/>
      <c r="AA216" s="81"/>
      <c r="AB216" s="81"/>
      <c r="AC216" s="82"/>
      <c r="AD216" s="81">
        <v>647963719.88312435</v>
      </c>
      <c r="AE216" s="81">
        <v>5229785.1329863472</v>
      </c>
      <c r="AF216" s="81">
        <v>216313.29504978325</v>
      </c>
      <c r="AG216" s="81">
        <v>165934126.27898261</v>
      </c>
      <c r="AH216" s="81">
        <v>142095596.75184417</v>
      </c>
      <c r="AI216" s="81">
        <v>0</v>
      </c>
      <c r="AJ216" s="81">
        <v>0</v>
      </c>
      <c r="AK216" s="81">
        <v>11678285.57048461</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1688</v>
      </c>
      <c r="B217" s="80">
        <v>209</v>
      </c>
      <c r="C217" s="80">
        <v>16</v>
      </c>
      <c r="D217" s="80">
        <v>29</v>
      </c>
      <c r="E217" s="80">
        <v>2021</v>
      </c>
      <c r="F217" s="80" t="s">
        <v>75</v>
      </c>
      <c r="G217" s="182" t="s">
        <v>1686</v>
      </c>
      <c r="H217" s="80" t="s">
        <v>1687</v>
      </c>
      <c r="I217" s="173"/>
      <c r="J217" s="83"/>
      <c r="K217" s="81"/>
      <c r="L217" s="81"/>
      <c r="M217" s="81"/>
      <c r="N217" s="81"/>
      <c r="O217" s="81"/>
      <c r="P217" s="81"/>
      <c r="Q217" s="81"/>
      <c r="R217" s="81"/>
      <c r="S217" s="81"/>
      <c r="T217" s="81"/>
      <c r="U217" s="81"/>
      <c r="V217" s="81"/>
      <c r="W217" s="81"/>
      <c r="X217" s="81"/>
      <c r="Y217" s="81"/>
      <c r="Z217" s="81"/>
      <c r="AA217" s="81"/>
      <c r="AB217" s="81"/>
      <c r="AC217" s="82"/>
      <c r="AD217" s="81">
        <v>43588834.647996277</v>
      </c>
      <c r="AE217" s="81">
        <v>671092.59707705246</v>
      </c>
      <c r="AF217" s="81">
        <v>675979.04703057266</v>
      </c>
      <c r="AG217" s="81">
        <v>29769773.04537129</v>
      </c>
      <c r="AH217" s="81">
        <v>27271482.98073848</v>
      </c>
      <c r="AI217" s="81">
        <v>0</v>
      </c>
      <c r="AJ217" s="81">
        <v>0</v>
      </c>
      <c r="AK217" s="81">
        <v>2594562.0064090327</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1643</v>
      </c>
      <c r="B218" s="80">
        <v>210</v>
      </c>
      <c r="C218" s="80">
        <v>16</v>
      </c>
      <c r="D218" s="80">
        <v>30</v>
      </c>
      <c r="E218" s="80">
        <v>2021</v>
      </c>
      <c r="F218" s="80" t="s">
        <v>75</v>
      </c>
      <c r="G218" s="182" t="s">
        <v>1641</v>
      </c>
      <c r="H218" s="80" t="s">
        <v>1642</v>
      </c>
      <c r="I218" s="173"/>
      <c r="J218" s="83"/>
      <c r="K218" s="81"/>
      <c r="L218" s="81"/>
      <c r="M218" s="81"/>
      <c r="N218" s="81"/>
      <c r="O218" s="81"/>
      <c r="P218" s="81"/>
      <c r="Q218" s="81"/>
      <c r="R218" s="81"/>
      <c r="S218" s="81"/>
      <c r="T218" s="81"/>
      <c r="U218" s="81"/>
      <c r="V218" s="81"/>
      <c r="W218" s="81"/>
      <c r="X218" s="81"/>
      <c r="Y218" s="81"/>
      <c r="Z218" s="81"/>
      <c r="AA218" s="81"/>
      <c r="AB218" s="81"/>
      <c r="AC218" s="82"/>
      <c r="AD218" s="81">
        <v>55443308.444087155</v>
      </c>
      <c r="AE218" s="81">
        <v>4399209.3540156893</v>
      </c>
      <c r="AF218" s="81">
        <v>1500673.4844078713</v>
      </c>
      <c r="AG218" s="81">
        <v>338857677.53383499</v>
      </c>
      <c r="AH218" s="81">
        <v>377478448.68290895</v>
      </c>
      <c r="AI218" s="81">
        <v>0</v>
      </c>
      <c r="AJ218" s="81">
        <v>0</v>
      </c>
      <c r="AK218" s="81">
        <v>30475668.096225411</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1720</v>
      </c>
      <c r="B219" s="80">
        <v>211</v>
      </c>
      <c r="C219" s="80">
        <v>16</v>
      </c>
      <c r="D219" s="80">
        <v>31</v>
      </c>
      <c r="E219" s="80">
        <v>2021</v>
      </c>
      <c r="F219" s="80" t="s">
        <v>75</v>
      </c>
      <c r="G219" s="182" t="s">
        <v>1718</v>
      </c>
      <c r="H219" s="80" t="s">
        <v>1719</v>
      </c>
      <c r="I219" s="173"/>
      <c r="J219" s="83"/>
      <c r="K219" s="81"/>
      <c r="L219" s="81"/>
      <c r="M219" s="81"/>
      <c r="N219" s="81"/>
      <c r="O219" s="81"/>
      <c r="P219" s="81"/>
      <c r="Q219" s="81"/>
      <c r="R219" s="81"/>
      <c r="S219" s="81"/>
      <c r="T219" s="81"/>
      <c r="U219" s="81"/>
      <c r="V219" s="81"/>
      <c r="W219" s="81"/>
      <c r="X219" s="81"/>
      <c r="Y219" s="81"/>
      <c r="Z219" s="81"/>
      <c r="AA219" s="81"/>
      <c r="AB219" s="81"/>
      <c r="AC219" s="82"/>
      <c r="AD219" s="81">
        <v>297039197.21755612</v>
      </c>
      <c r="AE219" s="81">
        <v>2267503.4574179938</v>
      </c>
      <c r="AF219" s="81">
        <v>3961237.215599156</v>
      </c>
      <c r="AG219" s="81">
        <v>142577797.81795108</v>
      </c>
      <c r="AH219" s="81">
        <v>110327485.2180593</v>
      </c>
      <c r="AI219" s="81">
        <v>0</v>
      </c>
      <c r="AJ219" s="81">
        <v>0</v>
      </c>
      <c r="AK219" s="81">
        <v>9811975.6136332694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2401</v>
      </c>
      <c r="B220" s="80">
        <v>212</v>
      </c>
      <c r="C220" s="80">
        <v>16</v>
      </c>
      <c r="D220" s="80">
        <v>32</v>
      </c>
      <c r="E220" s="80">
        <v>2021</v>
      </c>
      <c r="F220" s="80" t="s">
        <v>75</v>
      </c>
      <c r="G220" s="182" t="s">
        <v>2399</v>
      </c>
      <c r="H220" s="80" t="s">
        <v>2400</v>
      </c>
      <c r="I220" s="173"/>
      <c r="J220" s="83"/>
      <c r="K220" s="81"/>
      <c r="L220" s="81"/>
      <c r="M220" s="81"/>
      <c r="N220" s="81"/>
      <c r="O220" s="81"/>
      <c r="P220" s="81"/>
      <c r="Q220" s="81"/>
      <c r="R220" s="81"/>
      <c r="S220" s="81"/>
      <c r="T220" s="81"/>
      <c r="U220" s="81"/>
      <c r="V220" s="81"/>
      <c r="W220" s="81"/>
      <c r="X220" s="81"/>
      <c r="Y220" s="81"/>
      <c r="Z220" s="81"/>
      <c r="AA220" s="81"/>
      <c r="AB220" s="81"/>
      <c r="AC220" s="82"/>
      <c r="AD220" s="81">
        <v>213057750.79000905</v>
      </c>
      <c r="AE220" s="81">
        <v>1381661.2292762843</v>
      </c>
      <c r="AF220" s="81">
        <v>2710675.9785925965</v>
      </c>
      <c r="AG220" s="81">
        <v>78999917.296705946</v>
      </c>
      <c r="AH220" s="81">
        <v>62540134.464046776</v>
      </c>
      <c r="AI220" s="81">
        <v>0</v>
      </c>
      <c r="AJ220" s="81">
        <v>0</v>
      </c>
      <c r="AK220" s="81">
        <v>5292034.9008593829</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1840</v>
      </c>
      <c r="B221" s="80">
        <v>213</v>
      </c>
      <c r="C221" s="80">
        <v>16</v>
      </c>
      <c r="D221" s="80">
        <v>33</v>
      </c>
      <c r="E221" s="80">
        <v>2021</v>
      </c>
      <c r="F221" s="80" t="s">
        <v>75</v>
      </c>
      <c r="G221" s="182" t="s">
        <v>1822</v>
      </c>
      <c r="H221" s="80" t="s">
        <v>1823</v>
      </c>
      <c r="I221" s="173"/>
      <c r="J221" s="83"/>
      <c r="K221" s="81"/>
      <c r="L221" s="81"/>
      <c r="M221" s="81"/>
      <c r="N221" s="81"/>
      <c r="O221" s="81"/>
      <c r="P221" s="81"/>
      <c r="Q221" s="81"/>
      <c r="R221" s="81"/>
      <c r="S221" s="81"/>
      <c r="T221" s="81"/>
      <c r="U221" s="81"/>
      <c r="V221" s="81"/>
      <c r="W221" s="81"/>
      <c r="X221" s="81"/>
      <c r="Y221" s="81"/>
      <c r="Z221" s="81"/>
      <c r="AA221" s="81"/>
      <c r="AB221" s="81"/>
      <c r="AC221" s="82"/>
      <c r="AD221" s="81">
        <v>181289360.66661522</v>
      </c>
      <c r="AE221" s="81">
        <v>2960702.6341634672</v>
      </c>
      <c r="AF221" s="81">
        <v>3237939.6352764433</v>
      </c>
      <c r="AG221" s="81">
        <v>113312816.57639261</v>
      </c>
      <c r="AH221" s="81">
        <v>92557976.023069918</v>
      </c>
      <c r="AI221" s="81">
        <v>0</v>
      </c>
      <c r="AJ221" s="81">
        <v>0</v>
      </c>
      <c r="AK221" s="81">
        <v>8192310.501972788</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1680</v>
      </c>
      <c r="B222" s="80">
        <v>214</v>
      </c>
      <c r="C222" s="80">
        <v>16</v>
      </c>
      <c r="D222" s="80">
        <v>34</v>
      </c>
      <c r="E222" s="80">
        <v>2021</v>
      </c>
      <c r="F222" s="80" t="s">
        <v>75</v>
      </c>
      <c r="G222" s="182" t="s">
        <v>1678</v>
      </c>
      <c r="H222" s="80" t="s">
        <v>1679</v>
      </c>
      <c r="I222" s="173"/>
      <c r="J222" s="83"/>
      <c r="K222" s="81"/>
      <c r="L222" s="81"/>
      <c r="M222" s="81"/>
      <c r="N222" s="81"/>
      <c r="O222" s="81"/>
      <c r="P222" s="81"/>
      <c r="Q222" s="81"/>
      <c r="R222" s="81"/>
      <c r="S222" s="81"/>
      <c r="T222" s="81"/>
      <c r="U222" s="81"/>
      <c r="V222" s="81"/>
      <c r="W222" s="81"/>
      <c r="X222" s="81"/>
      <c r="Y222" s="81"/>
      <c r="Z222" s="81"/>
      <c r="AA222" s="81"/>
      <c r="AB222" s="81"/>
      <c r="AC222" s="82"/>
      <c r="AD222" s="81">
        <v>84847409.446755245</v>
      </c>
      <c r="AE222" s="81">
        <v>4465529.0930209514</v>
      </c>
      <c r="AF222" s="81">
        <v>4326265.9009956652</v>
      </c>
      <c r="AG222" s="81">
        <v>197865443.71503955</v>
      </c>
      <c r="AH222" s="81">
        <v>119313627.40555546</v>
      </c>
      <c r="AI222" s="81">
        <v>0</v>
      </c>
      <c r="AJ222" s="81">
        <v>0</v>
      </c>
      <c r="AK222" s="81">
        <v>10352782.831401417</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2417</v>
      </c>
      <c r="B223" s="80">
        <v>215</v>
      </c>
      <c r="C223" s="80">
        <v>16</v>
      </c>
      <c r="D223" s="80">
        <v>35</v>
      </c>
      <c r="E223" s="80">
        <v>2021</v>
      </c>
      <c r="F223" s="80" t="s">
        <v>75</v>
      </c>
      <c r="G223" s="182" t="s">
        <v>2415</v>
      </c>
      <c r="H223" s="80" t="s">
        <v>2416</v>
      </c>
      <c r="I223" s="173"/>
      <c r="J223" s="83"/>
      <c r="K223" s="81"/>
      <c r="L223" s="81"/>
      <c r="M223" s="81"/>
      <c r="N223" s="81"/>
      <c r="O223" s="81"/>
      <c r="P223" s="81"/>
      <c r="Q223" s="81"/>
      <c r="R223" s="81"/>
      <c r="S223" s="81"/>
      <c r="T223" s="81"/>
      <c r="U223" s="81"/>
      <c r="V223" s="81"/>
      <c r="W223" s="81"/>
      <c r="X223" s="81"/>
      <c r="Y223" s="81"/>
      <c r="Z223" s="81"/>
      <c r="AA223" s="81"/>
      <c r="AB223" s="81"/>
      <c r="AC223" s="82"/>
      <c r="AD223" s="81">
        <v>207396122.40379798</v>
      </c>
      <c r="AE223" s="81">
        <v>9169493.4381798673</v>
      </c>
      <c r="AF223" s="81">
        <v>1243801.4465362537</v>
      </c>
      <c r="AG223" s="81">
        <v>941592034.66592419</v>
      </c>
      <c r="AH223" s="81">
        <v>801367511.37138975</v>
      </c>
      <c r="AI223" s="81">
        <v>0</v>
      </c>
      <c r="AJ223" s="81">
        <v>0</v>
      </c>
      <c r="AK223" s="81">
        <v>63452175.782965086</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1700</v>
      </c>
      <c r="B224" s="80">
        <v>216</v>
      </c>
      <c r="C224" s="80">
        <v>16</v>
      </c>
      <c r="D224" s="80">
        <v>36</v>
      </c>
      <c r="E224" s="80">
        <v>2021</v>
      </c>
      <c r="F224" s="80" t="s">
        <v>75</v>
      </c>
      <c r="G224" s="182" t="s">
        <v>1698</v>
      </c>
      <c r="H224" s="80" t="s">
        <v>1699</v>
      </c>
      <c r="I224" s="173"/>
      <c r="J224" s="83"/>
      <c r="K224" s="81"/>
      <c r="L224" s="81"/>
      <c r="M224" s="81"/>
      <c r="N224" s="81"/>
      <c r="O224" s="81"/>
      <c r="P224" s="81"/>
      <c r="Q224" s="81"/>
      <c r="R224" s="81"/>
      <c r="S224" s="81"/>
      <c r="T224" s="81"/>
      <c r="U224" s="81"/>
      <c r="V224" s="81"/>
      <c r="W224" s="81"/>
      <c r="X224" s="81"/>
      <c r="Y224" s="81"/>
      <c r="Z224" s="81"/>
      <c r="AA224" s="81"/>
      <c r="AB224" s="81"/>
      <c r="AC224" s="82"/>
      <c r="AD224" s="81">
        <v>64863061.648413531</v>
      </c>
      <c r="AE224" s="81">
        <v>1204808.59192892</v>
      </c>
      <c r="AF224" s="81">
        <v>337989.52351528633</v>
      </c>
      <c r="AG224" s="81">
        <v>83290647.629114896</v>
      </c>
      <c r="AH224" s="81">
        <v>61085133.611043632</v>
      </c>
      <c r="AI224" s="81">
        <v>0</v>
      </c>
      <c r="AJ224" s="81">
        <v>0</v>
      </c>
      <c r="AK224" s="81">
        <v>5145938.1937292973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2382</v>
      </c>
      <c r="B225" s="80">
        <v>217</v>
      </c>
      <c r="C225" s="80">
        <v>16</v>
      </c>
      <c r="D225" s="80">
        <v>37</v>
      </c>
      <c r="E225" s="80">
        <v>2021</v>
      </c>
      <c r="F225" s="80" t="s">
        <v>75</v>
      </c>
      <c r="G225" s="182" t="s">
        <v>2380</v>
      </c>
      <c r="H225" s="80" t="s">
        <v>2381</v>
      </c>
      <c r="I225" s="173"/>
      <c r="J225" s="83"/>
      <c r="K225" s="81"/>
      <c r="L225" s="81"/>
      <c r="M225" s="81"/>
      <c r="N225" s="81"/>
      <c r="O225" s="81"/>
      <c r="P225" s="81"/>
      <c r="Q225" s="81"/>
      <c r="R225" s="81"/>
      <c r="S225" s="81"/>
      <c r="T225" s="81"/>
      <c r="U225" s="81"/>
      <c r="V225" s="81"/>
      <c r="W225" s="81"/>
      <c r="X225" s="81"/>
      <c r="Y225" s="81"/>
      <c r="Z225" s="81"/>
      <c r="AA225" s="81"/>
      <c r="AB225" s="81"/>
      <c r="AC225" s="82"/>
      <c r="AD225" s="81">
        <v>227343207.81616685</v>
      </c>
      <c r="AE225" s="81">
        <v>691620.13534058572</v>
      </c>
      <c r="AF225" s="81">
        <v>0</v>
      </c>
      <c r="AG225" s="81">
        <v>50149124.201865681</v>
      </c>
      <c r="AH225" s="81">
        <v>54614115.147442892</v>
      </c>
      <c r="AI225" s="81">
        <v>0</v>
      </c>
      <c r="AJ225" s="81">
        <v>0</v>
      </c>
      <c r="AK225" s="81">
        <v>4567064.4484968865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2413</v>
      </c>
      <c r="B226" s="80">
        <v>218</v>
      </c>
      <c r="C226" s="80">
        <v>16</v>
      </c>
      <c r="D226" s="80">
        <v>38</v>
      </c>
      <c r="E226" s="80">
        <v>2021</v>
      </c>
      <c r="F226" s="80" t="s">
        <v>75</v>
      </c>
      <c r="G226" s="182" t="s">
        <v>2411</v>
      </c>
      <c r="H226" s="80" t="s">
        <v>2412</v>
      </c>
      <c r="I226" s="173"/>
      <c r="J226" s="83"/>
      <c r="K226" s="81"/>
      <c r="L226" s="81"/>
      <c r="M226" s="81"/>
      <c r="N226" s="81"/>
      <c r="O226" s="81"/>
      <c r="P226" s="81"/>
      <c r="Q226" s="81"/>
      <c r="R226" s="81"/>
      <c r="S226" s="81"/>
      <c r="T226" s="81"/>
      <c r="U226" s="81"/>
      <c r="V226" s="81"/>
      <c r="W226" s="81"/>
      <c r="X226" s="81"/>
      <c r="Y226" s="81"/>
      <c r="Z226" s="81"/>
      <c r="AA226" s="81"/>
      <c r="AB226" s="81"/>
      <c r="AC226" s="82"/>
      <c r="AD226" s="81">
        <v>1826527746.8471055</v>
      </c>
      <c r="AE226" s="81">
        <v>27233727.110089231</v>
      </c>
      <c r="AF226" s="81">
        <v>4725093.5387437036</v>
      </c>
      <c r="AG226" s="81">
        <v>1306595338.9613459</v>
      </c>
      <c r="AH226" s="81">
        <v>865668588.1880933</v>
      </c>
      <c r="AI226" s="81">
        <v>0</v>
      </c>
      <c r="AJ226" s="81">
        <v>0</v>
      </c>
      <c r="AK226" s="81">
        <v>69684978.967742994</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1692</v>
      </c>
      <c r="B227" s="80">
        <v>219</v>
      </c>
      <c r="C227" s="80">
        <v>16</v>
      </c>
      <c r="D227" s="80">
        <v>39</v>
      </c>
      <c r="E227" s="80">
        <v>2021</v>
      </c>
      <c r="F227" s="80" t="s">
        <v>75</v>
      </c>
      <c r="G227" s="182" t="s">
        <v>1690</v>
      </c>
      <c r="H227" s="80" t="s">
        <v>1691</v>
      </c>
      <c r="I227" s="173"/>
      <c r="J227" s="83"/>
      <c r="K227" s="81"/>
      <c r="L227" s="81"/>
      <c r="M227" s="81"/>
      <c r="N227" s="81"/>
      <c r="O227" s="81"/>
      <c r="P227" s="81"/>
      <c r="Q227" s="81"/>
      <c r="R227" s="81"/>
      <c r="S227" s="81"/>
      <c r="T227" s="81"/>
      <c r="U227" s="81"/>
      <c r="V227" s="81"/>
      <c r="W227" s="81"/>
      <c r="X227" s="81"/>
      <c r="Y227" s="81"/>
      <c r="Z227" s="81"/>
      <c r="AA227" s="81"/>
      <c r="AB227" s="81"/>
      <c r="AC227" s="82"/>
      <c r="AD227" s="81">
        <v>155956588.74003941</v>
      </c>
      <c r="AE227" s="81">
        <v>549506.40890073939</v>
      </c>
      <c r="AF227" s="81">
        <v>1068046.8943083049</v>
      </c>
      <c r="AG227" s="81">
        <v>46900335.926044732</v>
      </c>
      <c r="AH227" s="81">
        <v>27605884.154778324</v>
      </c>
      <c r="AI227" s="81">
        <v>0</v>
      </c>
      <c r="AJ227" s="81">
        <v>0</v>
      </c>
      <c r="AK227" s="81">
        <v>2475243.1323917396</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1684</v>
      </c>
      <c r="B228" s="80">
        <v>220</v>
      </c>
      <c r="C228" s="80">
        <v>16</v>
      </c>
      <c r="D228" s="80">
        <v>40</v>
      </c>
      <c r="E228" s="80">
        <v>2021</v>
      </c>
      <c r="F228" s="80" t="s">
        <v>75</v>
      </c>
      <c r="G228" s="182" t="s">
        <v>1682</v>
      </c>
      <c r="H228" s="80" t="s">
        <v>1683</v>
      </c>
      <c r="I228" s="173"/>
      <c r="J228" s="83"/>
      <c r="K228" s="81"/>
      <c r="L228" s="81"/>
      <c r="M228" s="81"/>
      <c r="N228" s="81"/>
      <c r="O228" s="81"/>
      <c r="P228" s="81"/>
      <c r="Q228" s="81"/>
      <c r="R228" s="81"/>
      <c r="S228" s="81"/>
      <c r="T228" s="81"/>
      <c r="U228" s="81"/>
      <c r="V228" s="81"/>
      <c r="W228" s="81"/>
      <c r="X228" s="81"/>
      <c r="Y228" s="81"/>
      <c r="Z228" s="81"/>
      <c r="AA228" s="81"/>
      <c r="AB228" s="81"/>
      <c r="AC228" s="82"/>
      <c r="AD228" s="81">
        <v>181442763.05042019</v>
      </c>
      <c r="AE228" s="81">
        <v>2458567.4674093425</v>
      </c>
      <c r="AF228" s="81">
        <v>3812521.8252524296</v>
      </c>
      <c r="AG228" s="81">
        <v>169487083.97504973</v>
      </c>
      <c r="AH228" s="81">
        <v>121690010.21681729</v>
      </c>
      <c r="AI228" s="81">
        <v>0</v>
      </c>
      <c r="AJ228" s="81">
        <v>0</v>
      </c>
      <c r="AK228" s="81">
        <v>9919743.2655234747</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1716</v>
      </c>
      <c r="B229" s="80">
        <v>221</v>
      </c>
      <c r="C229" s="80">
        <v>16</v>
      </c>
      <c r="D229" s="80">
        <v>41</v>
      </c>
      <c r="E229" s="80">
        <v>2021</v>
      </c>
      <c r="F229" s="80" t="s">
        <v>75</v>
      </c>
      <c r="G229" s="182" t="s">
        <v>1714</v>
      </c>
      <c r="H229" s="80" t="s">
        <v>1715</v>
      </c>
      <c r="I229" s="173"/>
      <c r="J229" s="83"/>
      <c r="K229" s="81"/>
      <c r="L229" s="81"/>
      <c r="M229" s="81"/>
      <c r="N229" s="81"/>
      <c r="O229" s="81"/>
      <c r="P229" s="81"/>
      <c r="Q229" s="81"/>
      <c r="R229" s="81"/>
      <c r="S229" s="81"/>
      <c r="T229" s="81"/>
      <c r="U229" s="81"/>
      <c r="V229" s="81"/>
      <c r="W229" s="81"/>
      <c r="X229" s="81"/>
      <c r="Y229" s="81"/>
      <c r="Z229" s="81"/>
      <c r="AA229" s="81"/>
      <c r="AB229" s="81"/>
      <c r="AC229" s="82"/>
      <c r="AD229" s="81">
        <v>45051811.536790974</v>
      </c>
      <c r="AE229" s="81">
        <v>2141180.1450270191</v>
      </c>
      <c r="AF229" s="81">
        <v>2480843.102602202</v>
      </c>
      <c r="AG229" s="81">
        <v>95107953.190168813</v>
      </c>
      <c r="AH229" s="81">
        <v>70355872.542403474</v>
      </c>
      <c r="AI229" s="81">
        <v>0</v>
      </c>
      <c r="AJ229" s="81">
        <v>0</v>
      </c>
      <c r="AK229" s="81">
        <v>6017792.9365487248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1752</v>
      </c>
      <c r="B230" s="80">
        <v>222</v>
      </c>
      <c r="C230" s="80">
        <v>16</v>
      </c>
      <c r="D230" s="80">
        <v>42</v>
      </c>
      <c r="E230" s="80">
        <v>2021</v>
      </c>
      <c r="F230" s="80" t="s">
        <v>75</v>
      </c>
      <c r="G230" s="182" t="s">
        <v>1750</v>
      </c>
      <c r="H230" s="80" t="s">
        <v>1751</v>
      </c>
      <c r="I230" s="173"/>
      <c r="J230" s="83"/>
      <c r="K230" s="81"/>
      <c r="L230" s="81"/>
      <c r="M230" s="81"/>
      <c r="N230" s="81"/>
      <c r="O230" s="81"/>
      <c r="P230" s="81"/>
      <c r="Q230" s="81"/>
      <c r="R230" s="81"/>
      <c r="S230" s="81"/>
      <c r="T230" s="81"/>
      <c r="U230" s="81"/>
      <c r="V230" s="81"/>
      <c r="W230" s="81"/>
      <c r="X230" s="81"/>
      <c r="Y230" s="81"/>
      <c r="Z230" s="81"/>
      <c r="AA230" s="81"/>
      <c r="AB230" s="81"/>
      <c r="AC230" s="82"/>
      <c r="AD230" s="81">
        <v>36053668.325871788</v>
      </c>
      <c r="AE230" s="81">
        <v>1166911.5982116279</v>
      </c>
      <c r="AF230" s="81">
        <v>2156373.1600275268</v>
      </c>
      <c r="AG230" s="81">
        <v>45398903.894191228</v>
      </c>
      <c r="AH230" s="81">
        <v>33016779.747486807</v>
      </c>
      <c r="AI230" s="81">
        <v>0</v>
      </c>
      <c r="AJ230" s="81">
        <v>0</v>
      </c>
      <c r="AK230" s="81">
        <v>2938867.1841288996</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1822</v>
      </c>
      <c r="H6" s="87" t="s">
        <v>1823</v>
      </c>
      <c r="I6" s="87" t="s">
        <v>2424</v>
      </c>
      <c r="J6" s="87" t="s">
        <v>2425</v>
      </c>
      <c r="K6" s="87">
        <v>15</v>
      </c>
      <c r="L6" s="87">
        <v>31</v>
      </c>
      <c r="M6" s="18"/>
      <c r="N6" s="87">
        <v>1</v>
      </c>
      <c r="O6" s="87" t="s">
        <v>1759</v>
      </c>
      <c r="P6" s="87" t="s">
        <v>1760</v>
      </c>
      <c r="Q6" s="87" t="s">
        <v>1247</v>
      </c>
      <c r="R6" s="18"/>
      <c r="S6" s="87">
        <v>1</v>
      </c>
      <c r="T6" s="87" t="s">
        <v>1822</v>
      </c>
      <c r="U6" s="87" t="s">
        <v>1823</v>
      </c>
      <c r="V6" s="87" t="s">
        <v>1247</v>
      </c>
      <c r="W6" s="18"/>
      <c r="X6" s="87">
        <v>1</v>
      </c>
      <c r="Y6" s="769" t="s">
        <v>1759</v>
      </c>
      <c r="Z6" s="87" t="s">
        <v>1760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1780</v>
      </c>
      <c r="P7" s="87" t="s">
        <v>1781</v>
      </c>
      <c r="Q7" s="87" t="s">
        <v>1247</v>
      </c>
      <c r="R7" s="18"/>
      <c r="S7" s="87">
        <v>2</v>
      </c>
      <c r="T7" s="86" t="s">
        <v>570</v>
      </c>
      <c r="U7" s="87" t="s">
        <v>1592</v>
      </c>
      <c r="V7" s="87" t="s">
        <v>1592</v>
      </c>
      <c r="W7" s="18"/>
      <c r="X7" s="87">
        <v>2</v>
      </c>
      <c r="Y7" s="769" t="s">
        <v>1780</v>
      </c>
      <c r="Z7" s="87" t="s">
        <v>1781</v>
      </c>
      <c r="AA7" s="87" t="s">
        <v>1247</v>
      </c>
      <c r="AB7" s="18"/>
      <c r="AC7" s="87">
        <v>2</v>
      </c>
      <c r="AD7" s="87" t="s">
        <v>1730</v>
      </c>
      <c r="AE7" s="87" t="s">
        <v>1731</v>
      </c>
      <c r="AF7" s="87" t="s">
        <v>1247</v>
      </c>
    </row>
    <row r="8" spans="1:32" ht="12">
      <c r="A8" s="18"/>
      <c r="B8" s="18"/>
      <c r="C8" s="18"/>
      <c r="D8" s="18"/>
      <c r="F8" s="18"/>
      <c r="G8" s="18"/>
      <c r="H8" s="18"/>
      <c r="I8" s="18"/>
      <c r="J8" s="18"/>
      <c r="K8" s="18"/>
      <c r="L8" s="18"/>
      <c r="M8" s="18"/>
      <c r="N8" s="87">
        <v>3</v>
      </c>
      <c r="O8" s="87" t="s">
        <v>1801</v>
      </c>
      <c r="P8" s="87" t="s">
        <v>1802</v>
      </c>
      <c r="Q8" s="87" t="s">
        <v>1247</v>
      </c>
      <c r="R8" s="18"/>
      <c r="S8" s="18"/>
      <c r="T8" s="18"/>
      <c r="U8" s="18"/>
      <c r="V8" s="18"/>
      <c r="W8" s="18"/>
      <c r="X8" s="87">
        <v>3</v>
      </c>
      <c r="Y8" s="769" t="s">
        <v>1801</v>
      </c>
      <c r="Z8" s="87" t="s">
        <v>1802</v>
      </c>
      <c r="AA8" s="87" t="s">
        <v>1247</v>
      </c>
      <c r="AB8" s="18"/>
      <c r="AC8" s="87">
        <v>3</v>
      </c>
      <c r="AD8" s="87" t="s">
        <v>1674</v>
      </c>
      <c r="AE8" s="87" t="s">
        <v>1675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1822</v>
      </c>
      <c r="P9" s="87" t="s">
        <v>1823</v>
      </c>
      <c r="Q9" s="87" t="s">
        <v>1247</v>
      </c>
      <c r="R9" s="18"/>
      <c r="S9" s="18"/>
      <c r="T9" s="18"/>
      <c r="U9" s="18"/>
      <c r="V9" s="18"/>
      <c r="W9" s="18"/>
      <c r="X9" s="87">
        <v>4</v>
      </c>
      <c r="Y9" s="769" t="s">
        <v>1822</v>
      </c>
      <c r="Z9" s="87" t="s">
        <v>1823</v>
      </c>
      <c r="AA9" s="87" t="s">
        <v>1247</v>
      </c>
      <c r="AB9" s="18"/>
      <c r="AC9" s="87">
        <v>4</v>
      </c>
      <c r="AD9" s="87" t="s">
        <v>1710</v>
      </c>
      <c r="AE9" s="87" t="s">
        <v>1711</v>
      </c>
      <c r="AF9" s="87" t="s">
        <v>1247</v>
      </c>
    </row>
    <row r="10" spans="1:32" ht="12">
      <c r="A10" s="18"/>
      <c r="B10" s="18"/>
      <c r="C10" s="18"/>
      <c r="D10" s="18"/>
      <c r="F10" s="85" t="s">
        <v>1247</v>
      </c>
      <c r="G10" s="86" t="s">
        <v>1822</v>
      </c>
      <c r="H10" s="87" t="s">
        <v>1823</v>
      </c>
      <c r="I10" s="87" t="s">
        <v>2424</v>
      </c>
      <c r="J10" s="87" t="s">
        <v>2425</v>
      </c>
      <c r="K10" s="85">
        <v>15</v>
      </c>
      <c r="L10" s="85">
        <v>31</v>
      </c>
      <c r="M10" s="18"/>
      <c r="N10" s="87">
        <v>5</v>
      </c>
      <c r="O10" s="87" t="s">
        <v>1843</v>
      </c>
      <c r="P10" s="87" t="s">
        <v>1844</v>
      </c>
      <c r="Q10" s="87" t="s">
        <v>1247</v>
      </c>
      <c r="R10" s="18"/>
      <c r="S10" s="18"/>
      <c r="T10" s="18"/>
      <c r="U10" s="18"/>
      <c r="V10" s="18"/>
      <c r="W10" s="18"/>
      <c r="X10" s="87">
        <v>5</v>
      </c>
      <c r="Y10" s="769" t="s">
        <v>1843</v>
      </c>
      <c r="Z10" s="87" t="s">
        <v>1844</v>
      </c>
      <c r="AA10" s="87" t="s">
        <v>1247</v>
      </c>
      <c r="AB10" s="18"/>
      <c r="AC10" s="87">
        <v>5</v>
      </c>
      <c r="AD10" s="87" t="s">
        <v>2367</v>
      </c>
      <c r="AE10" s="87" t="s">
        <v>2368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1864</v>
      </c>
      <c r="P11" s="87" t="s">
        <v>1865</v>
      </c>
      <c r="Q11" s="87" t="s">
        <v>1247</v>
      </c>
      <c r="R11" s="18"/>
      <c r="S11" s="18"/>
      <c r="T11" s="18"/>
      <c r="U11" s="18"/>
      <c r="V11" s="18"/>
      <c r="W11" s="18"/>
      <c r="X11" s="87">
        <v>6</v>
      </c>
      <c r="Y11" s="769" t="s">
        <v>1864</v>
      </c>
      <c r="Z11" s="87" t="s">
        <v>1865</v>
      </c>
      <c r="AA11" s="87" t="s">
        <v>1247</v>
      </c>
      <c r="AB11" s="18"/>
      <c r="AC11" s="87">
        <v>6</v>
      </c>
      <c r="AD11" s="87" t="s">
        <v>2387</v>
      </c>
      <c r="AE11" s="87" t="s">
        <v>2388</v>
      </c>
      <c r="AF11" s="87" t="s">
        <v>1247</v>
      </c>
    </row>
    <row r="12" spans="1:32" ht="12">
      <c r="A12" s="18"/>
      <c r="B12" s="18"/>
      <c r="C12" s="18"/>
      <c r="D12" s="18"/>
      <c r="F12" s="85" t="s">
        <v>1636</v>
      </c>
      <c r="G12" s="86" t="s">
        <v>1822</v>
      </c>
      <c r="H12" s="87"/>
      <c r="I12" s="87" t="s">
        <v>1822</v>
      </c>
      <c r="J12" s="87"/>
      <c r="K12" s="85" t="s">
        <v>1244</v>
      </c>
      <c r="L12" s="85"/>
      <c r="M12" s="18"/>
      <c r="N12" s="87">
        <v>7</v>
      </c>
      <c r="O12" s="87" t="s">
        <v>1885</v>
      </c>
      <c r="P12" s="87" t="s">
        <v>1886</v>
      </c>
      <c r="Q12" s="87" t="s">
        <v>1247</v>
      </c>
      <c r="R12" s="18"/>
      <c r="S12" s="18"/>
      <c r="T12" s="18"/>
      <c r="U12" s="18"/>
      <c r="V12" s="18"/>
      <c r="W12" s="18"/>
      <c r="X12" s="87">
        <v>7</v>
      </c>
      <c r="Y12" s="769" t="s">
        <v>1885</v>
      </c>
      <c r="Z12" s="87" t="s">
        <v>1886</v>
      </c>
      <c r="AA12" s="87" t="s">
        <v>1247</v>
      </c>
      <c r="AB12" s="18"/>
      <c r="AC12" s="87">
        <v>7</v>
      </c>
      <c r="AD12" s="87" t="s">
        <v>2419</v>
      </c>
      <c r="AE12" s="87" t="s">
        <v>2420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1906</v>
      </c>
      <c r="P13" s="87" t="s">
        <v>1907</v>
      </c>
      <c r="Q13" s="87" t="s">
        <v>1247</v>
      </c>
      <c r="R13" s="18"/>
      <c r="S13" s="18"/>
      <c r="T13" s="18"/>
      <c r="U13" s="18"/>
      <c r="V13" s="18"/>
      <c r="W13" s="18"/>
      <c r="X13" s="87">
        <v>8</v>
      </c>
      <c r="Y13" s="769" t="s">
        <v>1906</v>
      </c>
      <c r="Z13" s="87" t="s">
        <v>1907</v>
      </c>
      <c r="AA13" s="87" t="s">
        <v>1247</v>
      </c>
      <c r="AB13" s="18"/>
      <c r="AC13" s="87">
        <v>8</v>
      </c>
      <c r="AD13" s="87" t="s">
        <v>1722</v>
      </c>
      <c r="AE13" s="87" t="s">
        <v>1723</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1927</v>
      </c>
      <c r="P14" s="87" t="s">
        <v>1928</v>
      </c>
      <c r="Q14" s="87" t="s">
        <v>1247</v>
      </c>
      <c r="R14" s="18"/>
      <c r="S14" s="18"/>
      <c r="T14" s="18"/>
      <c r="U14" s="18"/>
      <c r="V14" s="18"/>
      <c r="W14" s="18"/>
      <c r="X14" s="87">
        <v>9</v>
      </c>
      <c r="Y14" s="769" t="s">
        <v>1927</v>
      </c>
      <c r="Z14" s="87" t="s">
        <v>1928</v>
      </c>
      <c r="AA14" s="87" t="s">
        <v>1247</v>
      </c>
      <c r="AB14" s="18"/>
      <c r="AC14" s="87">
        <v>9</v>
      </c>
      <c r="AD14" s="87" t="s">
        <v>1754</v>
      </c>
      <c r="AE14" s="87" t="s">
        <v>1755</v>
      </c>
      <c r="AF14" s="87" t="s">
        <v>1247</v>
      </c>
    </row>
    <row r="15" spans="1:32" ht="12">
      <c r="A15" s="18"/>
      <c r="B15" s="18"/>
      <c r="C15" s="18"/>
      <c r="D15" s="18"/>
      <c r="E15" s="18"/>
      <c r="F15" s="18"/>
      <c r="G15" s="18"/>
      <c r="H15" s="18"/>
      <c r="I15" s="18"/>
      <c r="J15" s="18"/>
      <c r="K15" s="18"/>
      <c r="L15" s="18"/>
      <c r="M15" s="18"/>
      <c r="N15" s="87">
        <v>10</v>
      </c>
      <c r="O15" s="87" t="s">
        <v>1948</v>
      </c>
      <c r="P15" s="87" t="s">
        <v>1949</v>
      </c>
      <c r="Q15" s="87" t="s">
        <v>1247</v>
      </c>
      <c r="R15" s="18"/>
      <c r="S15" s="18"/>
      <c r="T15" s="18"/>
      <c r="U15" s="18"/>
      <c r="V15" s="18"/>
      <c r="W15" s="18"/>
      <c r="X15" s="87">
        <v>10</v>
      </c>
      <c r="Y15" s="769" t="s">
        <v>1948</v>
      </c>
      <c r="Z15" s="87" t="s">
        <v>1949</v>
      </c>
      <c r="AA15" s="87" t="s">
        <v>1247</v>
      </c>
      <c r="AB15" s="18"/>
      <c r="AC15" s="87">
        <v>10</v>
      </c>
      <c r="AD15" s="87" t="s">
        <v>1742</v>
      </c>
      <c r="AE15" s="87" t="s">
        <v>1743</v>
      </c>
      <c r="AF15" s="87" t="s">
        <v>1247</v>
      </c>
    </row>
    <row r="16" spans="1:32" ht="12">
      <c r="A16" s="18"/>
      <c r="B16" s="18"/>
      <c r="C16" s="18"/>
      <c r="D16" s="18"/>
      <c r="E16" s="18"/>
      <c r="F16" s="18"/>
      <c r="G16" s="18"/>
      <c r="H16" s="18"/>
      <c r="I16" s="18"/>
      <c r="J16" s="18"/>
      <c r="K16" s="18"/>
      <c r="L16" s="18"/>
      <c r="M16" s="18"/>
      <c r="N16" s="87">
        <v>11</v>
      </c>
      <c r="O16" s="87" t="s">
        <v>1969</v>
      </c>
      <c r="P16" s="87" t="s">
        <v>1970</v>
      </c>
      <c r="Q16" s="87" t="s">
        <v>1247</v>
      </c>
      <c r="R16" s="18"/>
      <c r="S16" s="18"/>
      <c r="T16" s="18"/>
      <c r="U16" s="18"/>
      <c r="V16" s="18"/>
      <c r="W16" s="18"/>
      <c r="X16" s="87">
        <v>11</v>
      </c>
      <c r="Y16" s="769" t="s">
        <v>1969</v>
      </c>
      <c r="Z16" s="87" t="s">
        <v>1970</v>
      </c>
      <c r="AA16" s="87" t="s">
        <v>1247</v>
      </c>
      <c r="AB16" s="18"/>
      <c r="AC16" s="87">
        <v>11</v>
      </c>
      <c r="AD16" s="87" t="s">
        <v>2363</v>
      </c>
      <c r="AE16" s="87" t="s">
        <v>2364</v>
      </c>
      <c r="AF16" s="87" t="s">
        <v>1247</v>
      </c>
    </row>
    <row r="17" spans="1:32" ht="12">
      <c r="A17" s="18"/>
      <c r="B17" s="18"/>
      <c r="C17" s="18"/>
      <c r="D17" s="18"/>
      <c r="E17" s="18"/>
      <c r="F17" s="18"/>
      <c r="G17" s="18"/>
      <c r="H17" s="18"/>
      <c r="I17" s="18"/>
      <c r="J17" s="18"/>
      <c r="K17" s="18"/>
      <c r="L17" s="18"/>
      <c r="M17" s="18"/>
      <c r="N17" s="87">
        <v>12</v>
      </c>
      <c r="O17" s="87" t="s">
        <v>1990</v>
      </c>
      <c r="P17" s="87" t="s">
        <v>1991</v>
      </c>
      <c r="Q17" s="87" t="s">
        <v>1247</v>
      </c>
      <c r="R17" s="18"/>
      <c r="S17" s="18"/>
      <c r="T17" s="18"/>
      <c r="U17" s="18"/>
      <c r="V17" s="18"/>
      <c r="W17" s="18"/>
      <c r="X17" s="87">
        <v>12</v>
      </c>
      <c r="Y17" s="769" t="s">
        <v>1990</v>
      </c>
      <c r="Z17" s="87" t="s">
        <v>1991</v>
      </c>
      <c r="AA17" s="87" t="s">
        <v>1247</v>
      </c>
      <c r="AB17" s="18"/>
      <c r="AC17" s="87">
        <v>12</v>
      </c>
      <c r="AD17" s="87" t="s">
        <v>1694</v>
      </c>
      <c r="AE17" s="87" t="s">
        <v>1695</v>
      </c>
      <c r="AF17" s="87" t="s">
        <v>1247</v>
      </c>
    </row>
    <row r="18" spans="1:32" ht="12">
      <c r="A18" s="18"/>
      <c r="B18" s="18"/>
      <c r="C18" s="18"/>
      <c r="D18" s="18"/>
      <c r="E18" s="18"/>
      <c r="F18" s="18"/>
      <c r="G18" s="18"/>
      <c r="H18" s="18"/>
      <c r="I18" s="18"/>
      <c r="J18" s="18"/>
      <c r="K18" s="18"/>
      <c r="L18" s="18"/>
      <c r="M18" s="18"/>
      <c r="N18" s="87">
        <v>13</v>
      </c>
      <c r="O18" s="87" t="s">
        <v>2011</v>
      </c>
      <c r="P18" s="87" t="s">
        <v>2012</v>
      </c>
      <c r="Q18" s="87" t="s">
        <v>1247</v>
      </c>
      <c r="R18" s="18"/>
      <c r="S18" s="18"/>
      <c r="T18" s="18"/>
      <c r="U18" s="18"/>
      <c r="V18" s="18"/>
      <c r="W18" s="18"/>
      <c r="X18" s="87">
        <v>13</v>
      </c>
      <c r="Y18" s="769" t="s">
        <v>2011</v>
      </c>
      <c r="Z18" s="87" t="s">
        <v>2012</v>
      </c>
      <c r="AA18" s="87" t="s">
        <v>1247</v>
      </c>
      <c r="AB18" s="18"/>
      <c r="AC18" s="87">
        <v>13</v>
      </c>
      <c r="AD18" s="87" t="s">
        <v>1706</v>
      </c>
      <c r="AE18" s="87" t="s">
        <v>1707</v>
      </c>
      <c r="AF18" s="87" t="s">
        <v>1247</v>
      </c>
    </row>
    <row r="19" spans="1:32" ht="12">
      <c r="A19" s="18"/>
      <c r="B19" s="18"/>
      <c r="C19" s="18"/>
      <c r="D19" s="18"/>
      <c r="E19" s="18"/>
      <c r="F19" s="18"/>
      <c r="G19" s="18"/>
      <c r="H19" s="18"/>
      <c r="I19" s="18"/>
      <c r="J19" s="18"/>
      <c r="K19" s="18"/>
      <c r="L19" s="18"/>
      <c r="M19" s="18"/>
      <c r="N19" s="87">
        <v>14</v>
      </c>
      <c r="O19" s="87" t="s">
        <v>2032</v>
      </c>
      <c r="P19" s="87" t="s">
        <v>2033</v>
      </c>
      <c r="Q19" s="87" t="s">
        <v>1247</v>
      </c>
      <c r="R19" s="18"/>
      <c r="S19" s="18"/>
      <c r="T19" s="18"/>
      <c r="U19" s="18"/>
      <c r="V19" s="18"/>
      <c r="W19" s="18"/>
      <c r="X19" s="87">
        <v>14</v>
      </c>
      <c r="Y19" s="769" t="s">
        <v>2032</v>
      </c>
      <c r="Z19" s="87" t="s">
        <v>2033</v>
      </c>
      <c r="AA19" s="87" t="s">
        <v>1247</v>
      </c>
      <c r="AB19" s="18"/>
      <c r="AC19" s="87">
        <v>14</v>
      </c>
      <c r="AD19" s="87" t="s">
        <v>1637</v>
      </c>
      <c r="AE19" s="87" t="s">
        <v>1638</v>
      </c>
      <c r="AF19" s="87" t="s">
        <v>1247</v>
      </c>
    </row>
    <row r="20" spans="1:32" ht="12">
      <c r="A20" s="18"/>
      <c r="B20" s="18"/>
      <c r="C20" s="18"/>
      <c r="D20" s="18"/>
      <c r="E20" s="18"/>
      <c r="F20" s="18"/>
      <c r="G20" s="18"/>
      <c r="H20" s="18"/>
      <c r="I20" s="18"/>
      <c r="J20" s="18"/>
      <c r="K20" s="18"/>
      <c r="L20" s="18"/>
      <c r="M20" s="18"/>
      <c r="N20" s="87">
        <v>15</v>
      </c>
      <c r="O20" s="87" t="s">
        <v>2053</v>
      </c>
      <c r="P20" s="87" t="s">
        <v>2054</v>
      </c>
      <c r="Q20" s="87" t="s">
        <v>1247</v>
      </c>
      <c r="R20" s="18"/>
      <c r="S20" s="18"/>
      <c r="T20" s="18"/>
      <c r="U20" s="18"/>
      <c r="V20" s="18"/>
      <c r="W20" s="18"/>
      <c r="X20" s="87">
        <v>15</v>
      </c>
      <c r="Y20" s="769" t="s">
        <v>2053</v>
      </c>
      <c r="Z20" s="87" t="s">
        <v>2054</v>
      </c>
      <c r="AA20" s="87" t="s">
        <v>1247</v>
      </c>
      <c r="AB20" s="18"/>
      <c r="AC20" s="87">
        <v>15</v>
      </c>
      <c r="AD20" s="87" t="s">
        <v>1726</v>
      </c>
      <c r="AE20" s="87" t="s">
        <v>1727</v>
      </c>
      <c r="AF20" s="87" t="s">
        <v>1247</v>
      </c>
    </row>
    <row r="21" spans="1:32" ht="12">
      <c r="A21" s="18"/>
      <c r="B21" s="18"/>
      <c r="C21" s="18"/>
      <c r="D21" s="18"/>
      <c r="E21" s="18"/>
      <c r="F21" s="18"/>
      <c r="G21" s="18"/>
      <c r="H21" s="18"/>
      <c r="I21" s="18"/>
      <c r="J21" s="18"/>
      <c r="K21" s="18"/>
      <c r="L21" s="18"/>
      <c r="M21" s="18"/>
      <c r="N21" s="87">
        <v>16</v>
      </c>
      <c r="O21" s="87" t="s">
        <v>2074</v>
      </c>
      <c r="P21" s="87" t="s">
        <v>2075</v>
      </c>
      <c r="Q21" s="87" t="s">
        <v>1247</v>
      </c>
      <c r="R21" s="18"/>
      <c r="S21" s="18"/>
      <c r="T21" s="18"/>
      <c r="U21" s="18"/>
      <c r="V21" s="18"/>
      <c r="W21" s="18"/>
      <c r="X21" s="87">
        <v>16</v>
      </c>
      <c r="Y21" s="769" t="s">
        <v>2074</v>
      </c>
      <c r="Z21" s="87" t="s">
        <v>2075</v>
      </c>
      <c r="AA21" s="87" t="s">
        <v>1247</v>
      </c>
      <c r="AB21" s="18"/>
      <c r="AC21" s="87">
        <v>16</v>
      </c>
      <c r="AD21" s="87" t="s">
        <v>2403</v>
      </c>
      <c r="AE21" s="87" t="s">
        <v>2404</v>
      </c>
      <c r="AF21" s="87" t="s">
        <v>1247</v>
      </c>
    </row>
    <row r="22" spans="1:32" ht="12">
      <c r="A22" s="18"/>
      <c r="B22" s="18"/>
      <c r="C22" s="18"/>
      <c r="D22" s="18"/>
      <c r="E22" s="18"/>
      <c r="F22" s="18"/>
      <c r="G22" s="18"/>
      <c r="H22" s="18"/>
      <c r="I22" s="18"/>
      <c r="J22" s="18"/>
      <c r="K22" s="18"/>
      <c r="L22" s="18"/>
      <c r="M22" s="18"/>
      <c r="N22" s="87">
        <v>17</v>
      </c>
      <c r="O22" s="87" t="s">
        <v>2095</v>
      </c>
      <c r="P22" s="87" t="s">
        <v>2096</v>
      </c>
      <c r="Q22" s="87" t="s">
        <v>1247</v>
      </c>
      <c r="R22" s="18"/>
      <c r="S22" s="18"/>
      <c r="T22" s="18"/>
      <c r="U22" s="18"/>
      <c r="V22" s="18"/>
      <c r="W22" s="18"/>
      <c r="X22" s="87">
        <v>17</v>
      </c>
      <c r="Y22" s="769" t="s">
        <v>2095</v>
      </c>
      <c r="Z22" s="87" t="s">
        <v>2096</v>
      </c>
      <c r="AA22" s="87" t="s">
        <v>1247</v>
      </c>
      <c r="AB22" s="18"/>
      <c r="AC22" s="87">
        <v>17</v>
      </c>
      <c r="AD22" s="87" t="s">
        <v>1746</v>
      </c>
      <c r="AE22" s="87" t="s">
        <v>1747</v>
      </c>
      <c r="AF22" s="87" t="s">
        <v>1247</v>
      </c>
    </row>
    <row r="23" spans="1:32" ht="12">
      <c r="A23" s="18"/>
      <c r="B23" s="18"/>
      <c r="C23" s="18"/>
      <c r="D23" s="18"/>
      <c r="E23" s="18"/>
      <c r="F23" s="18"/>
      <c r="G23" s="18"/>
      <c r="H23" s="18"/>
      <c r="I23" s="18"/>
      <c r="J23" s="18"/>
      <c r="K23" s="18"/>
      <c r="L23" s="18"/>
      <c r="M23" s="18"/>
      <c r="N23" s="87">
        <v>18</v>
      </c>
      <c r="O23" s="87" t="s">
        <v>2116</v>
      </c>
      <c r="P23" s="87" t="s">
        <v>2117</v>
      </c>
      <c r="Q23" s="87" t="s">
        <v>1247</v>
      </c>
      <c r="R23" s="18"/>
      <c r="S23" s="18"/>
      <c r="T23" s="18"/>
      <c r="U23" s="18"/>
      <c r="V23" s="18"/>
      <c r="W23" s="18"/>
      <c r="X23" s="87">
        <v>18</v>
      </c>
      <c r="Y23" s="769" t="s">
        <v>2116</v>
      </c>
      <c r="Z23" s="87" t="s">
        <v>2117</v>
      </c>
      <c r="AA23" s="87" t="s">
        <v>1247</v>
      </c>
      <c r="AB23" s="18"/>
      <c r="AC23" s="87">
        <v>18</v>
      </c>
      <c r="AD23" s="87" t="s">
        <v>1734</v>
      </c>
      <c r="AE23" s="87" t="s">
        <v>1735</v>
      </c>
      <c r="AF23" s="87" t="s">
        <v>1247</v>
      </c>
    </row>
    <row r="24" spans="1:32" ht="12">
      <c r="A24" s="18"/>
      <c r="B24" s="18"/>
      <c r="C24" s="18"/>
      <c r="D24" s="18"/>
      <c r="E24" s="18"/>
      <c r="F24" s="18"/>
      <c r="G24" s="18"/>
      <c r="H24" s="18"/>
      <c r="I24" s="18"/>
      <c r="J24" s="18"/>
      <c r="K24" s="18"/>
      <c r="L24" s="18"/>
      <c r="M24" s="18"/>
      <c r="N24" s="87">
        <v>19</v>
      </c>
      <c r="O24" s="87" t="s">
        <v>2137</v>
      </c>
      <c r="P24" s="87" t="s">
        <v>2138</v>
      </c>
      <c r="Q24" s="87" t="s">
        <v>1247</v>
      </c>
      <c r="R24" s="18"/>
      <c r="S24" s="18"/>
      <c r="T24" s="18"/>
      <c r="U24" s="18"/>
      <c r="V24" s="18"/>
      <c r="W24" s="18"/>
      <c r="X24" s="87">
        <v>19</v>
      </c>
      <c r="Y24" s="769" t="s">
        <v>2137</v>
      </c>
      <c r="Z24" s="87" t="s">
        <v>2138</v>
      </c>
      <c r="AA24" s="87" t="s">
        <v>1247</v>
      </c>
      <c r="AB24" s="18"/>
      <c r="AC24" s="87">
        <v>19</v>
      </c>
      <c r="AD24" s="87" t="s">
        <v>2372</v>
      </c>
      <c r="AE24" s="87" t="s">
        <v>2373</v>
      </c>
      <c r="AF24" s="87" t="s">
        <v>1247</v>
      </c>
    </row>
    <row r="25" spans="1:32" ht="12">
      <c r="A25" s="18"/>
      <c r="B25" s="18"/>
      <c r="C25" s="18"/>
      <c r="D25" s="18"/>
      <c r="E25" s="18"/>
      <c r="F25" s="18"/>
      <c r="G25" s="18"/>
      <c r="H25" s="18"/>
      <c r="I25" s="18"/>
      <c r="J25" s="18"/>
      <c r="K25" s="18"/>
      <c r="L25" s="18"/>
      <c r="M25" s="18"/>
      <c r="N25" s="87">
        <v>20</v>
      </c>
      <c r="O25" s="87" t="s">
        <v>2158</v>
      </c>
      <c r="P25" s="87" t="s">
        <v>2159</v>
      </c>
      <c r="Q25" s="87" t="s">
        <v>1247</v>
      </c>
      <c r="R25" s="18"/>
      <c r="S25" s="18"/>
      <c r="T25" s="18"/>
      <c r="U25" s="18"/>
      <c r="V25" s="18"/>
      <c r="W25" s="18"/>
      <c r="X25" s="87">
        <v>20</v>
      </c>
      <c r="Y25" s="769" t="s">
        <v>2158</v>
      </c>
      <c r="Z25" s="87" t="s">
        <v>2159</v>
      </c>
      <c r="AA25" s="87" t="s">
        <v>1247</v>
      </c>
      <c r="AB25" s="18"/>
      <c r="AC25" s="87">
        <v>20</v>
      </c>
      <c r="AD25" s="87" t="s">
        <v>2407</v>
      </c>
      <c r="AE25" s="87" t="s">
        <v>2408</v>
      </c>
      <c r="AF25" s="87" t="s">
        <v>1247</v>
      </c>
    </row>
    <row r="26" spans="1:32" ht="12">
      <c r="A26" s="18"/>
      <c r="B26" s="18"/>
      <c r="C26" s="18"/>
      <c r="D26" s="18"/>
      <c r="E26" s="18"/>
      <c r="F26" s="18"/>
      <c r="G26" s="18"/>
      <c r="H26" s="18"/>
      <c r="I26" s="18"/>
      <c r="J26" s="18"/>
      <c r="K26" s="18"/>
      <c r="L26" s="18"/>
      <c r="M26" s="18"/>
      <c r="N26" s="87">
        <v>21</v>
      </c>
      <c r="O26" s="87" t="s">
        <v>2179</v>
      </c>
      <c r="P26" s="87" t="s">
        <v>2180</v>
      </c>
      <c r="Q26" s="87" t="s">
        <v>1247</v>
      </c>
      <c r="R26" s="18"/>
      <c r="S26" s="18"/>
      <c r="T26" s="18"/>
      <c r="U26" s="18"/>
      <c r="V26" s="18"/>
      <c r="W26" s="18"/>
      <c r="X26" s="87">
        <v>21</v>
      </c>
      <c r="Y26" s="769" t="s">
        <v>2179</v>
      </c>
      <c r="Z26" s="87" t="s">
        <v>2180</v>
      </c>
      <c r="AA26" s="87" t="s">
        <v>1247</v>
      </c>
      <c r="AB26" s="18"/>
      <c r="AC26" s="87">
        <v>21</v>
      </c>
      <c r="AD26" s="87" t="s">
        <v>1666</v>
      </c>
      <c r="AE26" s="87" t="s">
        <v>1667</v>
      </c>
      <c r="AF26" s="87" t="s">
        <v>1247</v>
      </c>
    </row>
    <row r="27" spans="1:32" ht="12">
      <c r="A27" s="18"/>
      <c r="B27" s="18"/>
      <c r="C27" s="18"/>
      <c r="D27" s="18"/>
      <c r="E27" s="18"/>
      <c r="F27" s="18"/>
      <c r="G27" s="18"/>
      <c r="H27" s="18"/>
      <c r="I27" s="18"/>
      <c r="J27" s="18"/>
      <c r="K27" s="18"/>
      <c r="L27" s="18"/>
      <c r="M27" s="18"/>
      <c r="N27" s="87">
        <v>22</v>
      </c>
      <c r="O27" s="87" t="s">
        <v>2200</v>
      </c>
      <c r="P27" s="87" t="s">
        <v>2201</v>
      </c>
      <c r="Q27" s="87" t="s">
        <v>1247</v>
      </c>
      <c r="R27" s="18"/>
      <c r="S27" s="18"/>
      <c r="T27" s="18"/>
      <c r="U27" s="18"/>
      <c r="V27" s="18"/>
      <c r="W27" s="18"/>
      <c r="X27" s="87">
        <v>22</v>
      </c>
      <c r="Y27" s="769" t="s">
        <v>2200</v>
      </c>
      <c r="Z27" s="87" t="s">
        <v>2201</v>
      </c>
      <c r="AA27" s="87" t="s">
        <v>1247</v>
      </c>
      <c r="AB27" s="18"/>
      <c r="AC27" s="87">
        <v>22</v>
      </c>
      <c r="AD27" s="87" t="s">
        <v>1702</v>
      </c>
      <c r="AE27" s="87" t="s">
        <v>1703</v>
      </c>
      <c r="AF27" s="87" t="s">
        <v>1247</v>
      </c>
    </row>
    <row r="28" spans="1:32" ht="12">
      <c r="A28" s="18"/>
      <c r="B28" s="18"/>
      <c r="C28" s="18"/>
      <c r="D28" s="18"/>
      <c r="E28" s="18"/>
      <c r="F28" s="18"/>
      <c r="G28" s="18"/>
      <c r="H28" s="18"/>
      <c r="I28" s="18"/>
      <c r="J28" s="18"/>
      <c r="K28" s="18"/>
      <c r="L28" s="18"/>
      <c r="M28" s="18"/>
      <c r="N28" s="87">
        <v>23</v>
      </c>
      <c r="O28" s="87" t="s">
        <v>2221</v>
      </c>
      <c r="P28" s="87" t="s">
        <v>2222</v>
      </c>
      <c r="Q28" s="87" t="s">
        <v>1247</v>
      </c>
      <c r="R28" s="18"/>
      <c r="S28" s="18"/>
      <c r="T28" s="18"/>
      <c r="U28" s="18"/>
      <c r="V28" s="18"/>
      <c r="W28" s="18"/>
      <c r="X28" s="87">
        <v>23</v>
      </c>
      <c r="Y28" s="769" t="s">
        <v>2221</v>
      </c>
      <c r="Z28" s="87" t="s">
        <v>2222</v>
      </c>
      <c r="AA28" s="87" t="s">
        <v>1247</v>
      </c>
      <c r="AB28" s="18"/>
      <c r="AC28" s="87">
        <v>23</v>
      </c>
      <c r="AD28" s="87" t="s">
        <v>1670</v>
      </c>
      <c r="AE28" s="87" t="s">
        <v>1671</v>
      </c>
      <c r="AF28" s="87" t="s">
        <v>1247</v>
      </c>
    </row>
    <row r="29" spans="1:32" ht="12">
      <c r="A29" s="18"/>
      <c r="B29" s="18"/>
      <c r="C29" s="18"/>
      <c r="D29" s="18"/>
      <c r="E29" s="18"/>
      <c r="F29" s="18"/>
      <c r="G29" s="18"/>
      <c r="H29" s="18"/>
      <c r="I29" s="18"/>
      <c r="J29" s="18"/>
      <c r="K29" s="18"/>
      <c r="L29" s="18"/>
      <c r="M29" s="18"/>
      <c r="N29" s="87">
        <v>24</v>
      </c>
      <c r="O29" s="87" t="s">
        <v>1646</v>
      </c>
      <c r="P29" s="87" t="s">
        <v>1647</v>
      </c>
      <c r="Q29" s="87" t="s">
        <v>1247</v>
      </c>
      <c r="R29" s="18"/>
      <c r="S29" s="18"/>
      <c r="T29" s="18"/>
      <c r="U29" s="18"/>
      <c r="V29" s="18"/>
      <c r="W29" s="18"/>
      <c r="X29" s="87">
        <v>24</v>
      </c>
      <c r="Y29" s="769" t="s">
        <v>1646</v>
      </c>
      <c r="Z29" s="87" t="s">
        <v>1647</v>
      </c>
      <c r="AA29" s="87" t="s">
        <v>1247</v>
      </c>
      <c r="AB29" s="18"/>
      <c r="AC29" s="87">
        <v>24</v>
      </c>
      <c r="AD29" s="87" t="s">
        <v>2376</v>
      </c>
      <c r="AE29" s="87" t="s">
        <v>2377</v>
      </c>
      <c r="AF29" s="87" t="s">
        <v>1247</v>
      </c>
    </row>
    <row r="30" spans="1:32" ht="12">
      <c r="A30" s="18"/>
      <c r="B30" s="18"/>
      <c r="C30" s="18"/>
      <c r="D30" s="18"/>
      <c r="E30" s="18"/>
      <c r="F30" s="18"/>
      <c r="G30" s="18"/>
      <c r="H30" s="18"/>
      <c r="I30" s="18"/>
      <c r="J30" s="18"/>
      <c r="K30" s="18"/>
      <c r="L30" s="18"/>
      <c r="M30" s="18"/>
      <c r="N30" s="87">
        <v>25</v>
      </c>
      <c r="O30" s="87" t="s">
        <v>2259</v>
      </c>
      <c r="P30" s="87" t="s">
        <v>2260</v>
      </c>
      <c r="Q30" s="87" t="s">
        <v>1247</v>
      </c>
      <c r="R30" s="18"/>
      <c r="S30" s="18"/>
      <c r="T30" s="18"/>
      <c r="U30" s="18"/>
      <c r="V30" s="18"/>
      <c r="W30" s="18"/>
      <c r="X30" s="87">
        <v>25</v>
      </c>
      <c r="Y30" s="769" t="s">
        <v>2259</v>
      </c>
      <c r="Z30" s="87" t="s">
        <v>2260</v>
      </c>
      <c r="AA30" s="87" t="s">
        <v>1247</v>
      </c>
      <c r="AB30" s="18"/>
      <c r="AC30" s="87">
        <v>25</v>
      </c>
      <c r="AD30" s="87" t="s">
        <v>1738</v>
      </c>
      <c r="AE30" s="87" t="s">
        <v>1739</v>
      </c>
      <c r="AF30" s="87" t="s">
        <v>1247</v>
      </c>
    </row>
    <row r="31" spans="1:32" ht="12">
      <c r="A31" s="18"/>
      <c r="B31" s="18"/>
      <c r="C31" s="18"/>
      <c r="D31" s="18"/>
      <c r="E31" s="18"/>
      <c r="F31" s="18"/>
      <c r="G31" s="18"/>
      <c r="H31" s="18"/>
      <c r="I31" s="18"/>
      <c r="J31" s="18"/>
      <c r="K31" s="18"/>
      <c r="L31" s="18"/>
      <c r="M31" s="18"/>
      <c r="N31" s="87">
        <v>26</v>
      </c>
      <c r="O31" s="87" t="s">
        <v>2280</v>
      </c>
      <c r="P31" s="87" t="s">
        <v>2281</v>
      </c>
      <c r="Q31" s="87" t="s">
        <v>1247</v>
      </c>
      <c r="R31" s="18"/>
      <c r="S31" s="18"/>
      <c r="T31" s="18"/>
      <c r="U31" s="18"/>
      <c r="V31" s="18"/>
      <c r="W31" s="18"/>
      <c r="X31" s="87">
        <v>26</v>
      </c>
      <c r="Y31" s="769" t="s">
        <v>2280</v>
      </c>
      <c r="Z31" s="87" t="s">
        <v>2281</v>
      </c>
      <c r="AA31" s="87" t="s">
        <v>1247</v>
      </c>
      <c r="AB31" s="18"/>
      <c r="AC31" s="87">
        <v>26</v>
      </c>
      <c r="AD31" s="87" t="s">
        <v>2395</v>
      </c>
      <c r="AE31" s="87" t="s">
        <v>2396</v>
      </c>
      <c r="AF31" s="87" t="s">
        <v>1247</v>
      </c>
    </row>
    <row r="32" spans="1:32" ht="12">
      <c r="A32" s="18"/>
      <c r="B32" s="18"/>
      <c r="C32" s="18"/>
      <c r="D32" s="18"/>
      <c r="E32" s="18"/>
      <c r="F32" s="18"/>
      <c r="G32" s="18"/>
      <c r="H32" s="18"/>
      <c r="I32" s="18"/>
      <c r="J32" s="18"/>
      <c r="K32" s="18"/>
      <c r="L32" s="18"/>
      <c r="M32" s="18"/>
      <c r="N32" s="87">
        <v>27</v>
      </c>
      <c r="O32" s="87" t="s">
        <v>2301</v>
      </c>
      <c r="P32" s="87" t="s">
        <v>2302</v>
      </c>
      <c r="Q32" s="87" t="s">
        <v>1247</v>
      </c>
      <c r="R32" s="18"/>
      <c r="S32" s="18"/>
      <c r="T32" s="18"/>
      <c r="U32" s="18"/>
      <c r="V32" s="18"/>
      <c r="W32" s="18"/>
      <c r="X32" s="87">
        <v>27</v>
      </c>
      <c r="Y32" s="769" t="s">
        <v>2301</v>
      </c>
      <c r="Z32" s="87" t="s">
        <v>2302</v>
      </c>
      <c r="AA32" s="87" t="s">
        <v>1247</v>
      </c>
      <c r="AB32" s="18"/>
      <c r="AC32" s="87">
        <v>27</v>
      </c>
      <c r="AD32" s="87" t="s">
        <v>2384</v>
      </c>
      <c r="AE32" s="87" t="s">
        <v>2371</v>
      </c>
      <c r="AF32" s="87" t="s">
        <v>1247</v>
      </c>
    </row>
    <row r="33" spans="1:32" ht="12">
      <c r="A33" s="18"/>
      <c r="B33" s="18"/>
      <c r="C33" s="18"/>
      <c r="D33" s="18"/>
      <c r="E33" s="18"/>
      <c r="F33" s="18"/>
      <c r="G33" s="18"/>
      <c r="H33" s="18"/>
      <c r="I33" s="18"/>
      <c r="J33" s="18"/>
      <c r="K33" s="18"/>
      <c r="L33" s="18"/>
      <c r="M33" s="18"/>
      <c r="N33" s="87">
        <v>28</v>
      </c>
      <c r="O33" s="87" t="s">
        <v>2322</v>
      </c>
      <c r="P33" s="87" t="s">
        <v>2323</v>
      </c>
      <c r="Q33" s="87" t="s">
        <v>1247</v>
      </c>
      <c r="R33" s="18"/>
      <c r="S33" s="18"/>
      <c r="T33" s="18"/>
      <c r="U33" s="18"/>
      <c r="V33" s="18"/>
      <c r="W33" s="18"/>
      <c r="X33" s="87">
        <v>28</v>
      </c>
      <c r="Y33" s="769" t="s">
        <v>2322</v>
      </c>
      <c r="Z33" s="87" t="s">
        <v>2323</v>
      </c>
      <c r="AA33" s="87" t="s">
        <v>1247</v>
      </c>
      <c r="AB33" s="18"/>
      <c r="AC33" s="87">
        <v>28</v>
      </c>
      <c r="AD33" s="87" t="s">
        <v>2391</v>
      </c>
      <c r="AE33" s="87" t="s">
        <v>2392</v>
      </c>
      <c r="AF33" s="87" t="s">
        <v>1247</v>
      </c>
    </row>
    <row r="34" spans="1:32" ht="12">
      <c r="A34" s="18"/>
      <c r="B34" s="18"/>
      <c r="C34" s="18"/>
      <c r="D34" s="18"/>
      <c r="E34" s="18"/>
      <c r="F34" s="18"/>
      <c r="G34" s="18"/>
      <c r="H34" s="18"/>
      <c r="I34" s="18"/>
      <c r="J34" s="18"/>
      <c r="K34" s="18"/>
      <c r="L34" s="18"/>
      <c r="M34" s="18"/>
      <c r="N34" s="87">
        <v>29</v>
      </c>
      <c r="O34" s="87" t="s">
        <v>2343</v>
      </c>
      <c r="P34" s="87" t="s">
        <v>2344</v>
      </c>
      <c r="Q34" s="87" t="s">
        <v>1247</v>
      </c>
      <c r="R34" s="18"/>
      <c r="S34" s="18"/>
      <c r="T34" s="18"/>
      <c r="U34" s="18"/>
      <c r="V34" s="18"/>
      <c r="W34" s="18"/>
      <c r="X34" s="87">
        <v>29</v>
      </c>
      <c r="Y34" s="769" t="s">
        <v>2343</v>
      </c>
      <c r="Z34" s="87" t="s">
        <v>2344</v>
      </c>
      <c r="AA34" s="87" t="s">
        <v>1247</v>
      </c>
      <c r="AB34" s="18"/>
      <c r="AC34" s="87">
        <v>29</v>
      </c>
      <c r="AD34" s="87" t="s">
        <v>1686</v>
      </c>
      <c r="AE34" s="87" t="s">
        <v>1687</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1641</v>
      </c>
      <c r="AE35" s="87" t="s">
        <v>1642</v>
      </c>
      <c r="AF35" s="87" t="s">
        <v>1247</v>
      </c>
    </row>
    <row r="36" spans="1:32" ht="12">
      <c r="A36" s="18"/>
      <c r="B36" s="18"/>
      <c r="C36" s="18"/>
      <c r="D36" s="18"/>
      <c r="E36" s="18"/>
      <c r="F36" s="18"/>
      <c r="G36" s="18"/>
      <c r="H36" s="18"/>
      <c r="I36" s="18"/>
      <c r="J36" s="18"/>
      <c r="K36" s="18"/>
      <c r="L36" s="18"/>
      <c r="M36" s="18"/>
      <c r="N36" s="87">
        <v>31</v>
      </c>
      <c r="O36" s="87" t="s">
        <v>2424</v>
      </c>
      <c r="P36" s="87" t="s">
        <v>2425</v>
      </c>
      <c r="Q36" s="87" t="s">
        <v>1245</v>
      </c>
      <c r="R36" s="18"/>
      <c r="S36" s="18"/>
      <c r="T36" s="18"/>
      <c r="U36" s="18"/>
      <c r="V36" s="18"/>
      <c r="W36" s="18"/>
      <c r="X36" s="87">
        <v>31</v>
      </c>
      <c r="Y36" s="769">
        <v>0</v>
      </c>
      <c r="Z36" s="87">
        <v>0</v>
      </c>
      <c r="AA36" s="87">
        <v>0</v>
      </c>
      <c r="AB36" s="18"/>
      <c r="AC36" s="87">
        <v>31</v>
      </c>
      <c r="AD36" s="87" t="s">
        <v>1718</v>
      </c>
      <c r="AE36" s="87" t="s">
        <v>1719</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2399</v>
      </c>
      <c r="AE37" s="87" t="s">
        <v>2400</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1822</v>
      </c>
      <c r="AE38" s="87" t="s">
        <v>1823</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1678</v>
      </c>
      <c r="AE39" s="87" t="s">
        <v>1679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2415</v>
      </c>
      <c r="AE40" s="87" t="s">
        <v>2416</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1698</v>
      </c>
      <c r="AE41" s="87" t="s">
        <v>1699</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2380</v>
      </c>
      <c r="AE42" s="87" t="s">
        <v>2381</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2411</v>
      </c>
      <c r="AE43" s="87" t="s">
        <v>2412</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1690</v>
      </c>
      <c r="AE44" s="87" t="s">
        <v>1691</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1682</v>
      </c>
      <c r="AE45" s="87" t="s">
        <v>1683</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1714</v>
      </c>
      <c r="AE46" s="87" t="s">
        <v>1715</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1750</v>
      </c>
      <c r="AE47" s="87" t="s">
        <v>1751</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28</v>
      </c>
      <c r="I4" s="80" t="str">
        <f>HLOOKUP(I3,比較地域マスタ!$E$5:$L$6,2,0)</f>
        <v>兵庫県</v>
      </c>
      <c r="J4" s="80" t="str">
        <f>HLOOKUP(J3,比較地域マスタ!$E$5:$L$6,2,0)</f>
        <v>丹波市</v>
      </c>
      <c r="K4" s="80" t="str">
        <f>HLOOKUP(K3,比較地域マスタ!$E$5:$L$6,2,0)</f>
        <v>28223</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丹波市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477.75501091934109</v>
      </c>
      <c r="BB5" s="34"/>
      <c r="BC5" s="19"/>
      <c r="BD5" s="364">
        <f>AC35</f>
        <v>512.08744589628088</v>
      </c>
      <c r="BE5" s="34"/>
      <c r="BF5" s="19"/>
      <c r="BG5" s="364">
        <f>AK35</f>
        <v>414.44734637521003</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466.44428447380494</v>
      </c>
      <c r="BA6" s="19"/>
      <c r="BB6" s="34"/>
      <c r="BC6" s="364">
        <f>AC36</f>
        <v>499.95972608716392</v>
      </c>
      <c r="BD6" s="19"/>
      <c r="BE6" s="34"/>
      <c r="BF6" s="364">
        <f>AK36</f>
        <v>395.51739242304501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6.0571706364028728</v>
      </c>
      <c r="BA7" s="19"/>
      <c r="BB7" s="34"/>
      <c r="BC7" s="364">
        <f>AC37</f>
        <v>4.4012808514038264</v>
      </c>
      <c r="BD7" s="19"/>
      <c r="BE7" s="34"/>
      <c r="BF7" s="364">
        <f t="shared" ref="BF7:BF8" si="0">AK37</f>
        <v>3.6104495544073867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5.2535558091332861</v>
      </c>
      <c r="BA8" s="19"/>
      <c r="BB8" s="34"/>
      <c r="BC8" s="364">
        <f>AC38</f>
        <v>7.7264389577131114</v>
      </c>
      <c r="BD8" s="19"/>
      <c r="BE8" s="34"/>
      <c r="BF8" s="364">
        <f t="shared" si="0"/>
        <v>15.319504397757626</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799.72865397222063</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68.834549717200716</v>
      </c>
      <c r="BA9" s="364">
        <f>AZ9</f>
        <v>68.834549717200716</v>
      </c>
      <c r="BB9" s="34"/>
      <c r="BC9" s="364">
        <f>AC39</f>
        <v>88.96719469874418</v>
      </c>
      <c r="BD9" s="364">
        <f>AC39</f>
        <v>88.96719469874418</v>
      </c>
      <c r="BE9" s="34"/>
      <c r="BF9" s="364">
        <f>AK39</f>
        <v>50.25808528780977</v>
      </c>
      <c r="BG9" s="364">
        <f>AK39</f>
        <v>50.25808528780977</v>
      </c>
      <c r="BH9" s="34"/>
    </row>
    <row r="10" spans="1:62" ht="17.100000000000001" customHeight="1" thickBot="1">
      <c r="B10" s="366"/>
      <c r="C10" s="367"/>
      <c r="D10" s="369"/>
      <c r="E10" s="369"/>
      <c r="F10" s="369"/>
      <c r="G10" s="368"/>
      <c r="H10" s="368"/>
      <c r="I10" s="369"/>
      <c r="J10" s="370"/>
      <c r="K10" s="377"/>
      <c r="L10" s="286" t="s">
        <v>31</v>
      </c>
      <c r="M10" s="286"/>
      <c r="N10" s="622"/>
      <c r="O10" s="1025">
        <f>SUM(O11:O13)</f>
        <v>477.75501091934109</v>
      </c>
      <c r="P10" s="501">
        <f t="shared" ref="P10:P22" si="1">O10/$O$9</f>
        <v>0.59739639007099576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63.473012403869333</v>
      </c>
      <c r="BA10" s="364">
        <f>AZ10</f>
        <v>63.473012403869333</v>
      </c>
      <c r="BB10" s="34"/>
      <c r="BC10" s="364">
        <f>AC40</f>
        <v>79.907386327819097</v>
      </c>
      <c r="BD10" s="364">
        <f>AC40</f>
        <v>79.907386327819097</v>
      </c>
      <c r="BE10" s="34"/>
      <c r="BF10" s="364">
        <f>AK40</f>
        <v>45.260315603492543</v>
      </c>
      <c r="BG10" s="364">
        <f>AK40</f>
        <v>45.260315603492543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466.44428447380494</v>
      </c>
      <c r="P11" s="502">
        <f t="shared" si="1"/>
        <v>0.58325318488589173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186.41870230846951</v>
      </c>
      <c r="BB11" s="34"/>
      <c r="BC11" s="364"/>
      <c r="BD11" s="364">
        <f>AC41</f>
        <v>165.39625301570825</v>
      </c>
      <c r="BE11" s="34"/>
      <c r="BF11" s="19"/>
      <c r="BG11" s="364">
        <f>AK41</f>
        <v>134.04776439751251</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6.0571706364028728</v>
      </c>
      <c r="P12" s="502">
        <f t="shared" si="1"/>
        <v>7.5740322749686976E-3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182.1521511977204</v>
      </c>
      <c r="BA12" s="19"/>
      <c r="BB12" s="34"/>
      <c r="BC12" s="364">
        <f>AC42</f>
        <v>160.11653658647271</v>
      </c>
      <c r="BD12" s="19"/>
      <c r="BE12" s="34"/>
      <c r="BF12" s="364">
        <f>AK42</f>
        <v>130.32365153928788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5.2535558091332861</v>
      </c>
      <c r="P13" s="502">
        <f t="shared" si="1"/>
        <v>6.569172910135309E-3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4.2665511107491181</v>
      </c>
      <c r="BA13" s="19"/>
      <c r="BB13" s="34"/>
      <c r="BC13" s="364">
        <f>AC45</f>
        <v>5.2797164292355561</v>
      </c>
      <c r="BD13" s="19"/>
      <c r="BE13" s="34"/>
      <c r="BF13" s="364">
        <f>AK45</f>
        <v>3.7241128582246401</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68.834549717200716</v>
      </c>
      <c r="P14" s="501">
        <f t="shared" si="1"/>
        <v>8.6072381394992195E-2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63.473012403869333</v>
      </c>
      <c r="P15" s="501">
        <f t="shared" si="1"/>
        <v>7.9368185807275241E-2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3.2473786233399999</v>
      </c>
      <c r="BA15" s="364">
        <f>AZ15</f>
        <v>3.2473786233399999</v>
      </c>
      <c r="BB15" s="34"/>
      <c r="BC15" s="364">
        <f>AC47</f>
        <v>4.3884091452399998</v>
      </c>
      <c r="BD15" s="364">
        <f>AC47</f>
        <v>4.3884091452399998</v>
      </c>
      <c r="BE15" s="34"/>
      <c r="BF15" s="364">
        <f>AK47</f>
        <v>7.1304393798399994</v>
      </c>
      <c r="BG15" s="364">
        <f>AK47</f>
        <v>7.1304393798399994</v>
      </c>
      <c r="BH15" s="34"/>
    </row>
    <row r="16" spans="1:62" ht="17.100000000000001" customHeight="1" thickBot="1">
      <c r="B16" s="366"/>
      <c r="C16" s="367"/>
      <c r="D16" s="369"/>
      <c r="E16" s="369"/>
      <c r="F16" s="369"/>
      <c r="G16" s="368"/>
      <c r="H16" s="368"/>
      <c r="I16" s="369"/>
      <c r="J16" s="370"/>
      <c r="K16" s="378"/>
      <c r="L16" s="286" t="s">
        <v>44</v>
      </c>
      <c r="M16" s="387"/>
      <c r="N16" s="388"/>
      <c r="O16" s="1025">
        <f>SUM(O18:O21)</f>
        <v>186.41870230846951</v>
      </c>
      <c r="P16" s="501">
        <f t="shared" si="1"/>
        <v>0.23310244216277007</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182.1521511977204</v>
      </c>
      <c r="P17" s="502">
        <f t="shared" si="1"/>
        <v>0.22776744373604454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85.72249976765616</v>
      </c>
      <c r="P18" s="502">
        <f t="shared" si="1"/>
        <v>0.1071894815096044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96.429651430064226</v>
      </c>
      <c r="P19" s="502">
        <f t="shared" si="1"/>
        <v>0.12057796222644013</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4.2665511107491181</v>
      </c>
      <c r="P20" s="502">
        <f t="shared" si="1"/>
        <v>5.3349984267255244E-3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3.2473786233399999</v>
      </c>
      <c r="P22" s="679">
        <f t="shared" si="1"/>
        <v>4.0606005639667883E-3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414.71881926202246</v>
      </c>
      <c r="AZ22" s="364">
        <f t="shared" si="3"/>
        <v>417.70741396534248</v>
      </c>
      <c r="BA22" s="364">
        <f t="shared" si="3"/>
        <v>424.56238359497166</v>
      </c>
      <c r="BB22" s="364">
        <f t="shared" si="3"/>
        <v>478.70904916545561</v>
      </c>
      <c r="BC22" s="364">
        <f t="shared" si="3"/>
        <v>507.13409978464517</v>
      </c>
      <c r="BD22" s="364">
        <f t="shared" si="3"/>
        <v>512.08744589628088</v>
      </c>
      <c r="BE22" s="364">
        <f t="shared" si="3"/>
        <v>503.13482706008364</v>
      </c>
      <c r="BF22" s="364">
        <f t="shared" si="3"/>
        <v>495.42513966513371</v>
      </c>
      <c r="BG22" s="364">
        <f t="shared" si="3"/>
        <v>479.87488390246403</v>
      </c>
      <c r="BH22" s="364">
        <f t="shared" si="3"/>
        <v>474.76866215139165</v>
      </c>
      <c r="BI22" s="364">
        <f t="shared" si="3"/>
        <v>429.01695998909872</v>
      </c>
      <c r="BJ22" s="364">
        <f t="shared" si="3"/>
        <v>428.25425239274819</v>
      </c>
      <c r="BK22" s="364">
        <f t="shared" si="3"/>
        <v>383.71410372554618</v>
      </c>
      <c r="BL22" s="364">
        <f t="shared" si="3"/>
        <v>414.44734637521003</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74.032183024446965</v>
      </c>
      <c r="AZ23" s="399">
        <f t="shared" ref="AZ23:BL23" si="4">Y39</f>
        <v>62.16815319397282</v>
      </c>
      <c r="BA23" s="399">
        <f t="shared" si="4"/>
        <v>68.27395265927187</v>
      </c>
      <c r="BB23" s="399">
        <f t="shared" si="4"/>
        <v>85.620831606749633</v>
      </c>
      <c r="BC23" s="399">
        <f t="shared" si="4"/>
        <v>91.017286888840829</v>
      </c>
      <c r="BD23" s="399">
        <f t="shared" si="4"/>
        <v>88.96719469874418</v>
      </c>
      <c r="BE23" s="399">
        <f t="shared" si="4"/>
        <v>98.06141964207545</v>
      </c>
      <c r="BF23" s="399">
        <f t="shared" si="4"/>
        <v>91.018222356902726</v>
      </c>
      <c r="BG23" s="399">
        <f t="shared" si="4"/>
        <v>82.1783574709888</v>
      </c>
      <c r="BH23" s="399">
        <f t="shared" si="4"/>
        <v>71.576050580774293</v>
      </c>
      <c r="BI23" s="399">
        <f t="shared" si="4"/>
        <v>59.767888139896073</v>
      </c>
      <c r="BJ23" s="399">
        <f t="shared" si="4"/>
        <v>57.741600750245425</v>
      </c>
      <c r="BK23" s="399">
        <f t="shared" si="4"/>
        <v>53.568775900289793</v>
      </c>
      <c r="BL23" s="399">
        <f t="shared" si="4"/>
        <v>50.25808528780977</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61.565664533886157</v>
      </c>
      <c r="AZ24" s="364">
        <f t="shared" ref="AZ24:BL24" si="5">Y40</f>
        <v>55.109361330177911</v>
      </c>
      <c r="BA24" s="364">
        <f t="shared" si="5"/>
        <v>59.330464623139555</v>
      </c>
      <c r="BB24" s="364">
        <f t="shared" si="5"/>
        <v>72.161032240373103</v>
      </c>
      <c r="BC24" s="364">
        <f t="shared" si="5"/>
        <v>74.0220202519303</v>
      </c>
      <c r="BD24" s="364">
        <f t="shared" si="5"/>
        <v>79.907386327819097</v>
      </c>
      <c r="BE24" s="364">
        <f t="shared" si="5"/>
        <v>71.823400414275611</v>
      </c>
      <c r="BF24" s="364">
        <f t="shared" si="5"/>
        <v>65.78017503402593</v>
      </c>
      <c r="BG24" s="364">
        <f t="shared" si="5"/>
        <v>60.425304657298263</v>
      </c>
      <c r="BH24" s="364">
        <f t="shared" si="5"/>
        <v>59.445765460990266</v>
      </c>
      <c r="BI24" s="364">
        <f t="shared" si="5"/>
        <v>48.8375856377627</v>
      </c>
      <c r="BJ24" s="364">
        <f t="shared" si="5"/>
        <v>51.145001848747249</v>
      </c>
      <c r="BK24" s="364">
        <f t="shared" si="5"/>
        <v>50.914520546691868</v>
      </c>
      <c r="BL24" s="364">
        <f t="shared" si="5"/>
        <v>45.260315603492543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173.79005243294941</v>
      </c>
      <c r="AZ25" s="364">
        <f t="shared" ref="AZ25:BL25" si="6">Y41</f>
        <v>170.87530755244151</v>
      </c>
      <c r="BA25" s="364">
        <f t="shared" si="6"/>
        <v>172.32467134887224</v>
      </c>
      <c r="BB25" s="364">
        <f t="shared" si="6"/>
        <v>168.73749274696107</v>
      </c>
      <c r="BC25" s="364">
        <f t="shared" si="6"/>
        <v>168.68286018186649</v>
      </c>
      <c r="BD25" s="364">
        <f t="shared" si="6"/>
        <v>165.39625301570825</v>
      </c>
      <c r="BE25" s="364">
        <f t="shared" si="6"/>
        <v>161.06052714813407</v>
      </c>
      <c r="BF25" s="364">
        <f t="shared" si="6"/>
        <v>159.90796665439217</v>
      </c>
      <c r="BG25" s="364">
        <f t="shared" si="6"/>
        <v>156.60054110739526</v>
      </c>
      <c r="BH25" s="364">
        <f t="shared" si="6"/>
        <v>154.23880566063025</v>
      </c>
      <c r="BI25" s="364">
        <f t="shared" si="6"/>
        <v>151.2278807591218</v>
      </c>
      <c r="BJ25" s="364">
        <f t="shared" si="6"/>
        <v>148.37612356290188</v>
      </c>
      <c r="BK25" s="364">
        <f t="shared" si="6"/>
        <v>134.49760196492554</v>
      </c>
      <c r="BL25" s="364">
        <f t="shared" si="6"/>
        <v>134.04776439751251</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3.5752282683800005</v>
      </c>
      <c r="AZ26" s="364">
        <f t="shared" si="7"/>
        <v>3.3360354345600003</v>
      </c>
      <c r="BA26" s="364">
        <f t="shared" si="7"/>
        <v>3.7631808130399995</v>
      </c>
      <c r="BB26" s="364">
        <f t="shared" si="7"/>
        <v>6.1727782559200008</v>
      </c>
      <c r="BC26" s="364">
        <f t="shared" si="7"/>
        <v>4.5254269691499998</v>
      </c>
      <c r="BD26" s="364">
        <f t="shared" si="7"/>
        <v>4.3884091452399998</v>
      </c>
      <c r="BE26" s="364">
        <f t="shared" si="7"/>
        <v>3.6100380245300001</v>
      </c>
      <c r="BF26" s="364">
        <f t="shared" si="7"/>
        <v>7.2088256486350009</v>
      </c>
      <c r="BG26" s="364">
        <f t="shared" si="7"/>
        <v>5.4052428157200003</v>
      </c>
      <c r="BH26" s="364">
        <f t="shared" si="7"/>
        <v>6.7828583350000002</v>
      </c>
      <c r="BI26" s="364">
        <f t="shared" si="7"/>
        <v>9.1216716511999998</v>
      </c>
      <c r="BJ26" s="364">
        <f t="shared" si="7"/>
        <v>7.1031498612799995</v>
      </c>
      <c r="BK26" s="364">
        <f t="shared" si="7"/>
        <v>7.1343095641999996</v>
      </c>
      <c r="BL26" s="364">
        <f t="shared" si="7"/>
        <v>7.1304393798399994</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727.68194752168506</v>
      </c>
      <c r="AZ27" s="364">
        <f t="shared" si="8"/>
        <v>709.19627147649476</v>
      </c>
      <c r="BA27" s="364">
        <f t="shared" si="8"/>
        <v>728.25465303929525</v>
      </c>
      <c r="BB27" s="364">
        <f t="shared" si="8"/>
        <v>811.40118401545931</v>
      </c>
      <c r="BC27" s="364">
        <f t="shared" si="8"/>
        <v>845.38169407643272</v>
      </c>
      <c r="BD27" s="364">
        <f t="shared" si="8"/>
        <v>850.74668908379238</v>
      </c>
      <c r="BE27" s="364">
        <f t="shared" si="8"/>
        <v>837.69021228909878</v>
      </c>
      <c r="BF27" s="364">
        <f t="shared" si="8"/>
        <v>819.34032935908954</v>
      </c>
      <c r="BG27" s="364">
        <f t="shared" si="8"/>
        <v>784.48432995386645</v>
      </c>
      <c r="BH27" s="364">
        <f t="shared" si="8"/>
        <v>766.81214218878642</v>
      </c>
      <c r="BI27" s="364">
        <f t="shared" si="8"/>
        <v>697.97198617707932</v>
      </c>
      <c r="BJ27" s="364">
        <f t="shared" si="8"/>
        <v>692.62012841592275</v>
      </c>
      <c r="BK27" s="364">
        <f t="shared" si="8"/>
        <v>629.8293117016533</v>
      </c>
      <c r="BL27" s="364">
        <f t="shared" si="8"/>
        <v>651.14395104386483</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850.74668908379238</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512.08744589628088</v>
      </c>
      <c r="P31" s="501">
        <f t="shared" ref="P31:P43" si="9">O31/$O$30</f>
        <v>0.60192705122105272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499.95972608716392</v>
      </c>
      <c r="P32" s="502">
        <f t="shared" si="9"/>
        <v>0.58767166831479911</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4.4012808514038264</v>
      </c>
      <c r="P33" s="502">
        <f t="shared" si="9"/>
        <v>5.1734328300986569E-3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7.7264389577131114</v>
      </c>
      <c r="P34" s="502">
        <f t="shared" si="9"/>
        <v>9.0819500761549401E-3</v>
      </c>
      <c r="Q34" s="371"/>
      <c r="R34" s="15"/>
      <c r="S34" s="366"/>
      <c r="T34" s="622" t="s">
        <v>29</v>
      </c>
      <c r="U34" s="375"/>
      <c r="V34" s="375"/>
      <c r="W34" s="375"/>
      <c r="X34" s="1012">
        <f>X35+X39+X40+X41+X47</f>
        <v>727.68194752168506</v>
      </c>
      <c r="Y34" s="1013">
        <f t="shared" ref="Y34:AK34" si="10">Y35+Y39+Y40+Y41+Y47</f>
        <v>709.19627147649476</v>
      </c>
      <c r="Z34" s="1013">
        <f t="shared" si="10"/>
        <v>728.25465303929525</v>
      </c>
      <c r="AA34" s="1013">
        <f t="shared" si="10"/>
        <v>811.40118401545931</v>
      </c>
      <c r="AB34" s="1013">
        <f t="shared" si="10"/>
        <v>845.38169407643272</v>
      </c>
      <c r="AC34" s="1013">
        <f t="shared" si="10"/>
        <v>850.74668908379238</v>
      </c>
      <c r="AD34" s="1013">
        <f t="shared" si="10"/>
        <v>837.69021228909878</v>
      </c>
      <c r="AE34" s="1013">
        <f t="shared" si="10"/>
        <v>819.34032935908954</v>
      </c>
      <c r="AF34" s="1013">
        <f t="shared" si="10"/>
        <v>784.48432995386645</v>
      </c>
      <c r="AG34" s="1013">
        <f t="shared" si="10"/>
        <v>766.81214218878642</v>
      </c>
      <c r="AH34" s="1013">
        <f t="shared" si="10"/>
        <v>697.97198617707932</v>
      </c>
      <c r="AI34" s="1013">
        <f t="shared" si="10"/>
        <v>692.62012841592275</v>
      </c>
      <c r="AJ34" s="1013">
        <f t="shared" si="10"/>
        <v>629.8293117016533</v>
      </c>
      <c r="AK34" s="1014">
        <f t="shared" si="10"/>
        <v>651.14395104386483</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88.96719469874418</v>
      </c>
      <c r="P35" s="501">
        <f t="shared" si="9"/>
        <v>0.10457542279072161</v>
      </c>
      <c r="Q35" s="371"/>
      <c r="R35" s="15"/>
      <c r="S35" s="366"/>
      <c r="T35" s="377"/>
      <c r="U35" s="286" t="s">
        <v>31</v>
      </c>
      <c r="V35" s="387"/>
      <c r="W35" s="387"/>
      <c r="X35" s="1015">
        <f>SUM(X36:X38)</f>
        <v>414.71881926202246</v>
      </c>
      <c r="Y35" s="1016">
        <f t="shared" ref="Y35:AK35" si="11">SUM(Y36:Y38)</f>
        <v>417.70741396534248</v>
      </c>
      <c r="Z35" s="1016">
        <f t="shared" si="11"/>
        <v>424.56238359497166</v>
      </c>
      <c r="AA35" s="1016">
        <f t="shared" si="11"/>
        <v>478.70904916545561</v>
      </c>
      <c r="AB35" s="1016">
        <f t="shared" si="11"/>
        <v>507.13409978464517</v>
      </c>
      <c r="AC35" s="1016">
        <f t="shared" si="11"/>
        <v>512.08744589628088</v>
      </c>
      <c r="AD35" s="1016">
        <f t="shared" si="11"/>
        <v>503.13482706008364</v>
      </c>
      <c r="AE35" s="1016">
        <f t="shared" si="11"/>
        <v>495.42513966513371</v>
      </c>
      <c r="AF35" s="1016">
        <f t="shared" si="11"/>
        <v>479.87488390246403</v>
      </c>
      <c r="AG35" s="1016">
        <f t="shared" si="11"/>
        <v>474.76866215139165</v>
      </c>
      <c r="AH35" s="1016">
        <f t="shared" si="11"/>
        <v>429.01695998909872</v>
      </c>
      <c r="AI35" s="1016">
        <f t="shared" si="11"/>
        <v>428.25425239274819</v>
      </c>
      <c r="AJ35" s="1016">
        <f t="shared" si="11"/>
        <v>383.71410372554618</v>
      </c>
      <c r="AK35" s="1017">
        <f t="shared" si="11"/>
        <v>414.44734637521003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79.907386327819097</v>
      </c>
      <c r="P36" s="501">
        <f t="shared" si="9"/>
        <v>9.3926179617431105E-2</v>
      </c>
      <c r="Q36" s="371"/>
      <c r="R36" s="15"/>
      <c r="S36" s="401" t="s">
        <v>98</v>
      </c>
      <c r="T36" s="378"/>
      <c r="U36" s="389"/>
      <c r="V36" s="379" t="s">
        <v>98</v>
      </c>
      <c r="W36" s="402"/>
      <c r="X36" s="1018">
        <f>VLOOKUP(年度マスタ!$K$4&amp;"_"&amp;X$33,データシート1!$A:$BS,MATCH("aa_"&amp;$S36,データシート1!$A$1:$BS$1,0),0)</f>
        <v>405.22025512352195</v>
      </c>
      <c r="Y36" s="1019">
        <f>VLOOKUP(年度マスタ!$K$4&amp;"_"&amp;Y$33,データシート1!$A:$BS,MATCH("aa_"&amp;$S36,データシート1!$A$1:$BS$1,0),0)</f>
        <v>402.87525564739718</v>
      </c>
      <c r="Z36" s="1019">
        <f>VLOOKUP(年度マスタ!$K$4&amp;"_"&amp;Z$33,データシート1!$A:$BS,MATCH("aa_"&amp;$S36,データシート1!$A$1:$BS$1,0),0)</f>
        <v>409.0237047720201</v>
      </c>
      <c r="AA36" s="1019">
        <f>VLOOKUP(年度マスタ!$K$4&amp;"_"&amp;AA$33,データシート1!$A:$BS,MATCH("aa_"&amp;$S36,データシート1!$A$1:$BS$1,0),0)</f>
        <v>465.36444667056628</v>
      </c>
      <c r="AB36" s="1019">
        <f>VLOOKUP(年度マスタ!$K$4&amp;"_"&amp;AB$33,データシート1!$A:$BS,MATCH("aa_"&amp;$S36,データシート1!$A$1:$BS$1,0),0)</f>
        <v>494.25505123332039</v>
      </c>
      <c r="AC36" s="1019">
        <f>VLOOKUP(年度マスタ!$K$4&amp;"_"&amp;AC$33,データシート1!$A:$BS,MATCH("aa_"&amp;$S36,データシート1!$A$1:$BS$1,0),0)</f>
        <v>499.95972608716392</v>
      </c>
      <c r="AD36" s="1019">
        <f>VLOOKUP(年度マスタ!$K$4&amp;"_"&amp;AD$33,データシート1!$A:$BS,MATCH("aa_"&amp;$S36,データシート1!$A$1:$BS$1,0),0)</f>
        <v>485.63853697744736</v>
      </c>
      <c r="AE36" s="1019">
        <f>VLOOKUP(年度マスタ!$K$4&amp;"_"&amp;AE$33,データシート1!$A:$BS,MATCH("aa_"&amp;$S36,データシート1!$A$1:$BS$1,0),0)</f>
        <v>475.81921332593907</v>
      </c>
      <c r="AF36" s="1019">
        <f>VLOOKUP(年度マスタ!$K$4&amp;"_"&amp;AF$33,データシート1!$A:$BS,MATCH("aa_"&amp;$S36,データシート1!$A$1:$BS$1,0),0)</f>
        <v>460.67668785630667</v>
      </c>
      <c r="AG36" s="1019">
        <f>VLOOKUP(年度マスタ!$K$4&amp;"_"&amp;AG$33,データシート1!$A:$BS,MATCH("aa_"&amp;$S36,データシート1!$A$1:$BS$1,0),0)</f>
        <v>458.63527425126256</v>
      </c>
      <c r="AH36" s="1019">
        <f>VLOOKUP(年度マスタ!$K$4&amp;"_"&amp;AH$33,データシート1!$A:$BS,MATCH("aa_"&amp;$S36,データシート1!$A$1:$BS$1,0),0)</f>
        <v>414.57234549849659</v>
      </c>
      <c r="AI36" s="1019">
        <f>VLOOKUP(年度マスタ!$K$4&amp;"_"&amp;AI$33,データシート1!$A:$BS,MATCH("aa_"&amp;$S36,データシート1!$A$1:$BS$1,0),0)</f>
        <v>413.93437176689145</v>
      </c>
      <c r="AJ36" s="1019">
        <f>VLOOKUP(年度マスタ!$K$4&amp;"_"&amp;AJ$33,データシート1!$A:$BS,MATCH("aa_"&amp;$S36,データシート1!$A$1:$BS$1,0),0)</f>
        <v>365.5296653651788</v>
      </c>
      <c r="AK36" s="1020">
        <f>VLOOKUP(年度マスタ!$K$4&amp;"_"&amp;AK$33,データシート1!$A:$BS,MATCH("aa_"&amp;$S36,データシート1!$A$1:$BS$1,0),0)</f>
        <v>395.51739242304501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165.39625301570825</v>
      </c>
      <c r="P37" s="501">
        <f t="shared" si="9"/>
        <v>0.19441304343344665</v>
      </c>
      <c r="Q37" s="371"/>
      <c r="R37" s="15"/>
      <c r="S37" s="401" t="s">
        <v>100</v>
      </c>
      <c r="T37" s="378"/>
      <c r="U37" s="389"/>
      <c r="V37" s="379" t="s">
        <v>107</v>
      </c>
      <c r="W37" s="402"/>
      <c r="X37" s="1018">
        <f>VLOOKUP(年度マスタ!$K$4&amp;"_"&amp;X$33,データシート1!$A:$BS,MATCH("aa_"&amp;$S37,データシート1!$A$1:$BS$1,0),0)</f>
        <v>5.6655805021035386</v>
      </c>
      <c r="Y37" s="1019">
        <f>VLOOKUP(年度マスタ!$K$4&amp;"_"&amp;Y$33,データシート1!$A:$BS,MATCH("aa_"&amp;$S37,データシート1!$A$1:$BS$1,0),0)</f>
        <v>3.6970478210092472</v>
      </c>
      <c r="Z37" s="1019">
        <f>VLOOKUP(年度マスタ!$K$4&amp;"_"&amp;Z$33,データシート1!$A:$BS,MATCH("aa_"&amp;$S37,データシート1!$A$1:$BS$1,0),0)</f>
        <v>5.1813097927186993</v>
      </c>
      <c r="AA37" s="1019">
        <f>VLOOKUP(年度マスタ!$K$4&amp;"_"&amp;AA$33,データシート1!$A:$BS,MATCH("aa_"&amp;$S37,データシート1!$A$1:$BS$1,0),0)</f>
        <v>5.4570993971078243</v>
      </c>
      <c r="AB37" s="1019">
        <f>VLOOKUP(年度マスタ!$K$4&amp;"_"&amp;AB$33,データシート1!$A:$BS,MATCH("aa_"&amp;$S37,データシート1!$A$1:$BS$1,0),0)</f>
        <v>5.1433898867360304</v>
      </c>
      <c r="AC37" s="1019">
        <f>VLOOKUP(年度マスタ!$K$4&amp;"_"&amp;AC$33,データシート1!$A:$BS,MATCH("aa_"&amp;$S37,データシート1!$A$1:$BS$1,0),0)</f>
        <v>4.4012808514038264</v>
      </c>
      <c r="AD37" s="1019">
        <f>VLOOKUP(年度マスタ!$K$4&amp;"_"&amp;AD$33,データシート1!$A:$BS,MATCH("aa_"&amp;$S37,データシート1!$A$1:$BS$1,0),0)</f>
        <v>4.2256775231330499</v>
      </c>
      <c r="AE37" s="1019">
        <f>VLOOKUP(年度マスタ!$K$4&amp;"_"&amp;AE$33,データシート1!$A:$BS,MATCH("aa_"&amp;$S37,データシート1!$A$1:$BS$1,0),0)</f>
        <v>4.0681703656119854</v>
      </c>
      <c r="AF37" s="1019">
        <f>VLOOKUP(年度マスタ!$K$4&amp;"_"&amp;AF$33,データシート1!$A:$BS,MATCH("aa_"&amp;$S37,データシート1!$A$1:$BS$1,0),0)</f>
        <v>3.8687644484286183</v>
      </c>
      <c r="AG37" s="1019">
        <f>VLOOKUP(年度マスタ!$K$4&amp;"_"&amp;AG$33,データシート1!$A:$BS,MATCH("aa_"&amp;$S37,データシート1!$A$1:$BS$1,0),0)</f>
        <v>3.8098829393467111</v>
      </c>
      <c r="AH37" s="1019">
        <f>VLOOKUP(年度マスタ!$K$4&amp;"_"&amp;AH$33,データシート1!$A:$BS,MATCH("aa_"&amp;$S37,データシート1!$A$1:$BS$1,0),0)</f>
        <v>3.3212829405538944</v>
      </c>
      <c r="AI37" s="1019">
        <f>VLOOKUP(年度マスタ!$K$4&amp;"_"&amp;AI$33,データシート1!$A:$BS,MATCH("aa_"&amp;$S37,データシート1!$A$1:$BS$1,0),0)</f>
        <v>3.0985938498641801</v>
      </c>
      <c r="AJ37" s="1019">
        <f>VLOOKUP(年度マスタ!$K$4&amp;"_"&amp;AJ$33,データシート1!$A:$BS,MATCH("aa_"&amp;$S37,データシート1!$A$1:$BS$1,0),0)</f>
        <v>3.5352559796929204</v>
      </c>
      <c r="AK37" s="1020">
        <f>VLOOKUP(年度マスタ!$K$4&amp;"_"&amp;AK$33,データシート1!$A:$BS,MATCH("aa_"&amp;$S37,データシート1!$A$1:$BS$1,0),0)</f>
        <v>3.6104495544073867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160.11653658647271</v>
      </c>
      <c r="P38" s="502">
        <f t="shared" si="9"/>
        <v>0.18820706403090379</v>
      </c>
      <c r="Q38" s="371"/>
      <c r="R38" s="15"/>
      <c r="S38" s="401" t="s">
        <v>101</v>
      </c>
      <c r="T38" s="378"/>
      <c r="U38" s="391"/>
      <c r="V38" s="404" t="s">
        <v>110</v>
      </c>
      <c r="W38" s="404"/>
      <c r="X38" s="1018">
        <f>VLOOKUP(年度マスタ!$K$4&amp;"_"&amp;X$33,データシート1!$A:$BS,MATCH("aa_"&amp;$S38,データシート1!$A$1:$BS$1,0),0)</f>
        <v>3.8329836363969814</v>
      </c>
      <c r="Y38" s="1019">
        <f>VLOOKUP(年度マスタ!$K$4&amp;"_"&amp;Y$33,データシート1!$A:$BS,MATCH("aa_"&amp;$S38,データシート1!$A$1:$BS$1,0),0)</f>
        <v>11.135110496936059</v>
      </c>
      <c r="Z38" s="1019">
        <f>VLOOKUP(年度マスタ!$K$4&amp;"_"&amp;Z$33,データシート1!$A:$BS,MATCH("aa_"&amp;$S38,データシート1!$A$1:$BS$1,0),0)</f>
        <v>10.357369030232844</v>
      </c>
      <c r="AA38" s="1019">
        <f>VLOOKUP(年度マスタ!$K$4&amp;"_"&amp;AA$33,データシート1!$A:$BS,MATCH("aa_"&amp;$S38,データシート1!$A$1:$BS$1,0),0)</f>
        <v>7.8875030977815168</v>
      </c>
      <c r="AB38" s="1019">
        <f>VLOOKUP(年度マスタ!$K$4&amp;"_"&amp;AB$33,データシート1!$A:$BS,MATCH("aa_"&amp;$S38,データシート1!$A$1:$BS$1,0),0)</f>
        <v>7.7356586645887555</v>
      </c>
      <c r="AC38" s="1019">
        <f>VLOOKUP(年度マスタ!$K$4&amp;"_"&amp;AC$33,データシート1!$A:$BS,MATCH("aa_"&amp;$S38,データシート1!$A$1:$BS$1,0),0)</f>
        <v>7.7264389577131114</v>
      </c>
      <c r="AD38" s="1019">
        <f>VLOOKUP(年度マスタ!$K$4&amp;"_"&amp;AD$33,データシート1!$A:$BS,MATCH("aa_"&amp;$S38,データシート1!$A$1:$BS$1,0),0)</f>
        <v>13.27061255950322</v>
      </c>
      <c r="AE38" s="1019">
        <f>VLOOKUP(年度マスタ!$K$4&amp;"_"&amp;AE$33,データシート1!$A:$BS,MATCH("aa_"&amp;$S38,データシート1!$A$1:$BS$1,0),0)</f>
        <v>15.53775597358266</v>
      </c>
      <c r="AF38" s="1019">
        <f>VLOOKUP(年度マスタ!$K$4&amp;"_"&amp;AF$33,データシート1!$A:$BS,MATCH("aa_"&amp;$S38,データシート1!$A$1:$BS$1,0),0)</f>
        <v>15.3294315977287</v>
      </c>
      <c r="AG38" s="1019">
        <f>VLOOKUP(年度マスタ!$K$4&amp;"_"&amp;AG$33,データシート1!$A:$BS,MATCH("aa_"&amp;$S38,データシート1!$A$1:$BS$1,0),0)</f>
        <v>12.323504960782358</v>
      </c>
      <c r="AH38" s="1019">
        <f>VLOOKUP(年度マスタ!$K$4&amp;"_"&amp;AH$33,データシート1!$A:$BS,MATCH("aa_"&amp;$S38,データシート1!$A$1:$BS$1,0),0)</f>
        <v>11.123331550048265</v>
      </c>
      <c r="AI38" s="1019">
        <f>VLOOKUP(年度マスタ!$K$4&amp;"_"&amp;AI$33,データシート1!$A:$BS,MATCH("aa_"&amp;$S38,データシート1!$A$1:$BS$1,0),0)</f>
        <v>11.22128677599256</v>
      </c>
      <c r="AJ38" s="1019">
        <f>VLOOKUP(年度マスタ!$K$4&amp;"_"&amp;AJ$33,データシート1!$A:$BS,MATCH("aa_"&amp;$S38,データシート1!$A$1:$BS$1,0),0)</f>
        <v>14.649182380674484</v>
      </c>
      <c r="AK38" s="1020">
        <f>VLOOKUP(年度マスタ!$K$4&amp;"_"&amp;AK$33,データシート1!$A:$BS,MATCH("aa_"&amp;$S38,データシート1!$A$1:$BS$1,0),0)</f>
        <v>15.319504397757626</v>
      </c>
      <c r="AL38" s="373"/>
      <c r="AW38" s="19" t="str">
        <f>年度マスタ!H4</f>
        <v>28</v>
      </c>
      <c r="AX38" s="19" t="s">
        <v>111</v>
      </c>
      <c r="AY38" s="19">
        <f>VLOOKUP($AW38&amp;"_"&amp;$AY$34,データシート1!$A:$BS,MATCH($AY$31&amp;"_"&amp;AY$36,データシート1!$A$1:$BS$1,0),0)</f>
        <v>26697.618045020034</v>
      </c>
      <c r="AZ38" s="19">
        <f>VLOOKUP($AW38&amp;"_"&amp;$AY$34,データシート1!$A:$BS,MATCH($AY$31&amp;"_"&amp;AZ$36,データシート1!$A$1:$BS$1,0),0)</f>
        <v>212.87018015476383</v>
      </c>
      <c r="BA38" s="19">
        <f>VLOOKUP($AW38&amp;"_"&amp;$AY$34,データシート1!$A:$BS,MATCH($AY$31&amp;"_"&amp;BA$36,データシート1!$A$1:$BS$1,0),0)</f>
        <v>363.86221614465239</v>
      </c>
      <c r="BB38" s="19">
        <f>VLOOKUP($AW38&amp;"_"&amp;$AY$34,データシート1!$A:$BS,MATCH($AY$31&amp;"_"&amp;BB$36,データシート1!$A$1:$BS$1,0),0)</f>
        <v>5379.067555469278</v>
      </c>
      <c r="BC38" s="19">
        <f>VLOOKUP($AW38&amp;"_"&amp;$AY$34,データシート1!$A:$BS,MATCH($AY$31&amp;"_"&amp;BC$36,データシート1!$A$1:$BS$1,0),0)</f>
        <v>4493.7136979739107</v>
      </c>
      <c r="BD38" s="19">
        <f>VLOOKUP($AW38&amp;"_"&amp;$AY$34,データシート1!$A:$BS,MATCH($AY$31&amp;"_"&amp;BD$36,データシート1!$A$1:$BS$1,0),0)</f>
        <v>3262.1885220310496</v>
      </c>
      <c r="BE38" s="19">
        <f>VLOOKUP($AW38&amp;"_"&amp;$AY$34,データシート1!$A:$BS,MATCH($AY$31&amp;"_"&amp;BE$36,データシート1!$A$1:$BS$1,0),0)</f>
        <v>2519.6552995441129</v>
      </c>
      <c r="BF38" s="19">
        <f>VLOOKUP($AW38&amp;"_"&amp;$AY$34,データシート1!$A:$BS,MATCH($AY$31&amp;"_"&amp;BF$36,データシート1!$A$1:$BS$1,0),0)</f>
        <v>327.50932454560967</v>
      </c>
      <c r="BG38" s="19">
        <f>VLOOKUP($AW38&amp;"_"&amp;$AY$34,データシート1!$A:$BS,MATCH($AY$31&amp;"_"&amp;BG$36,データシート1!$A$1:$BS$1,0),0)</f>
        <v>465.69741295098186</v>
      </c>
      <c r="BH38" s="19">
        <f>VLOOKUP($AW38&amp;"_"&amp;$AY$34,データシート1!$A:$BS,MATCH($AY$31&amp;"_"&amp;BH$36,データシート1!$A$1:$BS$1,0),0)</f>
        <v>843.02830283372907</v>
      </c>
    </row>
    <row r="39" spans="2:64" ht="17.100000000000001" customHeight="1" thickBot="1">
      <c r="B39" s="366"/>
      <c r="C39" s="367"/>
      <c r="D39" s="369"/>
      <c r="E39" s="993"/>
      <c r="F39" s="369"/>
      <c r="G39" s="368"/>
      <c r="H39" s="368"/>
      <c r="I39" s="369"/>
      <c r="J39" s="370"/>
      <c r="K39" s="378"/>
      <c r="L39" s="389"/>
      <c r="M39" s="389"/>
      <c r="N39" s="390" t="s">
        <v>1298</v>
      </c>
      <c r="O39" s="1026">
        <f>AC43</f>
        <v>77.757975426926862</v>
      </c>
      <c r="P39" s="502">
        <f t="shared" si="9"/>
        <v>9.13996803333645E-2</v>
      </c>
      <c r="Q39" s="371"/>
      <c r="R39" s="15"/>
      <c r="S39" s="401" t="s">
        <v>102</v>
      </c>
      <c r="T39" s="378"/>
      <c r="U39" s="386" t="s">
        <v>112</v>
      </c>
      <c r="V39" s="387"/>
      <c r="W39" s="387"/>
      <c r="X39" s="1015">
        <f>VLOOKUP(年度マスタ!$K$4&amp;"_"&amp;X$33,データシート1!$A:$BS,MATCH("aa_"&amp;$S39,データシート1!$A$1:$BS$1,0),0)</f>
        <v>74.032183024446965</v>
      </c>
      <c r="Y39" s="1016">
        <f>VLOOKUP(年度マスタ!$K$4&amp;"_"&amp;Y$33,データシート1!$A:$BS,MATCH("aa_"&amp;$S39,データシート1!$A$1:$BS$1,0),0)</f>
        <v>62.16815319397282</v>
      </c>
      <c r="Z39" s="1016">
        <f>VLOOKUP(年度マスタ!$K$4&amp;"_"&amp;Z$33,データシート1!$A:$BS,MATCH("aa_"&amp;$S39,データシート1!$A$1:$BS$1,0),0)</f>
        <v>68.27395265927187</v>
      </c>
      <c r="AA39" s="1016">
        <f>VLOOKUP(年度マスタ!$K$4&amp;"_"&amp;AA$33,データシート1!$A:$BS,MATCH("aa_"&amp;$S39,データシート1!$A$1:$BS$1,0),0)</f>
        <v>85.620831606749633</v>
      </c>
      <c r="AB39" s="1016">
        <f>VLOOKUP(年度マスタ!$K$4&amp;"_"&amp;AB$33,データシート1!$A:$BS,MATCH("aa_"&amp;$S39,データシート1!$A$1:$BS$1,0),0)</f>
        <v>91.017286888840829</v>
      </c>
      <c r="AC39" s="1016">
        <f>VLOOKUP(年度マスタ!$K$4&amp;"_"&amp;AC$33,データシート1!$A:$BS,MATCH("aa_"&amp;$S39,データシート1!$A$1:$BS$1,0),0)</f>
        <v>88.96719469874418</v>
      </c>
      <c r="AD39" s="1016">
        <f>VLOOKUP(年度マスタ!$K$4&amp;"_"&amp;AD$33,データシート1!$A:$BS,MATCH("aa_"&amp;$S39,データシート1!$A$1:$BS$1,0),0)</f>
        <v>98.06141964207545</v>
      </c>
      <c r="AE39" s="1016">
        <f>VLOOKUP(年度マスタ!$K$4&amp;"_"&amp;AE$33,データシート1!$A:$BS,MATCH("aa_"&amp;$S39,データシート1!$A$1:$BS$1,0),0)</f>
        <v>91.018222356902726</v>
      </c>
      <c r="AF39" s="1016">
        <f>VLOOKUP(年度マスタ!$K$4&amp;"_"&amp;AF$33,データシート1!$A:$BS,MATCH("aa_"&amp;$S39,データシート1!$A$1:$BS$1,0),0)</f>
        <v>82.1783574709888</v>
      </c>
      <c r="AG39" s="1016">
        <f>VLOOKUP(年度マスタ!$K$4&amp;"_"&amp;AG$33,データシート1!$A:$BS,MATCH("aa_"&amp;$S39,データシート1!$A$1:$BS$1,0),0)</f>
        <v>71.576050580774293</v>
      </c>
      <c r="AH39" s="1016">
        <f>VLOOKUP(年度マスタ!$K$4&amp;"_"&amp;AH$33,データシート1!$A:$BS,MATCH("aa_"&amp;$S39,データシート1!$A$1:$BS$1,0),0)</f>
        <v>59.767888139896073</v>
      </c>
      <c r="AI39" s="1016">
        <f>VLOOKUP(年度マスタ!$K$4&amp;"_"&amp;AI$33,データシート1!$A:$BS,MATCH("aa_"&amp;$S39,データシート1!$A$1:$BS$1,0),0)</f>
        <v>57.741600750245425</v>
      </c>
      <c r="AJ39" s="1016">
        <f>VLOOKUP(年度マスタ!$K$4&amp;"_"&amp;AJ$33,データシート1!$A:$BS,MATCH("aa_"&amp;$S39,データシート1!$A$1:$BS$1,0),0)</f>
        <v>53.568775900289793</v>
      </c>
      <c r="AK39" s="1017">
        <f>VLOOKUP(年度マスタ!$K$4&amp;"_"&amp;AK$33,データシート1!$A:$BS,MATCH("aa_"&amp;$S39,データシート1!$A$1:$BS$1,0),0)</f>
        <v>50.25808528780977</v>
      </c>
      <c r="AL39" s="373"/>
      <c r="AW39" s="19" t="str">
        <f>年度マスタ!K4</f>
        <v>28223</v>
      </c>
      <c r="AX39" s="19" t="s">
        <v>113</v>
      </c>
      <c r="AY39" s="19">
        <f>VLOOKUP($AW39&amp;"_"&amp;$AY$34,データシート1!$A:$BS,MATCH($AY$31&amp;"_"&amp;AY$36,データシート1!$A$1:$BS$1,0),0)</f>
        <v>395.51739242304501</v>
      </c>
      <c r="AZ39" s="19">
        <f>VLOOKUP($AW39&amp;"_"&amp;$AY$34,データシート1!$A:$BS,MATCH($AY$31&amp;"_"&amp;AZ$36,データシート1!$A$1:$BS$1,0),0)</f>
        <v>3.6104495544073867</v>
      </c>
      <c r="BA39" s="19">
        <f>VLOOKUP($AW39&amp;"_"&amp;$AY$34,データシート1!$A:$BS,MATCH($AY$31&amp;"_"&amp;BA$36,データシート1!$A$1:$BS$1,0),0)</f>
        <v>15.319504397757626</v>
      </c>
      <c r="BB39" s="19">
        <f>VLOOKUP($AW39&amp;"_"&amp;$AY$34,データシート1!$A:$BS,MATCH($AY$31&amp;"_"&amp;BB$36,データシート1!$A$1:$BS$1,0),0)</f>
        <v>50.25808528780977</v>
      </c>
      <c r="BC39" s="19">
        <f>VLOOKUP($AW39&amp;"_"&amp;$AY$34,データシート1!$A:$BS,MATCH($AY$31&amp;"_"&amp;BC$36,データシート1!$A$1:$BS$1,0),0)</f>
        <v>45.260315603492543</v>
      </c>
      <c r="BD39" s="19">
        <f>VLOOKUP($AW39&amp;"_"&amp;$AY$34,データシート1!$A:$BS,MATCH($AY$31&amp;"_"&amp;BD$36,データシート1!$A$1:$BS$1,0),0)</f>
        <v>57.908060800799127</v>
      </c>
      <c r="BE39" s="19">
        <f>VLOOKUP($AW39&amp;"_"&amp;$AY$34,データシート1!$A:$BS,MATCH($AY$31&amp;"_"&amp;BE$36,データシート1!$A$1:$BS$1,0),0)</f>
        <v>72.41559073848876</v>
      </c>
      <c r="BF39" s="19">
        <f>VLOOKUP($AW39&amp;"_"&amp;$AY$34,データシート1!$A:$BS,MATCH($AY$31&amp;"_"&amp;BF$36,データシート1!$A$1:$BS$1,0),0)</f>
        <v>3.7241128582246401</v>
      </c>
      <c r="BG39" s="19">
        <f>VLOOKUP($AW39&amp;"_"&amp;$AY$34,データシート1!$A:$BS,MATCH($AY$31&amp;"_"&amp;BG$36,データシート1!$A$1:$BS$1,0),0)</f>
        <v>0</v>
      </c>
      <c r="BH39" s="19">
        <f>VLOOKUP($AW39&amp;"_"&amp;$AY$34,データシート1!$A:$BS,MATCH($AY$31&amp;"_"&amp;BH$36,データシート1!$A$1:$BS$1,0),0)</f>
        <v>7.1304393798399994</v>
      </c>
    </row>
    <row r="40" spans="2:64" ht="17.100000000000001" customHeight="1" thickBot="1">
      <c r="B40" s="366"/>
      <c r="C40" s="367"/>
      <c r="D40" s="369"/>
      <c r="E40" s="369"/>
      <c r="F40" s="369"/>
      <c r="G40" s="368"/>
      <c r="H40" s="368"/>
      <c r="I40" s="369"/>
      <c r="J40" s="370"/>
      <c r="K40" s="378"/>
      <c r="L40" s="389"/>
      <c r="M40" s="391"/>
      <c r="N40" s="382" t="s">
        <v>47</v>
      </c>
      <c r="O40" s="1026">
        <f>AC44</f>
        <v>82.358561159545829</v>
      </c>
      <c r="P40" s="502">
        <f t="shared" si="9"/>
        <v>9.6807383697539273E-2</v>
      </c>
      <c r="Q40" s="371"/>
      <c r="R40" s="15"/>
      <c r="S40" s="401" t="s">
        <v>78</v>
      </c>
      <c r="T40" s="378"/>
      <c r="U40" s="386" t="s">
        <v>78</v>
      </c>
      <c r="V40" s="387"/>
      <c r="W40" s="387"/>
      <c r="X40" s="1015">
        <f>VLOOKUP(年度マスタ!$K$4&amp;"_"&amp;X$33,データシート1!$A:$BS,MATCH("aa_"&amp;$S40,データシート1!$A$1:$BS$1,0),0)</f>
        <v>61.565664533886157</v>
      </c>
      <c r="Y40" s="1016">
        <f>VLOOKUP(年度マスタ!$K$4&amp;"_"&amp;Y$33,データシート1!$A:$BS,MATCH("aa_"&amp;$S40,データシート1!$A$1:$BS$1,0),0)</f>
        <v>55.109361330177911</v>
      </c>
      <c r="Z40" s="1016">
        <f>VLOOKUP(年度マスタ!$K$4&amp;"_"&amp;Z$33,データシート1!$A:$BS,MATCH("aa_"&amp;$S40,データシート1!$A$1:$BS$1,0),0)</f>
        <v>59.330464623139555</v>
      </c>
      <c r="AA40" s="1016">
        <f>VLOOKUP(年度マスタ!$K$4&amp;"_"&amp;AA$33,データシート1!$A:$BS,MATCH("aa_"&amp;$S40,データシート1!$A$1:$BS$1,0),0)</f>
        <v>72.161032240373103</v>
      </c>
      <c r="AB40" s="1016">
        <f>VLOOKUP(年度マスタ!$K$4&amp;"_"&amp;AB$33,データシート1!$A:$BS,MATCH("aa_"&amp;$S40,データシート1!$A$1:$BS$1,0),0)</f>
        <v>74.0220202519303</v>
      </c>
      <c r="AC40" s="1016">
        <f>VLOOKUP(年度マスタ!$K$4&amp;"_"&amp;AC$33,データシート1!$A:$BS,MATCH("aa_"&amp;$S40,データシート1!$A$1:$BS$1,0),0)</f>
        <v>79.907386327819097</v>
      </c>
      <c r="AD40" s="1016">
        <f>VLOOKUP(年度マスタ!$K$4&amp;"_"&amp;AD$33,データシート1!$A:$BS,MATCH("aa_"&amp;$S40,データシート1!$A$1:$BS$1,0),0)</f>
        <v>71.823400414275611</v>
      </c>
      <c r="AE40" s="1016">
        <f>VLOOKUP(年度マスタ!$K$4&amp;"_"&amp;AE$33,データシート1!$A:$BS,MATCH("aa_"&amp;$S40,データシート1!$A$1:$BS$1,0),0)</f>
        <v>65.78017503402593</v>
      </c>
      <c r="AF40" s="1016">
        <f>VLOOKUP(年度マスタ!$K$4&amp;"_"&amp;AF$33,データシート1!$A:$BS,MATCH("aa_"&amp;$S40,データシート1!$A$1:$BS$1,0),0)</f>
        <v>60.425304657298263</v>
      </c>
      <c r="AG40" s="1016">
        <f>VLOOKUP(年度マスタ!$K$4&amp;"_"&amp;AG$33,データシート1!$A:$BS,MATCH("aa_"&amp;$S40,データシート1!$A$1:$BS$1,0),0)</f>
        <v>59.445765460990266</v>
      </c>
      <c r="AH40" s="1016">
        <f>VLOOKUP(年度マスタ!$K$4&amp;"_"&amp;AH$33,データシート1!$A:$BS,MATCH("aa_"&amp;$S40,データシート1!$A$1:$BS$1,0),0)</f>
        <v>48.8375856377627</v>
      </c>
      <c r="AI40" s="1016">
        <f>VLOOKUP(年度マスタ!$K$4&amp;"_"&amp;AI$33,データシート1!$A:$BS,MATCH("aa_"&amp;$S40,データシート1!$A$1:$BS$1,0),0)</f>
        <v>51.145001848747249</v>
      </c>
      <c r="AJ40" s="1016">
        <f>VLOOKUP(年度マスタ!$K$4&amp;"_"&amp;AJ$33,データシート1!$A:$BS,MATCH("aa_"&amp;$S40,データシート1!$A$1:$BS$1,0),0)</f>
        <v>50.914520546691868</v>
      </c>
      <c r="AK40" s="1017">
        <f>VLOOKUP(年度マスタ!$K$4&amp;"_"&amp;AK$33,データシート1!$A:$BS,MATCH("aa_"&amp;$S40,データシート1!$A$1:$BS$1,0),0)</f>
        <v>45.260315603492543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5.2797164292355561</v>
      </c>
      <c r="P41" s="502">
        <f t="shared" si="9"/>
        <v>6.2059794025428675E-3</v>
      </c>
      <c r="Q41" s="371"/>
      <c r="R41" s="15"/>
      <c r="S41" s="401" t="s">
        <v>1276</v>
      </c>
      <c r="T41" s="378"/>
      <c r="U41" s="286" t="s">
        <v>44</v>
      </c>
      <c r="V41" s="387"/>
      <c r="W41" s="387"/>
      <c r="X41" s="1015">
        <f>X42+X45+X46</f>
        <v>173.79005243294941</v>
      </c>
      <c r="Y41" s="1016">
        <f t="shared" ref="Y41:AH41" si="12">Y42+Y45+Y46</f>
        <v>170.87530755244151</v>
      </c>
      <c r="Z41" s="1016">
        <f t="shared" si="12"/>
        <v>172.32467134887224</v>
      </c>
      <c r="AA41" s="1016">
        <f t="shared" si="12"/>
        <v>168.73749274696107</v>
      </c>
      <c r="AB41" s="1016">
        <f t="shared" si="12"/>
        <v>168.68286018186649</v>
      </c>
      <c r="AC41" s="1016">
        <f t="shared" si="12"/>
        <v>165.39625301570825</v>
      </c>
      <c r="AD41" s="1016">
        <f t="shared" si="12"/>
        <v>161.06052714813407</v>
      </c>
      <c r="AE41" s="1016">
        <f t="shared" si="12"/>
        <v>159.90796665439217</v>
      </c>
      <c r="AF41" s="1016">
        <f t="shared" si="12"/>
        <v>156.60054110739526</v>
      </c>
      <c r="AG41" s="1016">
        <f t="shared" si="12"/>
        <v>154.23880566063025</v>
      </c>
      <c r="AH41" s="1016">
        <f t="shared" si="12"/>
        <v>151.2278807591218</v>
      </c>
      <c r="AI41" s="1016">
        <f>AI42+AI45+AI46</f>
        <v>148.37612356290188</v>
      </c>
      <c r="AJ41" s="1016">
        <f>AJ42+AJ45+AJ46</f>
        <v>134.49760196492554</v>
      </c>
      <c r="AK41" s="1017">
        <f>AK42+AK45+AK46</f>
        <v>134.04776439751251</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169.47797958620762</v>
      </c>
      <c r="Y42" s="1019">
        <f t="shared" ref="Y42:AK42" si="13">SUM(Y43:Y44)</f>
        <v>166.80545067953673</v>
      </c>
      <c r="Z42" s="1019">
        <f t="shared" si="13"/>
        <v>168.10666753408313</v>
      </c>
      <c r="AA42" s="1019">
        <f t="shared" si="13"/>
        <v>163.91603191853966</v>
      </c>
      <c r="AB42" s="1019">
        <f t="shared" si="13"/>
        <v>163.44095086899048</v>
      </c>
      <c r="AC42" s="1019">
        <f t="shared" si="13"/>
        <v>160.11653658647271</v>
      </c>
      <c r="AD42" s="1019">
        <f t="shared" si="13"/>
        <v>156.04690572079753</v>
      </c>
      <c r="AE42" s="1019">
        <f t="shared" si="13"/>
        <v>155.05023181495767</v>
      </c>
      <c r="AF42" s="1019">
        <f t="shared" si="13"/>
        <v>151.93119901020111</v>
      </c>
      <c r="AG42" s="1019">
        <f t="shared" si="13"/>
        <v>149.7686641392043</v>
      </c>
      <c r="AH42" s="1019">
        <f t="shared" si="13"/>
        <v>147.12779334724976</v>
      </c>
      <c r="AI42" s="1019">
        <f t="shared" si="13"/>
        <v>144.43040182657654</v>
      </c>
      <c r="AJ42" s="1019">
        <f t="shared" si="13"/>
        <v>130.76906584343979</v>
      </c>
      <c r="AK42" s="1020">
        <f t="shared" si="13"/>
        <v>130.32365153928788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4.3884091452399998</v>
      </c>
      <c r="P43" s="679">
        <f t="shared" si="9"/>
        <v>5.1583029373479857E-3</v>
      </c>
      <c r="Q43" s="371"/>
      <c r="R43" s="15"/>
      <c r="S43" s="401" t="s">
        <v>46</v>
      </c>
      <c r="T43" s="405"/>
      <c r="U43" s="389"/>
      <c r="V43" s="406"/>
      <c r="W43" s="390" t="s">
        <v>46</v>
      </c>
      <c r="X43" s="1018">
        <f>VLOOKUP(年度マスタ!$K$4&amp;"_"&amp;X$33,データシート1!$A:$BS,MATCH("aa_"&amp;$S43,データシート1!$A$1:$BS$1,0),0)</f>
        <v>79.614167701432635</v>
      </c>
      <c r="Y43" s="1019">
        <f>VLOOKUP(年度マスタ!$K$4&amp;"_"&amp;Y$33,データシート1!$A:$BS,MATCH("aa_"&amp;$S43,データシート1!$A$1:$BS$1,0),0)</f>
        <v>81.179064837553511</v>
      </c>
      <c r="Z43" s="1019">
        <f>VLOOKUP(年度マスタ!$K$4&amp;"_"&amp;Z$33,データシート1!$A:$BS,MATCH("aa_"&amp;$S43,データシート1!$A$1:$BS$1,0),0)</f>
        <v>81.173757690672929</v>
      </c>
      <c r="AA43" s="1019">
        <f>VLOOKUP(年度マスタ!$K$4&amp;"_"&amp;AA$33,データシート1!$A:$BS,MATCH("aa_"&amp;$S43,データシート1!$A$1:$BS$1,0),0)</f>
        <v>80.247512787911006</v>
      </c>
      <c r="AB43" s="1019">
        <f>VLOOKUP(年度マスタ!$K$4&amp;"_"&amp;AB$33,データシート1!$A:$BS,MATCH("aa_"&amp;$S43,データシート1!$A$1:$BS$1,0),0)</f>
        <v>80.296688336054046</v>
      </c>
      <c r="AC43" s="1019">
        <f>VLOOKUP(年度マスタ!$K$4&amp;"_"&amp;AC$33,データシート1!$A:$BS,MATCH("aa_"&amp;$S43,データシート1!$A$1:$BS$1,0),0)</f>
        <v>77.757975426926862</v>
      </c>
      <c r="AD43" s="1019">
        <f>VLOOKUP(年度マスタ!$K$4&amp;"_"&amp;AD$33,データシート1!$A:$BS,MATCH("aa_"&amp;$S43,データシート1!$A$1:$BS$1,0),0)</f>
        <v>74.229110280108216</v>
      </c>
      <c r="AE43" s="1019">
        <f>VLOOKUP(年度マスタ!$K$4&amp;"_"&amp;AE$33,データシート1!$A:$BS,MATCH("aa_"&amp;$S43,データシート1!$A$1:$BS$1,0),0)</f>
        <v>73.86155159108128</v>
      </c>
      <c r="AF43" s="1019">
        <f>VLOOKUP(年度マスタ!$K$4&amp;"_"&amp;AF$33,データシート1!$A:$BS,MATCH("aa_"&amp;$S43,データシート1!$A$1:$BS$1,0),0)</f>
        <v>73.224762400351537</v>
      </c>
      <c r="AG43" s="1019">
        <f>VLOOKUP(年度マスタ!$K$4&amp;"_"&amp;AG$33,データシート1!$A:$BS,MATCH("aa_"&amp;$S43,データシート1!$A$1:$BS$1,0),0)</f>
        <v>71.966351968135285</v>
      </c>
      <c r="AH43" s="1019">
        <f>VLOOKUP(年度マスタ!$K$4&amp;"_"&amp;AH$33,データシート1!$A:$BS,MATCH("aa_"&amp;$S43,データシート1!$A$1:$BS$1,0),0)</f>
        <v>70.515793868098001</v>
      </c>
      <c r="AI43" s="1019">
        <f>VLOOKUP(年度マスタ!$K$4&amp;"_"&amp;AI$33,データシート1!$A:$BS,MATCH("aa_"&amp;$S43,データシート1!$A$1:$BS$1,0),0)</f>
        <v>68.74806586749888</v>
      </c>
      <c r="AJ43" s="1019">
        <f>VLOOKUP(年度マスタ!$K$4&amp;"_"&amp;AJ$33,データシート1!$A:$BS,MATCH("aa_"&amp;$S43,データシート1!$A$1:$BS$1,0),0)</f>
        <v>59.989532160191011</v>
      </c>
      <c r="AK43" s="1020">
        <f>VLOOKUP(年度マスタ!$K$4&amp;"_"&amp;AK$33,データシート1!$A:$BS,MATCH("aa_"&amp;$S43,データシート1!$A$1:$BS$1,0),0)</f>
        <v>57.908060800799127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89.863811884774989</v>
      </c>
      <c r="Y44" s="1019">
        <f>VLOOKUP(年度マスタ!$K$4&amp;"_"&amp;Y$33,データシート1!$A:$BS,MATCH("aa_"&amp;$S44,データシート1!$A$1:$BS$1,0),0)</f>
        <v>85.626385841983222</v>
      </c>
      <c r="Z44" s="1019">
        <f>VLOOKUP(年度マスタ!$K$4&amp;"_"&amp;Z$33,データシート1!$A:$BS,MATCH("aa_"&amp;$S44,データシート1!$A$1:$BS$1,0),0)</f>
        <v>86.932909843410201</v>
      </c>
      <c r="AA44" s="1019">
        <f>VLOOKUP(年度マスタ!$K$4&amp;"_"&amp;AA$33,データシート1!$A:$BS,MATCH("aa_"&amp;$S44,データシート1!$A$1:$BS$1,0),0)</f>
        <v>83.668519130628638</v>
      </c>
      <c r="AB44" s="1019">
        <f>VLOOKUP(年度マスタ!$K$4&amp;"_"&amp;AB$33,データシート1!$A:$BS,MATCH("aa_"&amp;$S44,データシート1!$A$1:$BS$1,0),0)</f>
        <v>83.144262532936438</v>
      </c>
      <c r="AC44" s="1019">
        <f>VLOOKUP(年度マスタ!$K$4&amp;"_"&amp;AC$33,データシート1!$A:$BS,MATCH("aa_"&amp;$S44,データシート1!$A$1:$BS$1,0),0)</f>
        <v>82.358561159545829</v>
      </c>
      <c r="AD44" s="1019">
        <f>VLOOKUP(年度マスタ!$K$4&amp;"_"&amp;AD$33,データシート1!$A:$BS,MATCH("aa_"&amp;$S44,データシート1!$A$1:$BS$1,0),0)</f>
        <v>81.817795440689309</v>
      </c>
      <c r="AE44" s="1019">
        <f>VLOOKUP(年度マスタ!$K$4&amp;"_"&amp;AE$33,データシート1!$A:$BS,MATCH("aa_"&amp;$S44,データシート1!$A$1:$BS$1,0),0)</f>
        <v>81.188680223876403</v>
      </c>
      <c r="AF44" s="1019">
        <f>VLOOKUP(年度マスタ!$K$4&amp;"_"&amp;AF$33,データシート1!$A:$BS,MATCH("aa_"&amp;$S44,データシート1!$A$1:$BS$1,0),0)</f>
        <v>78.706436609849575</v>
      </c>
      <c r="AG44" s="1019">
        <f>VLOOKUP(年度マスタ!$K$4&amp;"_"&amp;AG$33,データシート1!$A:$BS,MATCH("aa_"&amp;$S44,データシート1!$A$1:$BS$1,0),0)</f>
        <v>77.802312171069005</v>
      </c>
      <c r="AH44" s="1019">
        <f>VLOOKUP(年度マスタ!$K$4&amp;"_"&amp;AH$33,データシート1!$A:$BS,MATCH("aa_"&amp;$S44,データシート1!$A$1:$BS$1,0),0)</f>
        <v>76.611999479151763</v>
      </c>
      <c r="AI44" s="1019">
        <f>VLOOKUP(年度マスタ!$K$4&amp;"_"&amp;AI$33,データシート1!$A:$BS,MATCH("aa_"&amp;$S44,データシート1!$A$1:$BS$1,0),0)</f>
        <v>75.682335959077676</v>
      </c>
      <c r="AJ44" s="1019">
        <f>VLOOKUP(年度マスタ!$K$4&amp;"_"&amp;AJ$33,データシート1!$A:$BS,MATCH("aa_"&amp;$S44,データシート1!$A$1:$BS$1,0),0)</f>
        <v>70.779533683248772</v>
      </c>
      <c r="AK44" s="1020">
        <f>VLOOKUP(年度マスタ!$K$4&amp;"_"&amp;AK$33,データシート1!$A:$BS,MATCH("aa_"&amp;$S44,データシート1!$A$1:$BS$1,0),0)</f>
        <v>72.41559073848876</v>
      </c>
      <c r="AL44" s="373"/>
      <c r="AW44" s="19" t="str">
        <f>AW47</f>
        <v>兵庫県</v>
      </c>
      <c r="AX44" s="407">
        <f t="shared" si="14"/>
        <v>0.61200990864023841</v>
      </c>
      <c r="AY44" s="407">
        <f t="shared" si="14"/>
        <v>0.12070104658496734</v>
      </c>
      <c r="AZ44" s="407">
        <f t="shared" si="14"/>
        <v>0.10083456673585789</v>
      </c>
      <c r="BA44" s="407">
        <f t="shared" si="14"/>
        <v>0.14753774248886511</v>
      </c>
      <c r="BB44" s="407">
        <f t="shared" si="14"/>
        <v>1.8916735550071128E-2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4.312072846741783</v>
      </c>
      <c r="Y45" s="1019">
        <f>VLOOKUP(年度マスタ!$K$4&amp;"_"&amp;Y$33,データシート1!$A:$BS,MATCH("aa_"&amp;$S45,データシート1!$A$1:$BS$1,0),0)</f>
        <v>4.0698568729047881</v>
      </c>
      <c r="Z45" s="1019">
        <f>VLOOKUP(年度マスタ!$K$4&amp;"_"&amp;Z$33,データシート1!$A:$BS,MATCH("aa_"&amp;$S45,データシート1!$A$1:$BS$1,0),0)</f>
        <v>4.2180038147891104</v>
      </c>
      <c r="AA45" s="1019">
        <f>VLOOKUP(年度マスタ!$K$4&amp;"_"&amp;AA$33,データシート1!$A:$BS,MATCH("aa_"&amp;$S45,データシート1!$A$1:$BS$1,0),0)</f>
        <v>4.8214608284214027</v>
      </c>
      <c r="AB45" s="1019">
        <f>VLOOKUP(年度マスタ!$K$4&amp;"_"&amp;AB$33,データシート1!$A:$BS,MATCH("aa_"&amp;$S45,データシート1!$A$1:$BS$1,0),0)</f>
        <v>5.2419093128760048</v>
      </c>
      <c r="AC45" s="1019">
        <f>VLOOKUP(年度マスタ!$K$4&amp;"_"&amp;AC$33,データシート1!$A:$BS,MATCH("aa_"&amp;$S45,データシート1!$A$1:$BS$1,0),0)</f>
        <v>5.2797164292355561</v>
      </c>
      <c r="AD45" s="1019">
        <f>VLOOKUP(年度マスタ!$K$4&amp;"_"&amp;AD$33,データシート1!$A:$BS,MATCH("aa_"&amp;$S45,データシート1!$A$1:$BS$1,0),0)</f>
        <v>5.0136214273365347</v>
      </c>
      <c r="AE45" s="1019">
        <f>VLOOKUP(年度マスタ!$K$4&amp;"_"&amp;AE$33,データシート1!$A:$BS,MATCH("aa_"&amp;$S45,データシート1!$A$1:$BS$1,0),0)</f>
        <v>4.8577348394344932</v>
      </c>
      <c r="AF45" s="1019">
        <f>VLOOKUP(年度マスタ!$K$4&amp;"_"&amp;AF$33,データシート1!$A:$BS,MATCH("aa_"&amp;$S45,データシート1!$A$1:$BS$1,0),0)</f>
        <v>4.6693420971941419</v>
      </c>
      <c r="AG45" s="1019">
        <f>VLOOKUP(年度マスタ!$K$4&amp;"_"&amp;AG$33,データシート1!$A:$BS,MATCH("aa_"&amp;$S45,データシート1!$A$1:$BS$1,0),0)</f>
        <v>4.4701415214259521</v>
      </c>
      <c r="AH45" s="1019">
        <f>VLOOKUP(年度マスタ!$K$4&amp;"_"&amp;AH$33,データシート1!$A:$BS,MATCH("aa_"&amp;$S45,データシート1!$A$1:$BS$1,0),0)</f>
        <v>4.1000874118720283</v>
      </c>
      <c r="AI45" s="1019">
        <f>VLOOKUP(年度マスタ!$K$4&amp;"_"&amp;AI$33,データシート1!$A:$BS,MATCH("aa_"&amp;$S45,データシート1!$A$1:$BS$1,0),0)</f>
        <v>3.9457217363253387</v>
      </c>
      <c r="AJ45" s="1019">
        <f>VLOOKUP(年度マスタ!$K$4&amp;"_"&amp;AJ$33,データシート1!$A:$BS,MATCH("aa_"&amp;$S45,データシート1!$A$1:$BS$1,0),0)</f>
        <v>3.7285361214857438</v>
      </c>
      <c r="AK45" s="1020">
        <f>VLOOKUP(年度マスタ!$K$4&amp;"_"&amp;AK$33,データシート1!$A:$BS,MATCH("aa_"&amp;$S45,データシート1!$A$1:$BS$1,0),0)</f>
        <v>3.7241128582246401</v>
      </c>
      <c r="AL45" s="373"/>
      <c r="AW45" s="19" t="str">
        <f>AW48</f>
        <v>丹波市</v>
      </c>
      <c r="AX45" s="407">
        <f t="shared" ref="AX45:BB45" si="15">AX48/$BC48</f>
        <v>0.63649112567320842</v>
      </c>
      <c r="AY45" s="407">
        <f t="shared" si="15"/>
        <v>7.7184292670214941E-2</v>
      </c>
      <c r="AZ45" s="407">
        <f t="shared" si="15"/>
        <v>6.9508924303043312E-2</v>
      </c>
      <c r="BA45" s="407">
        <f t="shared" si="15"/>
        <v>0.20586502290717321</v>
      </c>
      <c r="BB45" s="407">
        <f t="shared" si="15"/>
        <v>1.095063444636016E-2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3.5752282683800005</v>
      </c>
      <c r="Y47" s="1022">
        <f>VLOOKUP(年度マスタ!$K$4&amp;"_"&amp;Y$33,データシート1!$A:$BS,MATCH("aa_"&amp;$S47,データシート1!$A$1:$BS$1,0),0)</f>
        <v>3.3360354345600003</v>
      </c>
      <c r="Z47" s="1022">
        <f>VLOOKUP(年度マスタ!$K$4&amp;"_"&amp;Z$33,データシート1!$A:$BS,MATCH("aa_"&amp;$S47,データシート1!$A$1:$BS$1,0),0)</f>
        <v>3.7631808130399995</v>
      </c>
      <c r="AA47" s="1022">
        <f>VLOOKUP(年度マスタ!$K$4&amp;"_"&amp;AA$33,データシート1!$A:$BS,MATCH("aa_"&amp;$S47,データシート1!$A$1:$BS$1,0),0)</f>
        <v>6.1727782559200008</v>
      </c>
      <c r="AB47" s="1022">
        <f>VLOOKUP(年度マスタ!$K$4&amp;"_"&amp;AB$33,データシート1!$A:$BS,MATCH("aa_"&amp;$S47,データシート1!$A$1:$BS$1,0),0)</f>
        <v>4.5254269691499998</v>
      </c>
      <c r="AC47" s="1022">
        <f>VLOOKUP(年度マスタ!$K$4&amp;"_"&amp;AC$33,データシート1!$A:$BS,MATCH("aa_"&amp;$S47,データシート1!$A$1:$BS$1,0),0)</f>
        <v>4.3884091452399998</v>
      </c>
      <c r="AD47" s="1022">
        <f>VLOOKUP(年度マスタ!$K$4&amp;"_"&amp;AD$33,データシート1!$A:$BS,MATCH("aa_"&amp;$S47,データシート1!$A$1:$BS$1,0),0)</f>
        <v>3.6100380245300001</v>
      </c>
      <c r="AE47" s="1022">
        <f>VLOOKUP(年度マスタ!$K$4&amp;"_"&amp;AE$33,データシート1!$A:$BS,MATCH("aa_"&amp;$S47,データシート1!$A$1:$BS$1,0),0)</f>
        <v>7.2088256486350009</v>
      </c>
      <c r="AF47" s="1022">
        <f>VLOOKUP(年度マスタ!$K$4&amp;"_"&amp;AF$33,データシート1!$A:$BS,MATCH("aa_"&amp;$S47,データシート1!$A$1:$BS$1,0),0)</f>
        <v>5.4052428157200003</v>
      </c>
      <c r="AG47" s="1022">
        <f>VLOOKUP(年度マスタ!$K$4&amp;"_"&amp;AG$33,データシート1!$A:$BS,MATCH("aa_"&amp;$S47,データシート1!$A$1:$BS$1,0),0)</f>
        <v>6.7828583350000002</v>
      </c>
      <c r="AH47" s="1022">
        <f>VLOOKUP(年度マスタ!$K$4&amp;"_"&amp;AH$33,データシート1!$A:$BS,MATCH("aa_"&amp;$S47,データシート1!$A$1:$BS$1,0),0)</f>
        <v>9.1216716511999998</v>
      </c>
      <c r="AI47" s="1022">
        <f>VLOOKUP(年度マスタ!$K$4&amp;"_"&amp;AI$33,データシート1!$A:$BS,MATCH("aa_"&amp;$S47,データシート1!$A$1:$BS$1,0),0)</f>
        <v>7.1031498612799995</v>
      </c>
      <c r="AJ47" s="1022">
        <f>VLOOKUP(年度マスタ!$K$4&amp;"_"&amp;AJ$33,データシート1!$A:$BS,MATCH("aa_"&amp;$S47,データシート1!$A$1:$BS$1,0),0)</f>
        <v>7.1343095641999996</v>
      </c>
      <c r="AK47" s="1023">
        <f>VLOOKUP(年度マスタ!$K$4&amp;"_"&amp;AK$33,データシート1!$A:$BS,MATCH("aa_"&amp;$S47,データシート1!$A$1:$BS$1,0),0)</f>
        <v>7.1304393798399994</v>
      </c>
      <c r="AL47" s="373"/>
      <c r="AW47" s="19" t="str">
        <f>年度マスタ!I4</f>
        <v>兵庫県</v>
      </c>
      <c r="AX47" s="408">
        <f>SUM(AY38:BA38)</f>
        <v>27274.35044131945</v>
      </c>
      <c r="AY47" s="408">
        <f t="shared" si="17"/>
        <v>5379.067555469278</v>
      </c>
      <c r="AZ47" s="408">
        <f t="shared" si="17"/>
        <v>4493.7136979739107</v>
      </c>
      <c r="BA47" s="408">
        <f>SUM(BD38:BG38)</f>
        <v>6575.0505590717548</v>
      </c>
      <c r="BB47" s="408">
        <f>BH38</f>
        <v>843.02830283372907</v>
      </c>
      <c r="BC47" s="408">
        <f>SUM(AX47:BB47)</f>
        <v>44565.210556668128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丹波市</v>
      </c>
      <c r="AX48" s="408">
        <f>SUM(AY39:BA39)</f>
        <v>414.44734637521003</v>
      </c>
      <c r="AY48" s="408">
        <f>BB39</f>
        <v>50.25808528780977</v>
      </c>
      <c r="AZ48" s="408">
        <f>BC39</f>
        <v>45.260315603492543</v>
      </c>
      <c r="BA48" s="408">
        <f>SUM(BD39:BG39)</f>
        <v>134.04776439751251</v>
      </c>
      <c r="BB48" s="408">
        <f>BH39</f>
        <v>7.1304393798399994</v>
      </c>
      <c r="BC48" s="408">
        <f>SUM(AX48:BB48)</f>
        <v>651.14395104386483</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651.14395104386483</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414.44734637521003</v>
      </c>
      <c r="P52" s="501">
        <f t="shared" ref="P52:P64" si="18">O52/$O$51</f>
        <v>0.63649112567320842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395.51739242304501</v>
      </c>
      <c r="P53" s="502">
        <f t="shared" si="18"/>
        <v>0.60741928384496446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3.6104495544073867</v>
      </c>
      <c r="P54" s="502">
        <f t="shared" si="18"/>
        <v>5.544779381916067E-3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15.319504397757626</v>
      </c>
      <c r="P55" s="502">
        <f t="shared" si="18"/>
        <v>2.3527062446327809E-2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50.25808528780977</v>
      </c>
      <c r="P56" s="501">
        <f t="shared" si="18"/>
        <v>7.7184292670214941E-2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45.260315603492543</v>
      </c>
      <c r="P57" s="501">
        <f t="shared" si="18"/>
        <v>6.9508924303043312E-2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134.04776439751251</v>
      </c>
      <c r="P58" s="501">
        <f t="shared" si="18"/>
        <v>0.20586502290717321</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130.32365153928788</v>
      </c>
      <c r="P59" s="502">
        <f t="shared" si="18"/>
        <v>0.20014568411541386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57.908060800799127</v>
      </c>
      <c r="P60" s="502">
        <f t="shared" si="18"/>
        <v>8.8932809262783283E-2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72.41559073848876</v>
      </c>
      <c r="P61" s="502">
        <f t="shared" si="18"/>
        <v>0.11121287485263059</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3.7241128582246401</v>
      </c>
      <c r="P62" s="502">
        <f t="shared" si="18"/>
        <v>5.7193387917593699E-3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7.1304393798399994</v>
      </c>
      <c r="P64" s="679">
        <f t="shared" si="18"/>
        <v>1.095063444636016E-2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丹波市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2164.5171</v>
      </c>
      <c r="AI7" s="88">
        <f>VLOOKUP(年度マスタ!$K$4&amp;"_"&amp;$AG7,データシート1!$A:$BS,MATCH("ab_"&amp;AI$2,データシート1!$A$1:$BS$1,0),0)</f>
        <v>2656</v>
      </c>
      <c r="AJ7" s="88">
        <f>VLOOKUP(年度マスタ!$K$4&amp;"_"&amp;$AG7,データシート1!$A:$BS,MATCH("ab_"&amp;AJ$2,データシート1!$A$1:$BS$1,0),0)</f>
        <v>50</v>
      </c>
      <c r="AK7" s="88">
        <f>VLOOKUP(年度マスタ!$K$4&amp;"_"&amp;$AG7,データシート1!$A:$BS,MATCH("ab_"&amp;AK$2,データシート1!$A$1:$BS$1,0),0)</f>
        <v>17570</v>
      </c>
      <c r="AL7" s="88">
        <f>VLOOKUP(年度マスタ!$K$4&amp;"_"&amp;$AG7,データシート1!$A:$BS,MATCH("ab_"&amp;AL$2,データシート1!$A$1:$BS$1,0),0)</f>
        <v>24084</v>
      </c>
      <c r="AM7" s="88">
        <f>VLOOKUP(年度マスタ!$K$4&amp;"_"&amp;$AG7,データシート1!$A:$BS,MATCH("ab_"&amp;AM$2,データシート1!$A$1:$BS$1,0),0)</f>
        <v>40775</v>
      </c>
      <c r="AN7" s="88">
        <f>VLOOKUP(年度マスタ!$K$4&amp;"_"&amp;$AG7,データシート1!$A:$BS,MATCH("ab_"&amp;AN$2,データシート1!$A$1:$BS$1,0),0)</f>
        <v>17618</v>
      </c>
      <c r="AO7" s="88">
        <f>VLOOKUP(年度マスタ!$K$4&amp;"_"&amp;$AG7,データシート1!$A:$BS,MATCH("ab_"&amp;AO$2,データシート1!$A$1:$BS$1,0),0)</f>
        <v>70460</v>
      </c>
      <c r="AP7" s="88">
        <f>VLOOKUP(年度マスタ!$K$4&amp;"_"&amp;$AG7,データシート1!$A:$BS,MATCH("ab_"&amp;AP$2,データシート1!$A$1:$BS$1,0),0)</f>
        <v>0</v>
      </c>
      <c r="AQ7" s="1073">
        <f>VLOOKUP(年度マスタ!$K$4&amp;"_"&amp;$AG7,データシート1!$A:$BS,MATCH("ab_"&amp;AQ$2,データシート1!$A$1:$BS$1,0),0)</f>
        <v>3.5752282683800005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1901.9702</v>
      </c>
      <c r="AI8" s="88">
        <f>VLOOKUP(年度マスタ!$K$4&amp;"_"&amp;$AG8,データシート1!$A:$BS,MATCH("ab_"&amp;AI$2,データシート1!$A$1:$BS$1,0),0)</f>
        <v>2367</v>
      </c>
      <c r="AJ8" s="88">
        <f>VLOOKUP(年度マスタ!$K$4&amp;"_"&amp;$AG8,データシート1!$A:$BS,MATCH("ab_"&amp;AJ$2,データシート1!$A$1:$BS$1,0),0)</f>
        <v>174</v>
      </c>
      <c r="AK8" s="88">
        <f>VLOOKUP(年度マスタ!$K$4&amp;"_"&amp;$AG8,データシート1!$A:$BS,MATCH("ab_"&amp;AK$2,データシート1!$A$1:$BS$1,0),0)</f>
        <v>18207</v>
      </c>
      <c r="AL8" s="88">
        <f>VLOOKUP(年度マスタ!$K$4&amp;"_"&amp;$AG8,データシート1!$A:$BS,MATCH("ab_"&amp;AL$2,データシート1!$A$1:$BS$1,0),0)</f>
        <v>24657</v>
      </c>
      <c r="AM8" s="88">
        <f>VLOOKUP(年度マスタ!$K$4&amp;"_"&amp;$AG8,データシート1!$A:$BS,MATCH("ab_"&amp;AM$2,データシート1!$A$1:$BS$1,0),0)</f>
        <v>41038</v>
      </c>
      <c r="AN8" s="88">
        <f>VLOOKUP(年度マスタ!$K$4&amp;"_"&amp;$AG8,データシート1!$A:$BS,MATCH("ab_"&amp;AN$2,データシート1!$A$1:$BS$1,0),0)</f>
        <v>17234</v>
      </c>
      <c r="AO8" s="88">
        <f>VLOOKUP(年度マスタ!$K$4&amp;"_"&amp;$AG8,データシート1!$A:$BS,MATCH("ab_"&amp;AO$2,データシート1!$A$1:$BS$1,0),0)</f>
        <v>69811</v>
      </c>
      <c r="AP8" s="88">
        <f>VLOOKUP(年度マスタ!$K$4&amp;"_"&amp;$AG8,データシート1!$A:$BS,MATCH("ab_"&amp;AP$2,データシート1!$A$1:$BS$1,0),0)</f>
        <v>0</v>
      </c>
      <c r="AQ8" s="1073">
        <f>VLOOKUP(年度マスタ!$K$4&amp;"_"&amp;$AG8,データシート1!$A:$BS,MATCH("ab_"&amp;AQ$2,データシート1!$A$1:$BS$1,0),0)</f>
        <v>3.3360354345600003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1884.9380000000001</v>
      </c>
      <c r="AI9" s="88">
        <f>VLOOKUP(年度マスタ!$K$4&amp;"_"&amp;$AG9,データシート1!$A:$BS,MATCH("ab_"&amp;AI$2,データシート1!$A$1:$BS$1,0),0)</f>
        <v>2367</v>
      </c>
      <c r="AJ9" s="88">
        <f>VLOOKUP(年度マスタ!$K$4&amp;"_"&amp;$AG9,データシート1!$A:$BS,MATCH("ab_"&amp;AJ$2,データシート1!$A$1:$BS$1,0),0)</f>
        <v>174</v>
      </c>
      <c r="AK9" s="88">
        <f>VLOOKUP(年度マスタ!$K$4&amp;"_"&amp;$AG9,データシート1!$A:$BS,MATCH("ab_"&amp;AK$2,データシート1!$A$1:$BS$1,0),0)</f>
        <v>18207</v>
      </c>
      <c r="AL9" s="88">
        <f>VLOOKUP(年度マスタ!$K$4&amp;"_"&amp;$AG9,データシート1!$A:$BS,MATCH("ab_"&amp;AL$2,データシート1!$A$1:$BS$1,0),0)</f>
        <v>24493</v>
      </c>
      <c r="AM9" s="88">
        <f>VLOOKUP(年度マスタ!$K$4&amp;"_"&amp;$AG9,データシート1!$A:$BS,MATCH("ab_"&amp;AM$2,データシート1!$A$1:$BS$1,0),0)</f>
        <v>41226</v>
      </c>
      <c r="AN9" s="88">
        <f>VLOOKUP(年度マスタ!$K$4&amp;"_"&amp;$AG9,データシート1!$A:$BS,MATCH("ab_"&amp;AN$2,データシート1!$A$1:$BS$1,0),0)</f>
        <v>17060</v>
      </c>
      <c r="AO9" s="88">
        <f>VLOOKUP(年度マスタ!$K$4&amp;"_"&amp;$AG9,データシート1!$A:$BS,MATCH("ab_"&amp;AO$2,データシート1!$A$1:$BS$1,0),0)</f>
        <v>69328</v>
      </c>
      <c r="AP9" s="88">
        <f>VLOOKUP(年度マスタ!$K$4&amp;"_"&amp;$AG9,データシート1!$A:$BS,MATCH("ab_"&amp;AP$2,データシート1!$A$1:$BS$1,0),0)</f>
        <v>0</v>
      </c>
      <c r="AQ9" s="1073">
        <f>VLOOKUP(年度マスタ!$K$4&amp;"_"&amp;$AG9,データシート1!$A:$BS,MATCH("ab_"&amp;AQ$2,データシート1!$A$1:$BS$1,0),0)</f>
        <v>3.7631808130399995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2089.6916000000001</v>
      </c>
      <c r="AI10" s="88">
        <f>VLOOKUP(年度マスタ!$K$4&amp;"_"&amp;$AG10,データシート1!$A:$BS,MATCH("ab_"&amp;AI$2,データシート1!$A$1:$BS$1,0),0)</f>
        <v>2367</v>
      </c>
      <c r="AJ10" s="88">
        <f>VLOOKUP(年度マスタ!$K$4&amp;"_"&amp;$AG10,データシート1!$A:$BS,MATCH("ab_"&amp;AJ$2,データシート1!$A$1:$BS$1,0),0)</f>
        <v>174</v>
      </c>
      <c r="AK10" s="88">
        <f>VLOOKUP(年度マスタ!$K$4&amp;"_"&amp;$AG10,データシート1!$A:$BS,MATCH("ab_"&amp;AK$2,データシート1!$A$1:$BS$1,0),0)</f>
        <v>18207</v>
      </c>
      <c r="AL10" s="88">
        <f>VLOOKUP(年度マスタ!$K$4&amp;"_"&amp;$AG10,データシート1!$A:$BS,MATCH("ab_"&amp;AL$2,データシート1!$A$1:$BS$1,0),0)</f>
        <v>24638</v>
      </c>
      <c r="AM10" s="88">
        <f>VLOOKUP(年度マスタ!$K$4&amp;"_"&amp;$AG10,データシート1!$A:$BS,MATCH("ab_"&amp;AM$2,データシート1!$A$1:$BS$1,0),0)</f>
        <v>41641</v>
      </c>
      <c r="AN10" s="88">
        <f>VLOOKUP(年度マスタ!$K$4&amp;"_"&amp;$AG10,データシート1!$A:$BS,MATCH("ab_"&amp;AN$2,データシート1!$A$1:$BS$1,0),0)</f>
        <v>16908</v>
      </c>
      <c r="AO10" s="88">
        <f>VLOOKUP(年度マスタ!$K$4&amp;"_"&amp;$AG10,データシート1!$A:$BS,MATCH("ab_"&amp;AO$2,データシート1!$A$1:$BS$1,0),0)</f>
        <v>68703</v>
      </c>
      <c r="AP10" s="88">
        <f>VLOOKUP(年度マスタ!$K$4&amp;"_"&amp;$AG10,データシート1!$A:$BS,MATCH("ab_"&amp;AP$2,データシート1!$A$1:$BS$1,0),0)</f>
        <v>0</v>
      </c>
      <c r="AQ10" s="1073">
        <f>VLOOKUP(年度マスタ!$K$4&amp;"_"&amp;$AG10,データシート1!$A:$BS,MATCH("ab_"&amp;AQ$2,データシート1!$A$1:$BS$1,0),0)</f>
        <v>6.1727782559200008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2170.0210000000002</v>
      </c>
      <c r="AI11" s="88">
        <f>VLOOKUP(年度マスタ!$K$4&amp;"_"&amp;$AG11,データシート1!$A:$BS,MATCH("ab_"&amp;AI$2,データシート1!$A$1:$BS$1,0),0)</f>
        <v>2367</v>
      </c>
      <c r="AJ11" s="88">
        <f>VLOOKUP(年度マスタ!$K$4&amp;"_"&amp;$AG11,データシート1!$A:$BS,MATCH("ab_"&amp;AJ$2,データシート1!$A$1:$BS$1,0),0)</f>
        <v>174</v>
      </c>
      <c r="AK11" s="88">
        <f>VLOOKUP(年度マスタ!$K$4&amp;"_"&amp;$AG11,データシート1!$A:$BS,MATCH("ab_"&amp;AK$2,データシート1!$A$1:$BS$1,0),0)</f>
        <v>18207</v>
      </c>
      <c r="AL11" s="88">
        <f>VLOOKUP(年度マスタ!$K$4&amp;"_"&amp;$AG11,データシート1!$A:$BS,MATCH("ab_"&amp;AL$2,データシート1!$A$1:$BS$1,0),0)</f>
        <v>25180</v>
      </c>
      <c r="AM11" s="88">
        <f>VLOOKUP(年度マスタ!$K$4&amp;"_"&amp;$AG11,データシート1!$A:$BS,MATCH("ab_"&amp;AM$2,データシート1!$A$1:$BS$1,0),0)</f>
        <v>41997</v>
      </c>
      <c r="AN11" s="88">
        <f>VLOOKUP(年度マスタ!$K$4&amp;"_"&amp;$AG11,データシート1!$A:$BS,MATCH("ab_"&amp;AN$2,データシート1!$A$1:$BS$1,0),0)</f>
        <v>16707</v>
      </c>
      <c r="AO11" s="88">
        <f>VLOOKUP(年度マスタ!$K$4&amp;"_"&amp;$AG11,データシート1!$A:$BS,MATCH("ab_"&amp;AO$2,データシート1!$A$1:$BS$1,0),0)</f>
        <v>68749</v>
      </c>
      <c r="AP11" s="88">
        <f>VLOOKUP(年度マスタ!$K$4&amp;"_"&amp;$AG11,データシート1!$A:$BS,MATCH("ab_"&amp;AP$2,データシート1!$A$1:$BS$1,0),0)</f>
        <v>0</v>
      </c>
      <c r="AQ11" s="1073">
        <f>VLOOKUP(年度マスタ!$K$4&amp;"_"&amp;$AG11,データシート1!$A:$BS,MATCH("ab_"&amp;AQ$2,データシート1!$A$1:$BS$1,0),0)</f>
        <v>4.5254269691499998</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2044.3453999999999</v>
      </c>
      <c r="AI12" s="88">
        <f>VLOOKUP(年度マスタ!$K$4&amp;"_"&amp;$AG12,データシート1!$A:$BS,MATCH("ab_"&amp;AI$2,データシート1!$A$1:$BS$1,0),0)</f>
        <v>2367</v>
      </c>
      <c r="AJ12" s="88">
        <f>VLOOKUP(年度マスタ!$K$4&amp;"_"&amp;$AG12,データシート1!$A:$BS,MATCH("ab_"&amp;AJ$2,データシート1!$A$1:$BS$1,0),0)</f>
        <v>174</v>
      </c>
      <c r="AK12" s="88">
        <f>VLOOKUP(年度マスタ!$K$4&amp;"_"&amp;$AG12,データシート1!$A:$BS,MATCH("ab_"&amp;AK$2,データシート1!$A$1:$BS$1,0),0)</f>
        <v>18207</v>
      </c>
      <c r="AL12" s="88">
        <f>VLOOKUP(年度マスタ!$K$4&amp;"_"&amp;$AG12,データシート1!$A:$BS,MATCH("ab_"&amp;AL$2,データシート1!$A$1:$BS$1,0),0)</f>
        <v>25158</v>
      </c>
      <c r="AM12" s="88">
        <f>VLOOKUP(年度マスタ!$K$4&amp;"_"&amp;$AG12,データシート1!$A:$BS,MATCH("ab_"&amp;AM$2,データシート1!$A$1:$BS$1,0),0)</f>
        <v>42485</v>
      </c>
      <c r="AN12" s="88">
        <f>VLOOKUP(年度マスタ!$K$4&amp;"_"&amp;$AG12,データシート1!$A:$BS,MATCH("ab_"&amp;AN$2,データシート1!$A$1:$BS$1,0),0)</f>
        <v>16487</v>
      </c>
      <c r="AO12" s="88">
        <f>VLOOKUP(年度マスタ!$K$4&amp;"_"&amp;$AG12,データシート1!$A:$BS,MATCH("ab_"&amp;AO$2,データシート1!$A$1:$BS$1,0),0)</f>
        <v>68252</v>
      </c>
      <c r="AP12" s="88">
        <f>VLOOKUP(年度マスタ!$K$4&amp;"_"&amp;$AG12,データシート1!$A:$BS,MATCH("ab_"&amp;AP$2,データシート1!$A$1:$BS$1,0),0)</f>
        <v>0</v>
      </c>
      <c r="AQ12" s="1073">
        <f>VLOOKUP(年度マスタ!$K$4&amp;"_"&amp;$AG12,データシート1!$A:$BS,MATCH("ab_"&amp;AQ$2,データシート1!$A$1:$BS$1,0),0)</f>
        <v>4.3884091452399998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2145.4872</v>
      </c>
      <c r="AI13" s="88">
        <f>VLOOKUP(年度マスタ!$K$4&amp;"_"&amp;$AG13,データシート1!$A:$BS,MATCH("ab_"&amp;AI$2,データシート1!$A$1:$BS$1,0),0)</f>
        <v>1857</v>
      </c>
      <c r="AJ13" s="88">
        <f>VLOOKUP(年度マスタ!$K$4&amp;"_"&amp;$AG13,データシート1!$A:$BS,MATCH("ab_"&amp;AJ$2,データシート1!$A$1:$BS$1,0),0)</f>
        <v>288</v>
      </c>
      <c r="AK13" s="88">
        <f>VLOOKUP(年度マスタ!$K$4&amp;"_"&amp;$AG13,データシート1!$A:$BS,MATCH("ab_"&amp;AK$2,データシート1!$A$1:$BS$1,0),0)</f>
        <v>18613</v>
      </c>
      <c r="AL13" s="88">
        <f>VLOOKUP(年度マスタ!$K$4&amp;"_"&amp;$AG13,データシート1!$A:$BS,MATCH("ab_"&amp;AL$2,データシート1!$A$1:$BS$1,0),0)</f>
        <v>25279</v>
      </c>
      <c r="AM13" s="88">
        <f>VLOOKUP(年度マスタ!$K$4&amp;"_"&amp;$AG13,データシート1!$A:$BS,MATCH("ab_"&amp;AM$2,データシート1!$A$1:$BS$1,0),0)</f>
        <v>42715</v>
      </c>
      <c r="AN13" s="88">
        <f>VLOOKUP(年度マスタ!$K$4&amp;"_"&amp;$AG13,データシート1!$A:$BS,MATCH("ab_"&amp;AN$2,データシート1!$A$1:$BS$1,0),0)</f>
        <v>16294</v>
      </c>
      <c r="AO13" s="88">
        <f>VLOOKUP(年度マスタ!$K$4&amp;"_"&amp;$AG13,データシート1!$A:$BS,MATCH("ab_"&amp;AO$2,データシート1!$A$1:$BS$1,0),0)</f>
        <v>67551</v>
      </c>
      <c r="AP13" s="88">
        <f>VLOOKUP(年度マスタ!$K$4&amp;"_"&amp;$AG13,データシート1!$A:$BS,MATCH("ab_"&amp;AP$2,データシート1!$A$1:$BS$1,0),0)</f>
        <v>0</v>
      </c>
      <c r="AQ13" s="1073">
        <f>VLOOKUP(年度マスタ!$K$4&amp;"_"&amp;$AG13,データシート1!$A:$BS,MATCH("ab_"&amp;AQ$2,データシート1!$A$1:$BS$1,0),0)</f>
        <v>3.6100380245300001</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2251.7375999999999</v>
      </c>
      <c r="AI14" s="88">
        <f>VLOOKUP(年度マスタ!$K$4&amp;"_"&amp;$AG14,データシート1!$A:$BS,MATCH("ab_"&amp;AI$2,データシート1!$A$1:$BS$1,0),0)</f>
        <v>1857</v>
      </c>
      <c r="AJ14" s="88">
        <f>VLOOKUP(年度マスタ!$K$4&amp;"_"&amp;$AG14,データシート1!$A:$BS,MATCH("ab_"&amp;AJ$2,データシート1!$A$1:$BS$1,0),0)</f>
        <v>288</v>
      </c>
      <c r="AK14" s="88">
        <f>VLOOKUP(年度マスタ!$K$4&amp;"_"&amp;$AG14,データシート1!$A:$BS,MATCH("ab_"&amp;AK$2,データシート1!$A$1:$BS$1,0),0)</f>
        <v>18613</v>
      </c>
      <c r="AL14" s="88">
        <f>VLOOKUP(年度マスタ!$K$4&amp;"_"&amp;$AG14,データシート1!$A:$BS,MATCH("ab_"&amp;AL$2,データシート1!$A$1:$BS$1,0),0)</f>
        <v>25362</v>
      </c>
      <c r="AM14" s="88">
        <f>VLOOKUP(年度マスタ!$K$4&amp;"_"&amp;$AG14,データシート1!$A:$BS,MATCH("ab_"&amp;AM$2,データシート1!$A$1:$BS$1,0),0)</f>
        <v>42913</v>
      </c>
      <c r="AN14" s="88">
        <f>VLOOKUP(年度マスタ!$K$4&amp;"_"&amp;$AG14,データシート1!$A:$BS,MATCH("ab_"&amp;AN$2,データシート1!$A$1:$BS$1,0),0)</f>
        <v>16156</v>
      </c>
      <c r="AO14" s="88">
        <f>VLOOKUP(年度マスタ!$K$4&amp;"_"&amp;$AG14,データシート1!$A:$BS,MATCH("ab_"&amp;AO$2,データシート1!$A$1:$BS$1,0),0)</f>
        <v>66858</v>
      </c>
      <c r="AP14" s="88">
        <f>VLOOKUP(年度マスタ!$K$4&amp;"_"&amp;$AG14,データシート1!$A:$BS,MATCH("ab_"&amp;AP$2,データシート1!$A$1:$BS$1,0),0)</f>
        <v>0</v>
      </c>
      <c r="AQ14" s="1073">
        <f>VLOOKUP(年度マスタ!$K$4&amp;"_"&amp;$AG14,データシート1!$A:$BS,MATCH("ab_"&amp;AQ$2,データシート1!$A$1:$BS$1,0),0)</f>
        <v>7.2088256486350009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2184.3804</v>
      </c>
      <c r="AI15" s="88">
        <f>VLOOKUP(年度マスタ!$K$4&amp;"_"&amp;$AG15,データシート1!$A:$BS,MATCH("ab_"&amp;AI$2,データシート1!$A$1:$BS$1,0),0)</f>
        <v>1857</v>
      </c>
      <c r="AJ15" s="88">
        <f>VLOOKUP(年度マスタ!$K$4&amp;"_"&amp;$AG15,データシート1!$A:$BS,MATCH("ab_"&amp;AJ$2,データシート1!$A$1:$BS$1,0),0)</f>
        <v>288</v>
      </c>
      <c r="AK15" s="88">
        <f>VLOOKUP(年度マスタ!$K$4&amp;"_"&amp;$AG15,データシート1!$A:$BS,MATCH("ab_"&amp;AK$2,データシート1!$A$1:$BS$1,0),0)</f>
        <v>18613</v>
      </c>
      <c r="AL15" s="88">
        <f>VLOOKUP(年度マスタ!$K$4&amp;"_"&amp;$AG15,データシート1!$A:$BS,MATCH("ab_"&amp;AL$2,データシート1!$A$1:$BS$1,0),0)</f>
        <v>25453</v>
      </c>
      <c r="AM15" s="88">
        <f>VLOOKUP(年度マスタ!$K$4&amp;"_"&amp;$AG15,データシート1!$A:$BS,MATCH("ab_"&amp;AM$2,データシート1!$A$1:$BS$1,0),0)</f>
        <v>43066</v>
      </c>
      <c r="AN15" s="88">
        <f>VLOOKUP(年度マスタ!$K$4&amp;"_"&amp;$AG15,データシート1!$A:$BS,MATCH("ab_"&amp;AN$2,データシート1!$A$1:$BS$1,0),0)</f>
        <v>16199</v>
      </c>
      <c r="AO15" s="88">
        <f>VLOOKUP(年度マスタ!$K$4&amp;"_"&amp;$AG15,データシート1!$A:$BS,MATCH("ab_"&amp;AO$2,データシート1!$A$1:$BS$1,0),0)</f>
        <v>66108</v>
      </c>
      <c r="AP15" s="88">
        <f>VLOOKUP(年度マスタ!$K$4&amp;"_"&amp;$AG15,データシート1!$A:$BS,MATCH("ab_"&amp;AP$2,データシート1!$A$1:$BS$1,0),0)</f>
        <v>0</v>
      </c>
      <c r="AQ15" s="1073">
        <f>VLOOKUP(年度マスタ!$K$4&amp;"_"&amp;$AG15,データシート1!$A:$BS,MATCH("ab_"&amp;AQ$2,データシート1!$A$1:$BS$1,0),0)</f>
        <v>5.4052428157200003</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2317.4492</v>
      </c>
      <c r="AI16" s="88">
        <f>VLOOKUP(年度マスタ!$K$4&amp;"_"&amp;$AG16,データシート1!$A:$BS,MATCH("ab_"&amp;AI$2,データシート1!$A$1:$BS$1,0),0)</f>
        <v>1857</v>
      </c>
      <c r="AJ16" s="88">
        <f>VLOOKUP(年度マスタ!$K$4&amp;"_"&amp;$AG16,データシート1!$A:$BS,MATCH("ab_"&amp;AJ$2,データシート1!$A$1:$BS$1,0),0)</f>
        <v>288</v>
      </c>
      <c r="AK16" s="88">
        <f>VLOOKUP(年度マスタ!$K$4&amp;"_"&amp;$AG16,データシート1!$A:$BS,MATCH("ab_"&amp;AK$2,データシート1!$A$1:$BS$1,0),0)</f>
        <v>18613</v>
      </c>
      <c r="AL16" s="88">
        <f>VLOOKUP(年度マスタ!$K$4&amp;"_"&amp;$AG16,データシート1!$A:$BS,MATCH("ab_"&amp;AL$2,データシート1!$A$1:$BS$1,0),0)</f>
        <v>25661</v>
      </c>
      <c r="AM16" s="88">
        <f>VLOOKUP(年度マスタ!$K$4&amp;"_"&amp;$AG16,データシート1!$A:$BS,MATCH("ab_"&amp;AM$2,データシート1!$A$1:$BS$1,0),0)</f>
        <v>43028</v>
      </c>
      <c r="AN16" s="88">
        <f>VLOOKUP(年度マスタ!$K$4&amp;"_"&amp;$AG16,データシート1!$A:$BS,MATCH("ab_"&amp;AN$2,データシート1!$A$1:$BS$1,0),0)</f>
        <v>16115</v>
      </c>
      <c r="AO16" s="88">
        <f>VLOOKUP(年度マスタ!$K$4&amp;"_"&amp;$AG16,データシート1!$A:$BS,MATCH("ab_"&amp;AO$2,データシート1!$A$1:$BS$1,0),0)</f>
        <v>65448</v>
      </c>
      <c r="AP16" s="88">
        <f>VLOOKUP(年度マスタ!$K$4&amp;"_"&amp;$AG16,データシート1!$A:$BS,MATCH("ab_"&amp;AP$2,データシート1!$A$1:$BS$1,0),0)</f>
        <v>0</v>
      </c>
      <c r="AQ16" s="1073">
        <f>VLOOKUP(年度マスタ!$K$4&amp;"_"&amp;$AG16,データシート1!$A:$BS,MATCH("ab_"&amp;AQ$2,データシート1!$A$1:$BS$1,0),0)</f>
        <v>6.7828583350000002</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2362.6194999999998</v>
      </c>
      <c r="AI17" s="187">
        <f>VLOOKUP(年度マスタ!$K$4&amp;"_"&amp;$AG17,データシート1!$A:$BS,MATCH("ab_"&amp;AI$2,データシート1!$A$1:$BS$1,0),0)</f>
        <v>1857</v>
      </c>
      <c r="AJ17" s="187">
        <f>VLOOKUP(年度マスタ!$K$4&amp;"_"&amp;$AG17,データシート1!$A:$BS,MATCH("ab_"&amp;AJ$2,データシート1!$A$1:$BS$1,0),0)</f>
        <v>288</v>
      </c>
      <c r="AK17" s="187">
        <f>VLOOKUP(年度マスタ!$K$4&amp;"_"&amp;$AG17,データシート1!$A:$BS,MATCH("ab_"&amp;AK$2,データシート1!$A$1:$BS$1,0),0)</f>
        <v>18613</v>
      </c>
      <c r="AL17" s="187">
        <f>VLOOKUP(年度マスタ!$K$4&amp;"_"&amp;$AG17,データシート1!$A:$BS,MATCH("ab_"&amp;AL$2,データシート1!$A$1:$BS$1,0),0)</f>
        <v>25793</v>
      </c>
      <c r="AM17" s="187">
        <f>VLOOKUP(年度マスタ!$K$4&amp;"_"&amp;$AG17,データシート1!$A:$BS,MATCH("ab_"&amp;AM$2,データシート1!$A$1:$BS$1,0),0)</f>
        <v>42968</v>
      </c>
      <c r="AN17" s="187">
        <f>VLOOKUP(年度マスタ!$K$4&amp;"_"&amp;$AG17,データシート1!$A:$BS,MATCH("ab_"&amp;AN$2,データシート1!$A$1:$BS$1,0),0)</f>
        <v>16028</v>
      </c>
      <c r="AO17" s="187">
        <f>VLOOKUP(年度マスタ!$K$4&amp;"_"&amp;$AG17,データシート1!$A:$BS,MATCH("ab_"&amp;AO$2,データシート1!$A$1:$BS$1,0),0)</f>
        <v>64691</v>
      </c>
      <c r="AP17" s="187">
        <f>VLOOKUP(年度マスタ!$K$4&amp;"_"&amp;$AG17,データシート1!$A:$BS,MATCH("ab_"&amp;AP$2,データシート1!$A$1:$BS$1,0),0)</f>
        <v>0</v>
      </c>
      <c r="AQ17" s="1074">
        <f>VLOOKUP(年度マスタ!$K$4&amp;"_"&amp;$AG17,データシート1!$A:$BS,MATCH("ab_"&amp;AQ$2,データシート1!$A$1:$BS$1,0),0)</f>
        <v>9.1216716511999998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2470.2512999999999</v>
      </c>
      <c r="AI18" s="88">
        <f>VLOOKUP(年度マスタ!$K$4&amp;"_"&amp;$AG18,データシート1!$A:$BS,MATCH("ab_"&amp;AI$2,データシート1!$A$1:$BS$1,0),0)</f>
        <v>1857</v>
      </c>
      <c r="AJ18" s="88">
        <f>VLOOKUP(年度マスタ!$K$4&amp;"_"&amp;$AG18,データシート1!$A:$BS,MATCH("ab_"&amp;AJ$2,データシート1!$A$1:$BS$1,0),0)</f>
        <v>288</v>
      </c>
      <c r="AK18" s="88">
        <f>VLOOKUP(年度マスタ!$K$4&amp;"_"&amp;$AG18,データシート1!$A:$BS,MATCH("ab_"&amp;AK$2,データシート1!$A$1:$BS$1,0),0)</f>
        <v>18613</v>
      </c>
      <c r="AL18" s="88">
        <f>VLOOKUP(年度マスタ!$K$4&amp;"_"&amp;$AG18,データシート1!$A:$BS,MATCH("ab_"&amp;AL$2,データシート1!$A$1:$BS$1,0),0)</f>
        <v>25920</v>
      </c>
      <c r="AM18" s="88">
        <f>VLOOKUP(年度マスタ!$K$4&amp;"_"&amp;$AG18,データシート1!$A:$BS,MATCH("ab_"&amp;AM$2,データシート1!$A$1:$BS$1,0),0)</f>
        <v>43041</v>
      </c>
      <c r="AN18" s="88">
        <f>VLOOKUP(年度マスタ!$K$4&amp;"_"&amp;$AG18,データシート1!$A:$BS,MATCH("ab_"&amp;AN$2,データシート1!$A$1:$BS$1,0),0)</f>
        <v>15715</v>
      </c>
      <c r="AO18" s="88">
        <f>VLOOKUP(年度マスタ!$K$4&amp;"_"&amp;$AG18,データシート1!$A:$BS,MATCH("ab_"&amp;AO$2,データシート1!$A$1:$BS$1,0),0)</f>
        <v>63941</v>
      </c>
      <c r="AP18" s="88">
        <f>VLOOKUP(年度マスタ!$K$4&amp;"_"&amp;$AG18,データシート1!$A:$BS,MATCH("ab_"&amp;AP$2,データシート1!$A$1:$BS$1,0),0)</f>
        <v>0</v>
      </c>
      <c r="AQ18" s="1073">
        <f>VLOOKUP(年度マスタ!$K$4&amp;"_"&amp;$AG18,データシート1!$A:$BS,MATCH("ab_"&amp;AQ$2,データシート1!$A$1:$BS$1,0),0)</f>
        <v>7.1031498612799986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2117.3919999999998</v>
      </c>
      <c r="AI19" s="88">
        <f>VLOOKUP(年度マスタ!$K$4&amp;"_"&amp;$AG19,データシート1!$A:$BS,MATCH("ab_"&amp;AI$2,データシート1!$A$1:$BS$1,0),0)</f>
        <v>1875</v>
      </c>
      <c r="AJ19" s="88">
        <f>VLOOKUP(年度マスタ!$K$4&amp;"_"&amp;$AG19,データシート1!$A:$BS,MATCH("ab_"&amp;AJ$2,データシート1!$A$1:$BS$1,0),0)</f>
        <v>479</v>
      </c>
      <c r="AK19" s="88">
        <f>VLOOKUP(年度マスタ!$K$4&amp;"_"&amp;$AG19,データシート1!$A:$BS,MATCH("ab_"&amp;AK$2,データシート1!$A$1:$BS$1,0),0)</f>
        <v>17509</v>
      </c>
      <c r="AL19" s="88">
        <f>VLOOKUP(年度マスタ!$K$4&amp;"_"&amp;$AG19,データシート1!$A:$BS,MATCH("ab_"&amp;AL$2,データシート1!$A$1:$BS$1,0),0)</f>
        <v>25983</v>
      </c>
      <c r="AM19" s="88">
        <f>VLOOKUP(年度マスタ!$K$4&amp;"_"&amp;$AG19,データシート1!$A:$BS,MATCH("ab_"&amp;AM$2,データシート1!$A$1:$BS$1,0),0)</f>
        <v>42867</v>
      </c>
      <c r="AN19" s="88">
        <f>VLOOKUP(年度マスタ!$K$4&amp;"_"&amp;$AG19,データシート1!$A:$BS,MATCH("ab_"&amp;AN$2,データシート1!$A$1:$BS$1,0),0)</f>
        <v>15968</v>
      </c>
      <c r="AO19" s="88">
        <f>VLOOKUP(年度マスタ!$K$4&amp;"_"&amp;$AG19,データシート1!$A:$BS,MATCH("ab_"&amp;AO$2,データシート1!$A$1:$BS$1,0),0)</f>
        <v>63235</v>
      </c>
      <c r="AP19" s="88">
        <f>VLOOKUP(年度マスタ!$K$4&amp;"_"&amp;$AG19,データシート1!$A:$BS,MATCH("ab_"&amp;AP$2,データシート1!$A$1:$BS$1,0),0)</f>
        <v>0</v>
      </c>
      <c r="AQ19" s="1073">
        <f>VLOOKUP(年度マスタ!$K$4&amp;"_"&amp;$AG19,データシート1!$A:$BS,MATCH("ab_"&amp;AQ$2,データシート1!$A$1:$BS$1,0),0)</f>
        <v>7.1343095641999996</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2444.7683999999999</v>
      </c>
      <c r="AI20" s="88">
        <f>VLOOKUP(年度マスタ!$K$4&amp;"_"&amp;$AG20,データシート1!$A:$BS,MATCH("ab_"&amp;AI$2,データシート1!$A$1:$BS$1,0),0)</f>
        <v>1875</v>
      </c>
      <c r="AJ20" s="88">
        <f>VLOOKUP(年度マスタ!$K$4&amp;"_"&amp;$AG20,データシート1!$A:$BS,MATCH("ab_"&amp;AJ$2,データシート1!$A$1:$BS$1,0),0)</f>
        <v>479</v>
      </c>
      <c r="AK20" s="88">
        <f>VLOOKUP(年度マスタ!$K$4&amp;"_"&amp;$AG20,データシート1!$A:$BS,MATCH("ab_"&amp;AK$2,データシート1!$A$1:$BS$1,0),0)</f>
        <v>17509</v>
      </c>
      <c r="AL20" s="88">
        <f>VLOOKUP(年度マスタ!$K$4&amp;"_"&amp;$AG20,データシート1!$A:$BS,MATCH("ab_"&amp;AL$2,データシート1!$A$1:$BS$1,0),0)</f>
        <v>26018</v>
      </c>
      <c r="AM20" s="88">
        <f>VLOOKUP(年度マスタ!$K$4&amp;"_"&amp;$AG20,データシート1!$A:$BS,MATCH("ab_"&amp;AM$2,データシート1!$A$1:$BS$1,0),0)</f>
        <v>42608</v>
      </c>
      <c r="AN20" s="88">
        <f>VLOOKUP(年度マスタ!$K$4&amp;"_"&amp;$AG20,データシート1!$A:$BS,MATCH("ab_"&amp;AN$2,データシート1!$A$1:$BS$1,0),0)</f>
        <v>15932</v>
      </c>
      <c r="AO20" s="88">
        <f>VLOOKUP(年度マスタ!$K$4&amp;"_"&amp;$AG20,データシート1!$A:$BS,MATCH("ab_"&amp;AO$2,データシート1!$A$1:$BS$1,0),0)</f>
        <v>62411</v>
      </c>
      <c r="AP20" s="88">
        <f>VLOOKUP(年度マスタ!$K$4&amp;"_"&amp;$AG20,データシート1!$A:$BS,MATCH("ab_"&amp;AP$2,データシート1!$A$1:$BS$1,0),0)</f>
        <v>0</v>
      </c>
      <c r="AQ20" s="1073">
        <f>VLOOKUP(年度マスタ!$K$4&amp;"_"&amp;$AG20,データシート1!$A:$BS,MATCH("ab_"&amp;AQ$2,データシート1!$A$1:$BS$1,0),0)</f>
        <v>7.1304393798399994</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丹波市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89.533000000000001</v>
      </c>
      <c r="BE13" s="80" t="str">
        <f>年度マスタ!K4</f>
        <v>28223</v>
      </c>
      <c r="BF13" s="80" t="str">
        <f>年度マスタ!K4</f>
        <v>28223</v>
      </c>
      <c r="BG13" s="80" t="str">
        <f>年度マスタ!K4</f>
        <v>28223</v>
      </c>
      <c r="BH13" s="318" t="s">
        <v>108</v>
      </c>
      <c r="BI13" s="318" t="s">
        <v>108</v>
      </c>
      <c r="BJ13" s="318" t="s">
        <v>108</v>
      </c>
      <c r="BK13" s="318" t="str">
        <f>年度マスタ!K4</f>
        <v>28223</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89.533000000000001</v>
      </c>
      <c r="AY14" s="80"/>
      <c r="BE14" s="80" t="str">
        <f>AP2</f>
        <v>丹波市</v>
      </c>
      <c r="BF14" s="80" t="str">
        <f>AP2</f>
        <v>丹波市</v>
      </c>
      <c r="BG14" s="80" t="str">
        <f>AP2</f>
        <v>丹波市</v>
      </c>
      <c r="BH14" s="80" t="s">
        <v>118</v>
      </c>
      <c r="BI14" s="80" t="s">
        <v>118</v>
      </c>
      <c r="BJ14" s="80" t="s">
        <v>118</v>
      </c>
      <c r="BK14" s="80" t="str">
        <f>AP2</f>
        <v>丹波市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55.344000000000001</v>
      </c>
      <c r="BG16" s="1071">
        <f>BF16/BE16</f>
        <v>55.344000000000001</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0.92736109865232352</v>
      </c>
    </row>
    <row r="17" spans="2:63" ht="15.95" customHeight="1">
      <c r="B17" s="312"/>
      <c r="D17" s="15"/>
      <c r="E17" s="202"/>
      <c r="F17" s="202"/>
      <c r="G17" s="15"/>
      <c r="O17" s="320"/>
      <c r="P17" s="320"/>
      <c r="Z17" s="313"/>
      <c r="AB17" s="312"/>
      <c r="AQ17" s="313"/>
      <c r="AV17" s="316"/>
      <c r="AW17" s="317" t="s">
        <v>30</v>
      </c>
      <c r="AX17" s="201">
        <f>P26</f>
        <v>3.35</v>
      </c>
      <c r="AY17" s="201">
        <f>AX17</f>
        <v>3.35</v>
      </c>
      <c r="BA17" s="80">
        <v>16</v>
      </c>
      <c r="BB17" s="80"/>
      <c r="BC17" s="80" t="s">
        <v>157</v>
      </c>
      <c r="BD17" s="80" t="str">
        <f t="shared" ref="BD17:BD50" si="1">BC17&amp;"(N="&amp;BE17&amp;")"</f>
        <v>16：化学工業(N=2)</v>
      </c>
      <c r="BE17" s="961">
        <f>VLOOKUP(BE$13&amp;"_"&amp;$AV$8,データシート2!$A:$SI,MATCH($AV$5&amp;"_"&amp;$BA17&amp;$AV$6,データシート2!$A$1:$SI$1,0),0)</f>
        <v>2</v>
      </c>
      <c r="BF17" s="1071">
        <f>VLOOKUP(BF$13&amp;"_"&amp;$AW$8,データシート2!$A:$SI,MATCH($AW$5&amp;"_"&amp;$BA17&amp;$AW$6,データシート2!$A$1:$SI$1,0),0)</f>
        <v>7.8319999999999999</v>
      </c>
      <c r="BG17" s="1071">
        <f t="shared" ref="BG17:BG38" si="2">BF17/BE17</f>
        <v>3.9159999999999999</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6.7799217479181384E-2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128.60400000000001</v>
      </c>
      <c r="G21" s="996">
        <f t="shared" ref="G21:O21" si="5">SUM(G22,G26,G27,G28)</f>
        <v>136.78299999999999</v>
      </c>
      <c r="H21" s="996">
        <f t="shared" si="5"/>
        <v>132.48099999999999</v>
      </c>
      <c r="I21" s="996">
        <f t="shared" si="5"/>
        <v>112.568</v>
      </c>
      <c r="J21" s="996">
        <f t="shared" si="5"/>
        <v>123.64</v>
      </c>
      <c r="K21" s="996">
        <f t="shared" si="5"/>
        <v>132.47200000000001</v>
      </c>
      <c r="L21" s="996">
        <f t="shared" si="5"/>
        <v>134.78</v>
      </c>
      <c r="M21" s="996">
        <f t="shared" si="5"/>
        <v>120.259</v>
      </c>
      <c r="N21" s="996">
        <f t="shared" si="5"/>
        <v>101.497</v>
      </c>
      <c r="O21" s="996">
        <f t="shared" si="5"/>
        <v>95.869</v>
      </c>
      <c r="P21" s="997">
        <f>SUM(P22,P26,P27,P28)</f>
        <v>92.882999999999996</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128.60400000000001</v>
      </c>
      <c r="G22" s="998">
        <f t="shared" ref="G22:P22" si="6">SUM(G23:G25)</f>
        <v>136.78299999999999</v>
      </c>
      <c r="H22" s="998">
        <f t="shared" si="6"/>
        <v>132.48099999999999</v>
      </c>
      <c r="I22" s="998">
        <f t="shared" si="6"/>
        <v>112.568</v>
      </c>
      <c r="J22" s="998">
        <f t="shared" si="6"/>
        <v>123.64</v>
      </c>
      <c r="K22" s="998">
        <f t="shared" si="6"/>
        <v>132.47200000000001</v>
      </c>
      <c r="L22" s="998">
        <f t="shared" si="6"/>
        <v>134.78</v>
      </c>
      <c r="M22" s="998">
        <f t="shared" si="6"/>
        <v>120.259</v>
      </c>
      <c r="N22" s="998">
        <f t="shared" si="6"/>
        <v>101.497</v>
      </c>
      <c r="O22" s="998">
        <f t="shared" si="6"/>
        <v>95.869</v>
      </c>
      <c r="P22" s="999">
        <f t="shared" si="6"/>
        <v>89.533000000000001</v>
      </c>
      <c r="Z22" s="313"/>
      <c r="AB22" s="312"/>
      <c r="AC22" s="571" t="s">
        <v>1377</v>
      </c>
      <c r="AP22" s="18" t="s">
        <v>1387</v>
      </c>
      <c r="AQ22" s="313"/>
      <c r="AV22" s="80" t="str">
        <f>AW22</f>
        <v>エネルギー起源CO2</v>
      </c>
      <c r="AW22" s="80" t="str">
        <f>D56</f>
        <v>エネルギー起源CO2</v>
      </c>
      <c r="AX22" s="201">
        <f>P56</f>
        <v>40.543999999999997</v>
      </c>
      <c r="AY22" s="201">
        <f>AX22</f>
        <v>40.543999999999997</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128.60400000000001</v>
      </c>
      <c r="G23" s="1000">
        <f>IFERROR(VLOOKUP(年度マスタ!$K$4&amp;"_"&amp;G$20,データシート1!$A:$BT,MATCH("ba_"&amp;$E23,データシート1!$A$1:$BT$1,0),0),0)</f>
        <v>136.78299999999999</v>
      </c>
      <c r="H23" s="1000">
        <f>IFERROR(VLOOKUP(年度マスタ!$K$4&amp;"_"&amp;H$20,データシート1!$A:$BT,MATCH("ba_"&amp;$E23,データシート1!$A$1:$BT$1,0),0),0)</f>
        <v>132.48099999999999</v>
      </c>
      <c r="I23" s="1000">
        <f>IFERROR(VLOOKUP(年度マスタ!$K$4&amp;"_"&amp;I$20,データシート1!$A:$BT,MATCH("ba_"&amp;$E23,データシート1!$A$1:$BT$1,0),0),0)</f>
        <v>112.568</v>
      </c>
      <c r="J23" s="1000">
        <f>IFERROR(VLOOKUP(年度マスタ!$K$4&amp;"_"&amp;J$20,データシート1!$A:$BT,MATCH("ba_"&amp;$E23,データシート1!$A$1:$BT$1,0),0),0)</f>
        <v>123.64</v>
      </c>
      <c r="K23" s="1000">
        <f>IFERROR(VLOOKUP(年度マスタ!$K$4&amp;"_"&amp;K$20,データシート1!$A:$BT,MATCH("ba_"&amp;$E23,データシート1!$A$1:$BT$1,0),0),0)</f>
        <v>132.47200000000001</v>
      </c>
      <c r="L23" s="1000">
        <f>IFERROR(VLOOKUP(年度マスタ!$K$4&amp;"_"&amp;L$20,データシート1!$A:$BT,MATCH("ba_"&amp;$E23,データシート1!$A$1:$BT$1,0),0),0)</f>
        <v>134.78</v>
      </c>
      <c r="M23" s="1000">
        <f>IFERROR(VLOOKUP(年度マスタ!$K$4&amp;"_"&amp;M$20,データシート1!$A:$BT,MATCH("ba_"&amp;$E23,データシート1!$A$1:$BT$1,0),0),0)</f>
        <v>120.259</v>
      </c>
      <c r="N23" s="1000">
        <f>IFERROR(VLOOKUP(年度マスタ!$K$4&amp;"_"&amp;N$20,データシート1!$A:$BT,MATCH("ba_"&amp;$E23,データシート1!$A$1:$BT$1,0),0),0)</f>
        <v>101.497</v>
      </c>
      <c r="O23" s="1000">
        <f>IFERROR(VLOOKUP(年度マスタ!$K$4&amp;"_"&amp;O$20,データシート1!$A:$BT,MATCH("ba_"&amp;$E23,データシート1!$A$1:$BT$1,0),0),0)</f>
        <v>95.869</v>
      </c>
      <c r="P23" s="1001">
        <f>IFERROR(VLOOKUP(年度マスタ!$K$4&amp;"_"&amp;P$20,データシート1!$A:$BT,MATCH("ba_"&amp;$E23,データシート1!$A$1:$BT$1,0),0),0)</f>
        <v>89.533000000000001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25.643999999999998</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492.83633625424352</v>
      </c>
      <c r="AG24" s="996">
        <f t="shared" ref="AG24:AP24" si="7">AG25+AG29</f>
        <v>564.32988077220523</v>
      </c>
      <c r="AH24" s="996">
        <f t="shared" si="7"/>
        <v>598.15138667348606</v>
      </c>
      <c r="AI24" s="996">
        <f t="shared" si="7"/>
        <v>601.05464059502503</v>
      </c>
      <c r="AJ24" s="996">
        <f t="shared" si="7"/>
        <v>601.1962467021591</v>
      </c>
      <c r="AK24" s="996">
        <f t="shared" si="7"/>
        <v>586.44336202203647</v>
      </c>
      <c r="AL24" s="996">
        <f t="shared" si="7"/>
        <v>562.05324137345281</v>
      </c>
      <c r="AM24" s="996">
        <f t="shared" si="7"/>
        <v>546.34471273216593</v>
      </c>
      <c r="AN24" s="996">
        <f t="shared" si="7"/>
        <v>488.78484812899478</v>
      </c>
      <c r="AO24" s="996">
        <f>AO25+AO29</f>
        <v>485.99585314299361</v>
      </c>
      <c r="AP24" s="997">
        <f t="shared" si="7"/>
        <v>437.28287962583596</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424.56238359497166</v>
      </c>
      <c r="AG25" s="998">
        <f>①CO2排出量の現状把握!AA35</f>
        <v>478.70904916545561</v>
      </c>
      <c r="AH25" s="998">
        <f>①CO2排出量の現状把握!AB35</f>
        <v>507.13409978464517</v>
      </c>
      <c r="AI25" s="998">
        <f>①CO2排出量の現状把握!AC35</f>
        <v>512.08744589628088</v>
      </c>
      <c r="AJ25" s="998">
        <f>①CO2排出量の現状把握!AD35</f>
        <v>503.13482706008364</v>
      </c>
      <c r="AK25" s="998">
        <f>①CO2排出量の現状把握!AE35</f>
        <v>495.42513966513371</v>
      </c>
      <c r="AL25" s="998">
        <f>①CO2排出量の現状把握!AF35</f>
        <v>479.87488390246403</v>
      </c>
      <c r="AM25" s="998">
        <f>①CO2排出量の現状把握!AG35</f>
        <v>474.76866215139165</v>
      </c>
      <c r="AN25" s="998">
        <f>①CO2排出量の現状把握!AH35</f>
        <v>429.01695998909872</v>
      </c>
      <c r="AO25" s="998">
        <f>①CO2排出量の現状把握!AI35</f>
        <v>428.25425239274819</v>
      </c>
      <c r="AP25" s="999">
        <f>①CO2排出量の現状把握!AJ35</f>
        <v>383.71410372554618</v>
      </c>
      <c r="AQ25" s="313"/>
      <c r="AV25" s="80" t="str">
        <f>AW25</f>
        <v>廃棄物原燃料以外</v>
      </c>
      <c r="AW25" s="80" t="str">
        <f>E59</f>
        <v>廃棄物原燃料以外</v>
      </c>
      <c r="AX25" s="327">
        <f t="shared" si="8"/>
        <v>25.643999999999998</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3.35</v>
      </c>
      <c r="Z26" s="313"/>
      <c r="AB26" s="312"/>
      <c r="AC26" s="572"/>
      <c r="AD26" s="458"/>
      <c r="AE26" s="457" t="s">
        <v>98</v>
      </c>
      <c r="AF26" s="1000">
        <f>①CO2排出量の現状把握!Z36</f>
        <v>409.0237047720201</v>
      </c>
      <c r="AG26" s="1000">
        <f>①CO2排出量の現状把握!AA36</f>
        <v>465.36444667056628</v>
      </c>
      <c r="AH26" s="1000">
        <f>①CO2排出量の現状把握!AB36</f>
        <v>494.25505123332039</v>
      </c>
      <c r="AI26" s="1000">
        <f>①CO2排出量の現状把握!AC36</f>
        <v>499.95972608716392</v>
      </c>
      <c r="AJ26" s="1000">
        <f>①CO2排出量の現状把握!AD36</f>
        <v>485.63853697744736</v>
      </c>
      <c r="AK26" s="1000">
        <f>①CO2排出量の現状把握!AE36</f>
        <v>475.81921332593907</v>
      </c>
      <c r="AL26" s="1000">
        <f>①CO2排出量の現状把握!AF36</f>
        <v>460.67668785630667</v>
      </c>
      <c r="AM26" s="1000">
        <f>①CO2排出量の現状把握!AG36</f>
        <v>458.63527425126256</v>
      </c>
      <c r="AN26" s="1000">
        <f>①CO2排出量の現状把握!AH36</f>
        <v>414.57234549849659</v>
      </c>
      <c r="AO26" s="1000">
        <f>①CO2排出量の現状把握!AI36</f>
        <v>413.93437176689145</v>
      </c>
      <c r="AP26" s="1001">
        <f>①CO2排出量の現状把握!AJ36</f>
        <v>365.5296653651788</v>
      </c>
      <c r="AQ26" s="313"/>
      <c r="AV26" s="80" t="str">
        <f>AW26</f>
        <v>CH4</v>
      </c>
      <c r="AW26" s="80" t="str">
        <f t="shared" ref="AW26:AW31" si="9">D60</f>
        <v>CH4</v>
      </c>
      <c r="AX26" s="327">
        <f t="shared" si="8"/>
        <v>3.2759999999999998</v>
      </c>
      <c r="AY26" s="327">
        <f>AX26</f>
        <v>3.2759999999999998</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4.2679999999999998</v>
      </c>
      <c r="BG26" s="1071">
        <f t="shared" si="2"/>
        <v>4.2679999999999998</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0.5061978669273649</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5.1813097927186993</v>
      </c>
      <c r="AG27" s="1000">
        <f>①CO2排出量の現状把握!AA37</f>
        <v>5.4570993971078243</v>
      </c>
      <c r="AH27" s="1000">
        <f>①CO2排出量の現状把握!AB37</f>
        <v>5.1433898867360304</v>
      </c>
      <c r="AI27" s="1000">
        <f>①CO2排出量の現状把握!AC37</f>
        <v>4.4012808514038264</v>
      </c>
      <c r="AJ27" s="1000">
        <f>①CO2排出量の現状把握!AD37</f>
        <v>4.2256775231330499</v>
      </c>
      <c r="AK27" s="1000">
        <f>①CO2排出量の現状把握!AE37</f>
        <v>4.0681703656119854</v>
      </c>
      <c r="AL27" s="1000">
        <f>①CO2排出量の現状把握!AF37</f>
        <v>3.8687644484286183</v>
      </c>
      <c r="AM27" s="1000">
        <f>①CO2排出量の現状把握!AG37</f>
        <v>3.8098829393467111</v>
      </c>
      <c r="AN27" s="1000">
        <f>①CO2排出量の現状把握!AH37</f>
        <v>3.3212829405538944</v>
      </c>
      <c r="AO27" s="1000">
        <f>①CO2排出量の現状把握!AI37</f>
        <v>3.0985938498641801</v>
      </c>
      <c r="AP27" s="1001">
        <f>①CO2排出量の現状把握!AJ37</f>
        <v>3.5352559796929204</v>
      </c>
      <c r="AQ27" s="313"/>
      <c r="AV27" s="80" t="str">
        <f t="shared" ref="AV27:AV31" si="10">AW27</f>
        <v>N2O</v>
      </c>
      <c r="AW27" s="80" t="str">
        <f t="shared" si="9"/>
        <v>N2O</v>
      </c>
      <c r="AX27" s="327">
        <f t="shared" si="8"/>
        <v>23.419</v>
      </c>
      <c r="AY27" s="327">
        <f t="shared" ref="AY27:AY31" si="11">AX27</f>
        <v>23.419</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10.357369030232844</v>
      </c>
      <c r="AG28" s="1000">
        <f>①CO2排出量の現状把握!AA38</f>
        <v>7.8875030977815168</v>
      </c>
      <c r="AH28" s="1000">
        <f>①CO2排出量の現状把握!AB38</f>
        <v>7.7356586645887555</v>
      </c>
      <c r="AI28" s="1000">
        <f>①CO2排出量の現状把握!AC38</f>
        <v>7.7264389577131114</v>
      </c>
      <c r="AJ28" s="1000">
        <f>①CO2排出量の現状把握!AD38</f>
        <v>13.27061255950322</v>
      </c>
      <c r="AK28" s="1000">
        <f>①CO2排出量の現状把握!AE38</f>
        <v>15.53775597358266</v>
      </c>
      <c r="AL28" s="1000">
        <f>①CO2排出量の現状把握!AF38</f>
        <v>15.3294315977287</v>
      </c>
      <c r="AM28" s="1000">
        <f>①CO2排出量の現状把握!AG38</f>
        <v>12.323504960782358</v>
      </c>
      <c r="AN28" s="1000">
        <f>①CO2排出量の現状把握!AH38</f>
        <v>11.123331550048265</v>
      </c>
      <c r="AO28" s="1000">
        <f>①CO2排出量の現状把握!AI38</f>
        <v>11.22128677599256</v>
      </c>
      <c r="AP28" s="1001">
        <f>①CO2排出量の現状把握!AJ38</f>
        <v>14.649182380674484</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68.27395265927187</v>
      </c>
      <c r="AG29" s="1002">
        <f>①CO2排出量の現状把握!AA39</f>
        <v>85.620831606749633</v>
      </c>
      <c r="AH29" s="1002">
        <f>①CO2排出量の現状把握!AB39</f>
        <v>91.017286888840829</v>
      </c>
      <c r="AI29" s="1002">
        <f>①CO2排出量の現状把握!AC39</f>
        <v>88.96719469874418</v>
      </c>
      <c r="AJ29" s="1002">
        <f>①CO2排出量の現状把握!AD39</f>
        <v>98.06141964207545</v>
      </c>
      <c r="AK29" s="1002">
        <f>①CO2排出量の現状把握!AE39</f>
        <v>91.018222356902726</v>
      </c>
      <c r="AL29" s="1002">
        <f>①CO2排出量の現状把握!AF39</f>
        <v>82.1783574709888</v>
      </c>
      <c r="AM29" s="1002">
        <f>①CO2排出量の現状把握!AG39</f>
        <v>71.576050580774293</v>
      </c>
      <c r="AN29" s="1002">
        <f>①CO2排出量の現状把握!AH39</f>
        <v>59.767888139896073</v>
      </c>
      <c r="AO29" s="1002">
        <f>①CO2排出量の現状把握!AI39</f>
        <v>57.741600750245425</v>
      </c>
      <c r="AP29" s="1003">
        <f>①CO2排出量の現状把握!AJ39</f>
        <v>53.568775900289793</v>
      </c>
      <c r="AQ29" s="313"/>
      <c r="AV29" s="80" t="str">
        <f t="shared" si="10"/>
        <v>PFC</v>
      </c>
      <c r="AW29" s="80" t="str">
        <f t="shared" si="9"/>
        <v>PFC</v>
      </c>
      <c r="AX29" s="327">
        <f t="shared" si="8"/>
        <v>0</v>
      </c>
      <c r="AY29" s="327">
        <f t="shared" si="11"/>
        <v>0</v>
      </c>
      <c r="BA29" s="80">
        <v>23</v>
      </c>
      <c r="BB29" s="80"/>
      <c r="BC29" s="80" t="s">
        <v>169</v>
      </c>
      <c r="BD29" s="80" t="str">
        <f t="shared" si="1"/>
        <v>23：非鉄金属製造業(N=1)</v>
      </c>
      <c r="BE29" s="961">
        <f>VLOOKUP(BE$13&amp;"_"&amp;$AV$8,データシート2!$A:$SI,MATCH($AV$5&amp;"_"&amp;$BA29&amp;$AV$6,データシート2!$A$1:$SI$1,0),0)</f>
        <v>1</v>
      </c>
      <c r="BF29" s="1071">
        <f>VLOOKUP(BF$13&amp;"_"&amp;$AW$8,データシート2!$A:$SI,MATCH($AW$5&amp;"_"&amp;$BA29&amp;$AW$6,データシート2!$A$1:$SI$1,0),0)</f>
        <v>2.105</v>
      </c>
      <c r="BG29" s="1071">
        <f t="shared" si="2"/>
        <v>2.105</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8.1759702214879854E-2</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24：金属製品製造業(N=1)</v>
      </c>
      <c r="BE30" s="961">
        <f>VLOOKUP(BE$13&amp;"_"&amp;$AV$8,データシート2!$A:$SI,MATCH($AV$5&amp;"_"&amp;$BA30&amp;$AV$6,データシート2!$A$1:$SI$1,0),0)</f>
        <v>1</v>
      </c>
      <c r="BF30" s="1071">
        <f>VLOOKUP(BF$13&amp;"_"&amp;$AW$8,データシート2!$A:$SI,MATCH($AW$5&amp;"_"&amp;$BA30&amp;$AW$6,データシート2!$A$1:$SI$1,0),0)</f>
        <v>5.1219999999999999</v>
      </c>
      <c r="BG30" s="1071">
        <f t="shared" si="2"/>
        <v>5.1219999999999999</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0.62865471180206611</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0.26094666837563701</v>
      </c>
      <c r="AG32" s="509">
        <f t="shared" si="12"/>
        <v>0.24238128204877596</v>
      </c>
      <c r="AH32" s="509">
        <f t="shared" si="12"/>
        <v>0.22148406398716189</v>
      </c>
      <c r="AI32" s="509">
        <f t="shared" si="12"/>
        <v>0.18728413757617984</v>
      </c>
      <c r="AJ32" s="509">
        <f t="shared" si="12"/>
        <v>0.20565663987129473</v>
      </c>
      <c r="AK32" s="509">
        <f t="shared" si="12"/>
        <v>0.22589052682468963</v>
      </c>
      <c r="AL32" s="509">
        <f t="shared" si="12"/>
        <v>0.23979934653636534</v>
      </c>
      <c r="AM32" s="509">
        <f t="shared" si="12"/>
        <v>0.22011561052473197</v>
      </c>
      <c r="AN32" s="509">
        <f t="shared" si="12"/>
        <v>0.20765169049023799</v>
      </c>
      <c r="AO32" s="509">
        <f t="shared" si="12"/>
        <v>0.19726300004414368</v>
      </c>
      <c r="AP32" s="509">
        <f t="shared" si="12"/>
        <v>0.21240941351162881</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0.30290954867703723</v>
      </c>
      <c r="AG33" s="506">
        <f t="shared" ref="AG33:AP33" si="13">IFERROR(IF(G22/AG25&gt;1,1,G22/AG25),0)</f>
        <v>0.28573305693397044</v>
      </c>
      <c r="AH33" s="506">
        <f t="shared" si="13"/>
        <v>0.26123465185294803</v>
      </c>
      <c r="AI33" s="506">
        <f t="shared" si="13"/>
        <v>0.2198218310214145</v>
      </c>
      <c r="AJ33" s="506">
        <f t="shared" si="13"/>
        <v>0.24573929958785201</v>
      </c>
      <c r="AK33" s="506">
        <f t="shared" si="13"/>
        <v>0.26739054883153507</v>
      </c>
      <c r="AL33" s="506">
        <f t="shared" si="13"/>
        <v>0.28086487649433728</v>
      </c>
      <c r="AM33" s="506">
        <f t="shared" si="13"/>
        <v>0.25330020615735682</v>
      </c>
      <c r="AN33" s="506">
        <f t="shared" si="13"/>
        <v>0.23658039067401679</v>
      </c>
      <c r="AO33" s="506">
        <f t="shared" si="13"/>
        <v>0.2238600071437922</v>
      </c>
      <c r="AP33" s="506">
        <f t="shared" si="13"/>
        <v>0.23333257529683876</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0.31441698488277292</v>
      </c>
      <c r="AG34" s="507">
        <f t="shared" ref="AG34:AP36" si="14">IFERROR(IF(G23/AG26&gt;1,1,G23/AG26),0)</f>
        <v>0.29392662241090656</v>
      </c>
      <c r="AH34" s="507">
        <f t="shared" si="14"/>
        <v>0.26804177250069294</v>
      </c>
      <c r="AI34" s="507">
        <f t="shared" si="14"/>
        <v>0.22515413567606979</v>
      </c>
      <c r="AJ34" s="507">
        <f t="shared" si="14"/>
        <v>0.25459264573507628</v>
      </c>
      <c r="AK34" s="507">
        <f t="shared" si="14"/>
        <v>0.27840826156226667</v>
      </c>
      <c r="AL34" s="507">
        <f t="shared" si="14"/>
        <v>0.29256961238299151</v>
      </c>
      <c r="AM34" s="507">
        <f t="shared" si="14"/>
        <v>0.26221053362353525</v>
      </c>
      <c r="AN34" s="507">
        <f t="shared" si="14"/>
        <v>0.2448233730543613</v>
      </c>
      <c r="AO34" s="507">
        <f t="shared" si="14"/>
        <v>0.23160434730457455</v>
      </c>
      <c r="AP34" s="507">
        <f t="shared" si="14"/>
        <v>0.24494044802233203</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29：電気機械器具製造業(N=1)</v>
      </c>
      <c r="BE35" s="961">
        <f>VLOOKUP(BE$13&amp;"_"&amp;$AV$8,データシート2!$A:$SI,MATCH($AV$5&amp;"_"&amp;$BA35&amp;$AV$6,データシート2!$A$1:$SI$1,0),0)</f>
        <v>1</v>
      </c>
      <c r="BF35" s="1071">
        <f>VLOOKUP(BF$13&amp;"_"&amp;$AW$8,データシート2!$A:$SI,MATCH($AW$5&amp;"_"&amp;$BA35&amp;$AW$6,データシート2!$A$1:$SI$1,0),0)</f>
        <v>4.0309999999999997</v>
      </c>
      <c r="BG35" s="1071">
        <f t="shared" si="2"/>
        <v>4.0309999999999997</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f t="shared" si="4"/>
        <v>0.33692194517409163</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6.2536429920211731E-2</v>
      </c>
      <c r="AQ37" s="313"/>
      <c r="BA37" s="80">
        <v>31</v>
      </c>
      <c r="BB37" s="80"/>
      <c r="BC37" s="80" t="s">
        <v>176</v>
      </c>
      <c r="BD37" s="80" t="str">
        <f t="shared" si="1"/>
        <v>31：輸送用機械器具製造業(N=2)</v>
      </c>
      <c r="BE37" s="961">
        <f>VLOOKUP(BE$13&amp;"_"&amp;$AV$8,データシート2!$A:$SI,MATCH($AV$5&amp;"_"&amp;$BA37&amp;$AV$6,データシート2!$A$1:$SI$1,0),0)</f>
        <v>2</v>
      </c>
      <c r="BF37" s="1071">
        <f>VLOOKUP(BF$13&amp;"_"&amp;$AW$8,データシート2!$A:$SI,MATCH($AW$5&amp;"_"&amp;$BA37&amp;$AW$6,データシート2!$A$1:$SI$1,0),0)</f>
        <v>4.524</v>
      </c>
      <c r="BG37" s="1071">
        <f t="shared" si="2"/>
        <v>2.262</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0.17063282844473648</v>
      </c>
    </row>
    <row r="38" spans="2:63" ht="15.95" customHeight="1">
      <c r="B38" s="330"/>
      <c r="J38" s="15"/>
      <c r="K38" s="15"/>
      <c r="L38" s="15"/>
      <c r="M38" s="15"/>
      <c r="Z38" s="313"/>
      <c r="AB38" s="312"/>
      <c r="AP38" s="466"/>
      <c r="AQ38" s="313"/>
      <c r="BA38" s="80">
        <v>32</v>
      </c>
      <c r="BB38" s="80"/>
      <c r="BC38" s="80" t="s">
        <v>177</v>
      </c>
      <c r="BD38" s="80" t="str">
        <f t="shared" si="1"/>
        <v>32：その他の製造業(N=1)</v>
      </c>
      <c r="BE38" s="961">
        <f>VLOOKUP(BE$13&amp;"_"&amp;$AV$8,データシート2!$A:$SI,MATCH($AV$5&amp;"_"&amp;$BA38&amp;$AV$6,データシート2!$A$1:$SI$1,0),0)</f>
        <v>1</v>
      </c>
      <c r="BF38" s="1071">
        <f>VLOOKUP(BF$13&amp;"_"&amp;$AW$8,データシート2!$A:$SI,MATCH($AW$5&amp;"_"&amp;$BA38&amp;$AW$6,データシート2!$A$1:$SI$1,0),0)</f>
        <v>6.3070000000000004</v>
      </c>
      <c r="BG38" s="1071">
        <f t="shared" si="2"/>
        <v>6.3070000000000004</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f t="shared" si="4"/>
        <v>0.76262742701815545</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3.35</v>
      </c>
      <c r="BG49" s="1071">
        <f t="shared" si="18"/>
        <v>3.35</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0.60491812817130586</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128.60399999999998</v>
      </c>
      <c r="G55" s="1004">
        <f t="shared" ref="G55:P55" si="29">SUM(G56,G57,G60,G61,G62,G63,G64,G65,)</f>
        <v>136.78299999999999</v>
      </c>
      <c r="H55" s="1004">
        <f t="shared" si="29"/>
        <v>132.48099999999999</v>
      </c>
      <c r="I55" s="1004">
        <f t="shared" si="29"/>
        <v>112.56800000000001</v>
      </c>
      <c r="J55" s="1004">
        <f t="shared" si="29"/>
        <v>123.64</v>
      </c>
      <c r="K55" s="1004">
        <f t="shared" si="29"/>
        <v>132.47200000000001</v>
      </c>
      <c r="L55" s="1004">
        <f t="shared" si="29"/>
        <v>134.78</v>
      </c>
      <c r="M55" s="1004">
        <f t="shared" si="29"/>
        <v>120.259</v>
      </c>
      <c r="N55" s="1004">
        <f t="shared" si="29"/>
        <v>101.497</v>
      </c>
      <c r="O55" s="1004">
        <f t="shared" si="29"/>
        <v>95.869000000000014</v>
      </c>
      <c r="P55" s="1005">
        <f t="shared" si="29"/>
        <v>92.882999999999981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66.954999999999998</v>
      </c>
      <c r="G56" s="1006">
        <f>IFERROR(VLOOKUP(年度マスタ!$K$4&amp;"_"&amp;G$54,データシート1!$A:$CD,MATCH("bc_"&amp;$C56,データシート1!$A$1:$CD$1,0),0),0)</f>
        <v>60.29</v>
      </c>
      <c r="H56" s="1006">
        <f>IFERROR(VLOOKUP(年度マスタ!$K$4&amp;"_"&amp;H$54,データシート1!$A:$CD,MATCH("bc_"&amp;$C56,データシート1!$A$1:$CD$1,0),0),0)</f>
        <v>69.289000000000001</v>
      </c>
      <c r="I56" s="1006">
        <f>IFERROR(VLOOKUP(年度マスタ!$K$4&amp;"_"&amp;I$54,データシート1!$A:$CD,MATCH("bc_"&amp;$C56,データシート1!$A$1:$CD$1,0),0),0)</f>
        <v>56.884</v>
      </c>
      <c r="J56" s="1006">
        <f>IFERROR(VLOOKUP(年度マスタ!$K$4&amp;"_"&amp;J$54,データシート1!$A:$CD,MATCH("bc_"&amp;$C56,データシート1!$A$1:$CD$1,0),0),0)</f>
        <v>59.293999999999997</v>
      </c>
      <c r="K56" s="1006">
        <f>IFERROR(VLOOKUP(年度マスタ!$K$4&amp;"_"&amp;K$54,データシート1!$A:$CD,MATCH("bc_"&amp;$C56,データシート1!$A$1:$CD$1,0),0),0)</f>
        <v>55.539000000000001</v>
      </c>
      <c r="L56" s="1006">
        <f>IFERROR(VLOOKUP(年度マスタ!$K$4&amp;"_"&amp;L$54,データシート1!$A:$CD,MATCH("bc_"&amp;$C56,データシート1!$A$1:$CD$1,0),0),0)</f>
        <v>56.536999999999999</v>
      </c>
      <c r="M56" s="1006">
        <f>IFERROR(VLOOKUP(年度マスタ!$K$4&amp;"_"&amp;M$54,データシート1!$A:$CD,MATCH("bc_"&amp;$C56,データシート1!$A$1:$CD$1,0),0),0)</f>
        <v>48.369</v>
      </c>
      <c r="N56" s="1006">
        <f>IFERROR(VLOOKUP(年度マスタ!$K$4&amp;"_"&amp;N$54,データシート1!$A:$CD,MATCH("bc_"&amp;$C56,データシート1!$A$1:$CD$1,0),0),0)</f>
        <v>52.902000000000001</v>
      </c>
      <c r="O56" s="1006">
        <f>IFERROR(VLOOKUP(年度マスタ!$K$4&amp;"_"&amp;O$54,データシート1!$A:$CD,MATCH("bc_"&amp;$C56,データシート1!$A$1:$CD$1,0),0),0)</f>
        <v>44.759</v>
      </c>
      <c r="P56" s="1007">
        <f>IFERROR(VLOOKUP(年度マスタ!$K$4&amp;"_"&amp;P$54,データシート1!$A:$CD,MATCH("bc_"&amp;$C56,データシート1!$A$1:$CD$1,0),0),0)</f>
        <v>40.543999999999997</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40.789000000000001</v>
      </c>
      <c r="G57" s="1006">
        <f t="shared" ref="G57:J57" si="30">SUM(G58:G59)</f>
        <v>42.970999999999997</v>
      </c>
      <c r="H57" s="1006">
        <f t="shared" si="30"/>
        <v>35.155000000000001</v>
      </c>
      <c r="I57" s="1006">
        <f t="shared" si="30"/>
        <v>28.158999999999999</v>
      </c>
      <c r="J57" s="1006">
        <f t="shared" si="30"/>
        <v>33.744</v>
      </c>
      <c r="K57" s="1006">
        <f t="shared" ref="K57:O57" si="31">SUM(K58:K59)</f>
        <v>43.158000000000001</v>
      </c>
      <c r="L57" s="1006">
        <f t="shared" si="31"/>
        <v>45.198</v>
      </c>
      <c r="M57" s="1006">
        <f t="shared" si="31"/>
        <v>40.741</v>
      </c>
      <c r="N57" s="1006">
        <f t="shared" si="31"/>
        <v>24.512</v>
      </c>
      <c r="O57" s="1006">
        <f t="shared" si="31"/>
        <v>23.469000000000001</v>
      </c>
      <c r="P57" s="1007">
        <f>SUM(P58:P59)</f>
        <v>25.643999999999998</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40.789000000000001</v>
      </c>
      <c r="G59" s="1008">
        <f>IFERROR(VLOOKUP(年度マスタ!$K$4&amp;"_"&amp;G$54,データシート1!$A:$CD,MATCH("bc_"&amp;$C59,データシート1!$A$1:$CD$1,0),0),0)</f>
        <v>42.970999999999997</v>
      </c>
      <c r="H59" s="1008">
        <f>IFERROR(VLOOKUP(年度マスタ!$K$4&amp;"_"&amp;H$54,データシート1!$A:$CD,MATCH("bc_"&amp;$C59,データシート1!$A$1:$CD$1,0),0),0)</f>
        <v>35.155000000000001</v>
      </c>
      <c r="I59" s="1008">
        <f>IFERROR(VLOOKUP(年度マスタ!$K$4&amp;"_"&amp;I$54,データシート1!$A:$CD,MATCH("bc_"&amp;$C59,データシート1!$A$1:$CD$1,0),0),0)</f>
        <v>28.158999999999999</v>
      </c>
      <c r="J59" s="1008">
        <f>IFERROR(VLOOKUP(年度マスタ!$K$4&amp;"_"&amp;J$54,データシート1!$A:$CD,MATCH("bc_"&amp;$C59,データシート1!$A$1:$CD$1,0),0),0)</f>
        <v>33.744</v>
      </c>
      <c r="K59" s="1008">
        <f>IFERROR(VLOOKUP(年度マスタ!$K$4&amp;"_"&amp;K$54,データシート1!$A:$CD,MATCH("bc_"&amp;$C59,データシート1!$A$1:$CD$1,0),0),0)</f>
        <v>43.158000000000001</v>
      </c>
      <c r="L59" s="1008">
        <f>IFERROR(VLOOKUP(年度マスタ!$K$4&amp;"_"&amp;L$54,データシート1!$A:$CD,MATCH("bc_"&amp;$C59,データシート1!$A$1:$CD$1,0),0),0)</f>
        <v>45.198</v>
      </c>
      <c r="M59" s="1008">
        <f>IFERROR(VLOOKUP(年度マスタ!$K$4&amp;"_"&amp;M$54,データシート1!$A:$CD,MATCH("bc_"&amp;$C59,データシート1!$A$1:$CD$1,0),0),0)</f>
        <v>40.741</v>
      </c>
      <c r="N59" s="1008">
        <f>IFERROR(VLOOKUP(年度マスタ!$K$4&amp;"_"&amp;N$54,データシート1!$A:$CD,MATCH("bc_"&amp;$C59,データシート1!$A$1:$CD$1,0),0),0)</f>
        <v>24.512</v>
      </c>
      <c r="O59" s="1008">
        <f>IFERROR(VLOOKUP(年度マスタ!$K$4&amp;"_"&amp;O$54,データシート1!$A:$CD,MATCH("bc_"&amp;$C59,データシート1!$A$1:$CD$1,0),0),0)</f>
        <v>23.469000000000001</v>
      </c>
      <c r="P59" s="1009">
        <f>IFERROR(VLOOKUP(年度マスタ!$K$4&amp;"_"&amp;P$54,データシート1!$A:$CD,MATCH("bc_"&amp;$C59,データシート1!$A$1:$CD$1,0),0),0)</f>
        <v>25.643999999999998</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3.0329999999999999</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3.6819999999999999</v>
      </c>
      <c r="L60" s="1006">
        <f>IFERROR(VLOOKUP(年度マスタ!$K$4&amp;"_"&amp;L$54,データシート1!$A:$CD,MATCH("bc_"&amp;$C60,データシート1!$A$1:$CD$1,0),0),0)</f>
        <v>3.0720000000000001</v>
      </c>
      <c r="M60" s="1006">
        <f>IFERROR(VLOOKUP(年度マスタ!$K$4&amp;"_"&amp;M$54,データシート1!$A:$CD,MATCH("bc_"&amp;$C60,データシート1!$A$1:$CD$1,0),0),0)</f>
        <v>3.5249999999999999</v>
      </c>
      <c r="N60" s="1006">
        <f>IFERROR(VLOOKUP(年度マスタ!$K$4&amp;"_"&amp;N$54,データシート1!$A:$CD,MATCH("bc_"&amp;$C60,データシート1!$A$1:$CD$1,0),0),0)</f>
        <v>3.1030000000000002</v>
      </c>
      <c r="O60" s="1006">
        <f>IFERROR(VLOOKUP(年度マスタ!$K$4&amp;"_"&amp;O$54,データシート1!$A:$CD,MATCH("bc_"&amp;$C60,データシート1!$A$1:$CD$1,0),0),0)</f>
        <v>3.4140000000000001</v>
      </c>
      <c r="P60" s="1007">
        <f>IFERROR(VLOOKUP(年度マスタ!$K$4&amp;"_"&amp;P$54,データシート1!$A:$CD,MATCH("bc_"&amp;$C60,データシート1!$A$1:$CD$1,0),0),0)</f>
        <v>3.2759999999999998</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20.86</v>
      </c>
      <c r="G61" s="1006">
        <f>IFERROR(VLOOKUP(年度マスタ!$K$4&amp;"_"&amp;G$54,データシート1!$A:$CD,MATCH("bc_"&amp;$C61,データシート1!$A$1:$CD$1,0),0),0)</f>
        <v>33.521999999999998</v>
      </c>
      <c r="H61" s="1006">
        <f>IFERROR(VLOOKUP(年度マスタ!$K$4&amp;"_"&amp;H$54,データシート1!$A:$CD,MATCH("bc_"&amp;$C61,データシート1!$A$1:$CD$1,0),0),0)</f>
        <v>25.004000000000001</v>
      </c>
      <c r="I61" s="1006">
        <f>IFERROR(VLOOKUP(年度マスタ!$K$4&amp;"_"&amp;I$54,データシート1!$A:$CD,MATCH("bc_"&amp;$C61,データシート1!$A$1:$CD$1,0),0),0)</f>
        <v>27.524999999999999</v>
      </c>
      <c r="J61" s="1006">
        <f>IFERROR(VLOOKUP(年度マスタ!$K$4&amp;"_"&amp;J$54,データシート1!$A:$CD,MATCH("bc_"&amp;$C61,データシート1!$A$1:$CD$1,0),0),0)</f>
        <v>30.602</v>
      </c>
      <c r="K61" s="1006">
        <f>IFERROR(VLOOKUP(年度マスタ!$K$4&amp;"_"&amp;K$54,データシート1!$A:$CD,MATCH("bc_"&amp;$C61,データシート1!$A$1:$CD$1,0),0),0)</f>
        <v>30.093</v>
      </c>
      <c r="L61" s="1006">
        <f>IFERROR(VLOOKUP(年度マスタ!$K$4&amp;"_"&amp;L$54,データシート1!$A:$CD,MATCH("bc_"&amp;$C61,データシート1!$A$1:$CD$1,0),0),0)</f>
        <v>29.972999999999999</v>
      </c>
      <c r="M61" s="1006">
        <f>IFERROR(VLOOKUP(年度マスタ!$K$4&amp;"_"&amp;M$54,データシート1!$A:$CD,MATCH("bc_"&amp;$C61,データシート1!$A$1:$CD$1,0),0),0)</f>
        <v>27.623999999999999</v>
      </c>
      <c r="N61" s="1006">
        <f>IFERROR(VLOOKUP(年度マスタ!$K$4&amp;"_"&amp;N$54,データシート1!$A:$CD,MATCH("bc_"&amp;$C61,データシート1!$A$1:$CD$1,0),0),0)</f>
        <v>20.98</v>
      </c>
      <c r="O61" s="1006">
        <f>IFERROR(VLOOKUP(年度マスタ!$K$4&amp;"_"&amp;O$54,データシート1!$A:$CD,MATCH("bc_"&amp;$C61,データシート1!$A$1:$CD$1,0),0),0)</f>
        <v>24.227</v>
      </c>
      <c r="P61" s="1007">
        <f>IFERROR(VLOOKUP(年度マスタ!$K$4&amp;"_"&amp;P$54,データシート1!$A:$CD,MATCH("bc_"&amp;$C61,データシート1!$A$1:$CD$1,0),0),0)</f>
        <v>23.419</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丹波市</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5790</v>
      </c>
      <c r="K6" s="688">
        <f>VLOOKUP(年度マスタ!$K$4&amp;"_"&amp;K$5,データシート1!$A:$BS,MATCH("cb_"&amp;$G6,データシート1!$A$1:$BS$1,0),0)</f>
        <v>6480.2</v>
      </c>
      <c r="L6" s="688">
        <f>VLOOKUP(年度マスタ!$K$4&amp;"_"&amp;L$5,データシート1!$A:$BS,MATCH("cb_"&amp;$G6,データシート1!$A$1:$BS$1,0),0)</f>
        <v>7096.2999999999993</v>
      </c>
      <c r="M6" s="688">
        <f>VLOOKUP(年度マスタ!$K$4&amp;"_"&amp;M$5,データシート1!$A:$BS,MATCH("cb_"&amp;$G6,データシート1!$A$1:$BS$1,0),0)</f>
        <v>7567.7000000000007</v>
      </c>
      <c r="N6" s="688">
        <f>VLOOKUP(年度マスタ!$K$4&amp;"_"&amp;N$5,データシート1!$A:$BS,MATCH("cb_"&amp;$G6,データシート1!$A$1:$BS$1,0),0)</f>
        <v>8275.0999999999967</v>
      </c>
      <c r="O6" s="688">
        <f>VLOOKUP(年度マスタ!$K$4&amp;"_"&amp;O$5,データシート1!$A:$BS,MATCH("cb_"&amp;$G6,データシート1!$A$1:$BS$1,0),0)</f>
        <v>8819.5000000000036</v>
      </c>
      <c r="P6" s="688">
        <f>VLOOKUP(年度マスタ!$K$4&amp;"_"&amp;P$5,データシート1!$A:$BS,MATCH("cb_"&amp;$G6,データシート1!$A$1:$BS$1,0),0)</f>
        <v>9351.1999999999989</v>
      </c>
      <c r="Q6" s="688">
        <f>VLOOKUP(年度マスタ!$K$4&amp;"_"&amp;Q$5,データシート1!$A:$BS,MATCH("cb_"&amp;$G6,データシート1!$A$1:$BS$1,0),0)</f>
        <v>9966.1999999999935</v>
      </c>
      <c r="R6" s="704">
        <f>VLOOKUP(年度マスタ!$K$4&amp;"_"&amp;R$5,データシート1!$A:$BS,MATCH("cb_"&amp;$G6,データシート1!$A$1:$BS$1,0),0)</f>
        <v>10595.299999999985</v>
      </c>
      <c r="S6" s="627"/>
      <c r="T6" s="226"/>
      <c r="U6" s="640"/>
      <c r="V6" s="231"/>
      <c r="W6" s="231"/>
      <c r="X6" s="231"/>
      <c r="Y6" s="232" t="s">
        <v>233</v>
      </c>
      <c r="Z6" s="734" t="s">
        <v>234</v>
      </c>
      <c r="AA6" s="734"/>
      <c r="AB6" s="734"/>
      <c r="AC6" s="735">
        <f>SUM(AC7:AC8)</f>
        <v>1180675</v>
      </c>
      <c r="AD6" s="735">
        <f>SUM(AD7:AD8)</f>
        <v>1433930.696</v>
      </c>
      <c r="AE6" s="736">
        <f>$AD6*3600/100000000</f>
        <v>51.621505056000004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25351.3</v>
      </c>
      <c r="K7" s="684">
        <f>VLOOKUP(年度マスタ!$K$4&amp;"_"&amp;K$5,データシート1!$A:$BS,MATCH("cb_"&amp;$G7,データシート1!$A$1:$BS$1,0),0)</f>
        <v>51605.599999999999</v>
      </c>
      <c r="L7" s="684">
        <f>VLOOKUP(年度マスタ!$K$4&amp;"_"&amp;L$5,データシート1!$A:$BS,MATCH("cb_"&amp;$G7,データシート1!$A$1:$BS$1,0),0)</f>
        <v>63277.9</v>
      </c>
      <c r="M7" s="684">
        <f>VLOOKUP(年度マスタ!$K$4&amp;"_"&amp;M$5,データシート1!$A:$BS,MATCH("cb_"&amp;$G7,データシート1!$A$1:$BS$1,0),0)</f>
        <v>68657.700000000026</v>
      </c>
      <c r="N7" s="684">
        <f>VLOOKUP(年度マスタ!$K$4&amp;"_"&amp;N$5,データシート1!$A:$BS,MATCH("cb_"&amp;$G7,データシート1!$A$1:$BS$1,0),0)</f>
        <v>73568.600000000006</v>
      </c>
      <c r="O7" s="684">
        <f>VLOOKUP(年度マスタ!$K$4&amp;"_"&amp;O$5,データシート1!$A:$BS,MATCH("cb_"&amp;$G7,データシート1!$A$1:$BS$1,0),0)</f>
        <v>80455.500000000073</v>
      </c>
      <c r="P7" s="684">
        <f>VLOOKUP(年度マスタ!$K$4&amp;"_"&amp;P$5,データシート1!$A:$BS,MATCH("cb_"&amp;$G7,データシート1!$A$1:$BS$1,0),0)</f>
        <v>85332.599999999846</v>
      </c>
      <c r="Q7" s="684">
        <f>VLOOKUP(年度マスタ!$K$4&amp;"_"&amp;Q$5,データシート1!$A:$BS,MATCH("cb_"&amp;$G7,データシート1!$A$1:$BS$1,0),0)</f>
        <v>114907.89999999981</v>
      </c>
      <c r="R7" s="705">
        <f>VLOOKUP(年度マスタ!$K$4&amp;"_"&amp;R$5,データシート1!$A:$BS,MATCH("cb_"&amp;$G7,データシート1!$A$1:$BS$1,0),0)</f>
        <v>117116.29999999977</v>
      </c>
      <c r="S7" s="627"/>
      <c r="T7" s="226"/>
      <c r="U7" s="640"/>
      <c r="V7" s="231"/>
      <c r="W7" s="231"/>
      <c r="X7" s="231"/>
      <c r="Y7" s="232" t="s">
        <v>236</v>
      </c>
      <c r="Z7" s="248" t="s">
        <v>1368</v>
      </c>
      <c r="AA7" s="248"/>
      <c r="AB7" s="248"/>
      <c r="AC7" s="671">
        <f>VLOOKUP(年度マスタ!$K$4&amp;"_令和4年度",データシート3!A:AB,MATCH("ea_"&amp;$Y7&amp;"_設備",データシート3!$A$1:$AB$1,0),0)</f>
        <v>485105</v>
      </c>
      <c r="AD7" s="671">
        <f>VLOOKUP(年度マスタ!$K$4&amp;"_令和4年度",データシート3!A:AB,MATCH("ea_"&amp;$Y7&amp;"_年間発電",データシート3!$A$1:$AB$1,0),0)/10^3</f>
        <v>589157.42599999998</v>
      </c>
      <c r="AE7" s="606">
        <f t="shared" ref="AE7:AE16" si="0">$AD7*3600/100000000</f>
        <v>21.209667335999999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695570</v>
      </c>
      <c r="AD8" s="671">
        <f>VLOOKUP(年度マスタ!$K$4&amp;"_令和4年度",データシート3!A:AB,MATCH("ea_"&amp;$Y8&amp;"_年間発電",データシート3!$A$1:$AB$1,0),0)/10^3</f>
        <v>844773.27</v>
      </c>
      <c r="AE8" s="606">
        <f t="shared" si="0"/>
        <v>30.411837720000001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295400</v>
      </c>
      <c r="AD9" s="737">
        <f>VLOOKUP(年度マスタ!$K$4&amp;"_令和4年度",データシート3!A:AB,MATCH("ea_"&amp;$Y9&amp;"_年間発電",データシート3!$A$1:$AB$1,0),0)/10^3</f>
        <v>816818.45200000016</v>
      </c>
      <c r="AE9" s="738">
        <f t="shared" si="0"/>
        <v>29.405464272000007</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61</v>
      </c>
      <c r="AD10" s="737">
        <f>SUM(AD11:AD12)</f>
        <v>329.10599999999999</v>
      </c>
      <c r="AE10" s="738">
        <f t="shared" si="0"/>
        <v>1.1847816000000001E-2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18144</v>
      </c>
      <c r="K11" s="725">
        <f>VLOOKUP(年度マスタ!$K$4&amp;"_"&amp;K$5,データシート1!$A:$BS,MATCH("cb_"&amp;$G11,データシート1!$A$1:$BS$1,0),0)</f>
        <v>18144</v>
      </c>
      <c r="L11" s="725">
        <f>VLOOKUP(年度マスタ!$K$4&amp;"_"&amp;L$5,データシート1!$A:$BS,MATCH("cb_"&amp;$G11,データシート1!$A$1:$BS$1,0),0)</f>
        <v>18144</v>
      </c>
      <c r="M11" s="725">
        <f>VLOOKUP(年度マスタ!$K$4&amp;"_"&amp;M$5,データシート1!$A:$BS,MATCH("cb_"&amp;$G11,データシート1!$A$1:$BS$1,0),0)</f>
        <v>40244</v>
      </c>
      <c r="N11" s="725">
        <f>VLOOKUP(年度マスタ!$K$4&amp;"_"&amp;N$5,データシート1!$A:$BS,MATCH("cb_"&amp;$G11,データシート1!$A$1:$BS$1,0),0)</f>
        <v>40981.1</v>
      </c>
      <c r="O11" s="725">
        <f>VLOOKUP(年度マスタ!$K$4&amp;"_"&amp;O$5,データシート1!$A:$BS,MATCH("cb_"&amp;$G11,データシート1!$A$1:$BS$1,0),0)</f>
        <v>40981.1</v>
      </c>
      <c r="P11" s="725">
        <f>VLOOKUP(年度マスタ!$K$4&amp;"_"&amp;P$5,データシート1!$A:$BS,MATCH("cb_"&amp;$G11,データシート1!$A$1:$BS$1,0),0)</f>
        <v>40981.1</v>
      </c>
      <c r="Q11" s="725">
        <f>VLOOKUP(年度マスタ!$K$4&amp;"_"&amp;Q$5,データシート1!$A:$BS,MATCH("cb_"&amp;$G11,データシート1!$A$1:$BS$1,0),0)</f>
        <v>40981.1</v>
      </c>
      <c r="R11" s="726">
        <f>VLOOKUP(年度マスタ!$K$4&amp;"_"&amp;R$5,データシート1!$A:$BS,MATCH("cb_"&amp;$G11,データシート1!$A$1:$BS$1,0),0)</f>
        <v>40981.1</v>
      </c>
      <c r="S11" s="628"/>
      <c r="T11" s="183"/>
      <c r="U11" s="641"/>
      <c r="V11" s="233"/>
      <c r="W11" s="233"/>
      <c r="X11" s="233"/>
      <c r="Y11" s="232" t="s">
        <v>244</v>
      </c>
      <c r="Z11" s="248" t="s">
        <v>1370</v>
      </c>
      <c r="AA11" s="248"/>
      <c r="AB11" s="248"/>
      <c r="AC11" s="671">
        <f>VLOOKUP(年度マスタ!$K$4&amp;"_令和4年度",データシート3!A:AB,MATCH("ea_"&amp;$Y11&amp;"_設備",データシート3!$A$1:$AB$1,0),0)</f>
        <v>61</v>
      </c>
      <c r="AD11" s="671">
        <f>VLOOKUP(年度マスタ!$K$4&amp;"_令和4年度",データシート3!A:AB,MATCH("ea_"&amp;$Y11&amp;"_年間発電",データシート3!$A$1:$AB$1,0),0)/10^3</f>
        <v>329.10599999999999</v>
      </c>
      <c r="AE11" s="606">
        <f t="shared" si="0"/>
        <v>1.1847816000000001E-2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49285.3</v>
      </c>
      <c r="K12" s="722">
        <f t="shared" ref="K12:Q12" si="1">SUM(K6:K11)</f>
        <v>76229.799999999988</v>
      </c>
      <c r="L12" s="722">
        <f t="shared" si="1"/>
        <v>88518.2</v>
      </c>
      <c r="M12" s="722">
        <f t="shared" si="1"/>
        <v>116469.40000000002</v>
      </c>
      <c r="N12" s="722">
        <f t="shared" si="1"/>
        <v>122824.79999999999</v>
      </c>
      <c r="O12" s="722">
        <f t="shared" si="1"/>
        <v>130256.10000000006</v>
      </c>
      <c r="P12" s="722">
        <f t="shared" si="1"/>
        <v>135664.89999999985</v>
      </c>
      <c r="Q12" s="722">
        <f t="shared" si="1"/>
        <v>165855.19999999981</v>
      </c>
      <c r="R12" s="723">
        <f t="shared" ref="R12" si="2">SUM(R6:R11)</f>
        <v>168692.69999999975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13.525647469999999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47.716000520000001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6948.6948000000002</v>
      </c>
      <c r="K19" s="682">
        <f>K6*別紙!$C5/100*別紙!$E5/10^3</f>
        <v>7777.0176240000001</v>
      </c>
      <c r="L19" s="682">
        <f>L6*別紙!$C5/100*別紙!$E5/10^3</f>
        <v>8516.4115559999973</v>
      </c>
      <c r="M19" s="682">
        <f>M6*別紙!$C5/100*別紙!$E5/10^3</f>
        <v>9082.1481240000012</v>
      </c>
      <c r="N19" s="682">
        <f>N6*別紙!$C5/100*別紙!$E5/10^3</f>
        <v>9931.1130119999943</v>
      </c>
      <c r="O19" s="682">
        <f>O6*別紙!$C5/100*別紙!$E5/10^3</f>
        <v>10584.458340000001</v>
      </c>
      <c r="P19" s="682">
        <f>P6*別紙!$C5/100*別紙!$E5/10^3</f>
        <v>11222.562143999998</v>
      </c>
      <c r="Q19" s="682">
        <f>Q6*別紙!$C5/100*別紙!$E5/10^3</f>
        <v>11960.635943999992</v>
      </c>
      <c r="R19" s="710">
        <f>R6*別紙!$C5/100*別紙!$E5/10^3</f>
        <v>12715.63143599998</v>
      </c>
      <c r="S19" s="631"/>
      <c r="T19" s="227"/>
      <c r="U19" s="647"/>
      <c r="W19" s="237"/>
      <c r="X19" s="237"/>
      <c r="Y19" s="209"/>
      <c r="Z19" s="699" t="s">
        <v>229</v>
      </c>
      <c r="AA19" s="748"/>
      <c r="AB19" s="749"/>
      <c r="AC19" s="750">
        <f>SUM($AC$6,$AC$9,$AC$10,$AC$13)</f>
        <v>1476136</v>
      </c>
      <c r="AD19" s="750">
        <f>SUM($AD$6,$AD$9,$AD$10,$AD$13)</f>
        <v>2251078.2540000002</v>
      </c>
      <c r="AE19" s="751">
        <f>SUM($AE$6,$AE$9,$AE$10,$AE$13,$AE$17,$AE$18)</f>
        <v>142.280465134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33533.685588</v>
      </c>
      <c r="K20" s="684">
        <f>K7*別紙!$C6/100*別紙!$E6/10^3</f>
        <v>68261.823455999984</v>
      </c>
      <c r="L20" s="684">
        <f>L7*別紙!$C6/100*別紙!$E6/10^3</f>
        <v>83701.475004000007</v>
      </c>
      <c r="M20" s="684">
        <f>M7*別紙!$C6/100*別紙!$E6/10^3</f>
        <v>90817.659252000027</v>
      </c>
      <c r="N20" s="684">
        <f>N7*別紙!$C6/100*別紙!$E6/10^3</f>
        <v>97313.601336000007</v>
      </c>
      <c r="O20" s="684">
        <f>O7*別紙!$C6/100*別紙!$E6/10^3</f>
        <v>106423.31718000009</v>
      </c>
      <c r="P20" s="684">
        <f>P7*別紙!$C6/100*別紙!$E6/10^3</f>
        <v>112874.54997599981</v>
      </c>
      <c r="Q20" s="684">
        <f>Q7*別紙!$C6/100*別紙!$E6/10^3</f>
        <v>151995.57380399975</v>
      </c>
      <c r="R20" s="705">
        <f>R7*別紙!$C6/100*別紙!$E6/10^3</f>
        <v>154916.75698799969</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127153.152</v>
      </c>
      <c r="K24" s="725">
        <f>K11*別紙!$C10/100*別紙!$E10/10^3</f>
        <v>127153.152</v>
      </c>
      <c r="L24" s="725">
        <f>L11*別紙!$C10/100*別紙!$E10/10^3</f>
        <v>127153.152</v>
      </c>
      <c r="M24" s="725">
        <f>M11*別紙!$C10/100*別紙!$E10/10^3</f>
        <v>282029.95199999999</v>
      </c>
      <c r="N24" s="725">
        <f>N11*別紙!$C10/100*別紙!$E10/10^3</f>
        <v>287195.54879999993</v>
      </c>
      <c r="O24" s="725">
        <f>O11*別紙!$C10/100*別紙!$E10/10^3</f>
        <v>287195.54879999993</v>
      </c>
      <c r="P24" s="725">
        <f>P11*別紙!$C10/100*別紙!$E10/10^3</f>
        <v>287195.54879999993</v>
      </c>
      <c r="Q24" s="725">
        <f>Q11*別紙!$C10/100*別紙!$E10/10^3</f>
        <v>287195.54879999993</v>
      </c>
      <c r="R24" s="726">
        <f>R11*別紙!$C10/100*別紙!$E10/10^3</f>
        <v>287195.54879999993</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167635.53238799999</v>
      </c>
      <c r="K25" s="728">
        <f t="shared" si="3"/>
        <v>203191.99307999999</v>
      </c>
      <c r="L25" s="728">
        <f t="shared" si="3"/>
        <v>219371.03856000002</v>
      </c>
      <c r="M25" s="728">
        <f t="shared" si="3"/>
        <v>381929.75937600003</v>
      </c>
      <c r="N25" s="728">
        <f t="shared" si="3"/>
        <v>394440.26314799994</v>
      </c>
      <c r="O25" s="728">
        <f t="shared" si="3"/>
        <v>404203.32432000001</v>
      </c>
      <c r="P25" s="728">
        <f t="shared" si="3"/>
        <v>411292.6609199997</v>
      </c>
      <c r="Q25" s="728">
        <f t="shared" si="3"/>
        <v>451151.75854799966</v>
      </c>
      <c r="R25" s="729">
        <f t="shared" ref="R25" si="4">SUM(R19:R24)</f>
        <v>454827.93722399959</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438730.43913587357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421902.13066566666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403111.16988720617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419986.41491330432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402918.79228431982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410067.63428870559</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376419.68148520339</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401551.10603749042</v>
      </c>
      <c r="R26" s="726">
        <f>Q26</f>
        <v>401551.10603749042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0.38209232237949131</v>
      </c>
      <c r="K27" s="951">
        <f t="shared" ref="K27:P27" si="5">K25/K26</f>
        <v>0.48160930773070221</v>
      </c>
      <c r="L27" s="951">
        <f t="shared" si="5"/>
        <v>0.54419488951740491</v>
      </c>
      <c r="M27" s="951">
        <f t="shared" si="5"/>
        <v>0.90938598443675822</v>
      </c>
      <c r="N27" s="951">
        <f t="shared" si="5"/>
        <v>0.97895722587608425</v>
      </c>
      <c r="O27" s="951">
        <f t="shared" si="5"/>
        <v>0.98569916404429803</v>
      </c>
      <c r="P27" s="951">
        <f t="shared" si="5"/>
        <v>1.0926438790267323</v>
      </c>
      <c r="Q27" s="951">
        <f>Q25/Q26</f>
        <v>1.1235226394965485</v>
      </c>
      <c r="R27" s="952">
        <f>R25/R26</f>
        <v>1.1326775854566693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1.1326775854566693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5.6059570504329042</v>
      </c>
      <c r="AA52" s="209"/>
      <c r="AB52" s="755" t="s">
        <v>232</v>
      </c>
      <c r="AC52" s="756">
        <f>$AD6</f>
        <v>1433930.696</v>
      </c>
      <c r="AD52" s="757">
        <f>R19+R20</f>
        <v>167632.38842399966</v>
      </c>
      <c r="AE52" s="758">
        <f t="shared" ref="AE52:AE54" si="6">IFERROR(AD52/AC52,"-")</f>
        <v>0.11690410763338568</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1849527.1479625097</v>
      </c>
      <c r="Z53" s="1142"/>
      <c r="AA53" s="209"/>
      <c r="AB53" s="755" t="s">
        <v>222</v>
      </c>
      <c r="AC53" s="756">
        <f>$AD9</f>
        <v>816818.45200000016</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329.10599999999999</v>
      </c>
      <c r="AD54" s="756">
        <f>R22</f>
        <v>0</v>
      </c>
      <c r="AE54" s="758">
        <f t="shared" si="6"/>
        <v>0</v>
      </c>
      <c r="AF54" s="523"/>
      <c r="AG54" s="47"/>
      <c r="AH54" s="468"/>
      <c r="AI54" s="490" t="s">
        <v>1284</v>
      </c>
      <c r="AJ54" s="491">
        <f>VLOOKUP(年度マスタ!$K$4&amp;"_"&amp;AJ$53,データシート1!$A$1:$BS$996,MATCH("ca_太陽光発電（10kW未満）",データシート1!$A$1:$BS$1,0),0)</f>
        <v>1370</v>
      </c>
      <c r="AK54" s="491">
        <f>VLOOKUP(年度マスタ!$K$4&amp;"_"&amp;AK$53,データシート1!$A$1:$BS$996,MATCH("ca_太陽光発電（10kW未満）",データシート1!$A$1:$BS$1,0),0)</f>
        <v>1498</v>
      </c>
      <c r="AL54" s="491">
        <f>VLOOKUP(年度マスタ!$K$4&amp;"_"&amp;AL$53,データシート1!$A$1:$BS$996,MATCH("ca_太陽光発電（10kW未満）",データシート1!$A$1:$BS$1,0),0)</f>
        <v>1611</v>
      </c>
      <c r="AM54" s="491">
        <f>VLOOKUP(年度マスタ!$K$4&amp;"_"&amp;AM$53,データシート1!$A$1:$BS$996,MATCH("ca_太陽光発電（10kW未満）",データシート1!$A$1:$BS$1,0),0)</f>
        <v>1692</v>
      </c>
      <c r="AN54" s="491">
        <f>VLOOKUP(年度マスタ!$K$4&amp;"_"&amp;AN$53,データシート1!$A$1:$BS$996,MATCH("ca_太陽光発電（10kW未満）",データシート1!$A$1:$BS$1,0),0)</f>
        <v>1808</v>
      </c>
      <c r="AO54" s="201">
        <f>VLOOKUP(年度マスタ!$K$4&amp;"_"&amp;AO$53,データシート1!$A$1:$BS$996,MATCH("ca_太陽光発電（10kW未満）",データシート1!$A$1:$BS$1,0),0)</f>
        <v>1902</v>
      </c>
      <c r="AP54" s="201">
        <f>VLOOKUP(年度マスタ!$K$4&amp;"_"&amp;AP$53,データシート1!$A$1:$BS$996,MATCH("ca_太陽光発電（10kW未満）",データシート1!$A$1:$BS$1,0),0)</f>
        <v>1982</v>
      </c>
      <c r="AQ54" s="201">
        <f>VLOOKUP(年度マスタ!$K$4&amp;"_"&amp;AQ$53,データシート1!$A$1:$BS$996,MATCH("ca_太陽光発電（10kW未満）",データシート1!$A$1:$BS$1,0),0)</f>
        <v>2065</v>
      </c>
      <c r="AR54" s="201">
        <f>VLOOKUP(年度マスタ!$K$4&amp;"_"&amp;AR$53,データシート1!$A$1:$BS$996,MATCH("ca_太陽光発電（10kW未満）",データシート1!$A$1:$BS$1,0),0)</f>
        <v>2154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丹波市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兵庫県</v>
      </c>
      <c r="AY12" s="25" t="str">
        <f>年度マスタ!$J4</f>
        <v>丹波市</v>
      </c>
      <c r="AZ12" s="25" t="str">
        <f>年度マスタ!$K4</f>
        <v>28223</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04209</v>
      </c>
      <c r="AY21" s="20" t="str">
        <f>IF(IFERROR(比較地域マスタ!$Z6,"")=0,"",IFERROR(比較地域マスタ!$Z6,""))</f>
        <v>多賀城市</v>
      </c>
      <c r="BB21" s="122" t="str">
        <f t="shared" ref="BB21:BC68" si="0">AX21</f>
        <v>04209</v>
      </c>
      <c r="BC21" s="123" t="str">
        <f t="shared" si="0"/>
        <v>多賀城市</v>
      </c>
      <c r="BD21" s="40">
        <f>SUM(BE21,BI21:BK21,BQ21)</f>
        <v>304.53293443317699</v>
      </c>
      <c r="BE21" s="40">
        <f>SUM(BF21:BH21)</f>
        <v>70.223173150282889</v>
      </c>
      <c r="BF21" s="40">
        <f>VLOOKUP($AX21&amp;"_"&amp;$BC$14,データシート1!$A:$BS,MATCH($BC$12&amp;"_"&amp;BF$20,データシート1!$A$1:$BS$1,0),0)</f>
        <v>65.547653768455859</v>
      </c>
      <c r="BG21" s="40">
        <f>VLOOKUP($AX21&amp;"_"&amp;$BC$14,データシート1!$A:$BS,MATCH($BC$12&amp;"_"&amp;BG$20,データシート1!$A$1:$BS$1,0),0)</f>
        <v>3.8622346105425858</v>
      </c>
      <c r="BH21" s="40">
        <f>VLOOKUP($AX21&amp;"_"&amp;$BC$14,データシート1!$A:$BS,MATCH($BC$12&amp;"_"&amp;BH$20,データシート1!$A$1:$BS$1,0),0)</f>
        <v>0.81328477128444798</v>
      </c>
      <c r="BI21" s="40">
        <f>VLOOKUP($AX21&amp;"_"&amp;$BC$14,データシート1!$A:$BS,MATCH($BC$12&amp;"_"&amp;BI$20,データシート1!$A$1:$BS$1,0),0)</f>
        <v>63.436025876538928</v>
      </c>
      <c r="BJ21" s="40">
        <f>VLOOKUP($AX21&amp;"_"&amp;$BC$14,データシート1!$A:$BS,MATCH($BC$12&amp;"_"&amp;BJ$20,データシート1!$A$1:$BS$1,0),0)</f>
        <v>82.606932983163631</v>
      </c>
      <c r="BK21" s="40">
        <f t="shared" ref="BK21:BK68" si="1">SUM(BL21,BO21:BP21)</f>
        <v>81.376309753571846</v>
      </c>
      <c r="BL21" s="40">
        <f t="shared" ref="BL21:BL67" si="2">SUM(BM21:BN21)</f>
        <v>77.702255602138337</v>
      </c>
      <c r="BM21" s="40">
        <f>VLOOKUP($AX21&amp;"_"&amp;$BC$14,データシート1!$A:$BS,MATCH($BC$12&amp;"_"&amp;BM$20,データシート1!$A$1:$BS$1,0),0)</f>
        <v>49.635120877543443</v>
      </c>
      <c r="BN21" s="40">
        <f>VLOOKUP($AX21&amp;"_"&amp;$BC$14,データシート1!$A:$BS,MATCH($BC$12&amp;"_"&amp;BN$20,データシート1!$A$1:$BS$1,0),0)</f>
        <v>28.067134724594897</v>
      </c>
      <c r="BO21" s="40">
        <f>VLOOKUP($AX21&amp;"_"&amp;$BC$14,データシート1!$A:$BS,MATCH($BC$12&amp;"_"&amp;BO$20,データシート1!$A$1:$BS$1,0),0)</f>
        <v>3.6740541514335128</v>
      </c>
      <c r="BP21" s="40">
        <f>VLOOKUP($AX21&amp;"_"&amp;$BC$14,データシート1!$A:$BS,MATCH($BC$12&amp;"_"&amp;BP$20,データシート1!$A$1:$BS$1,0),0)</f>
        <v>0</v>
      </c>
      <c r="BQ21" s="40">
        <f>VLOOKUP($AX21&amp;"_"&amp;$BC$14,データシート1!$A:$BS,MATCH($BC$12&amp;"_"&amp;BQ$20,データシート1!$A$1:$BS$1,0),0)</f>
        <v>6.8904926696196807</v>
      </c>
      <c r="BR21" s="41">
        <f t="shared" ref="BR21:BR68" si="3">BD21</f>
        <v>304.53293443317699</v>
      </c>
      <c r="BT21" s="124" t="str">
        <f t="shared" ref="BT21:BT68" si="4">AY21</f>
        <v>多賀城市</v>
      </c>
      <c r="BU21" s="40">
        <f>BD21</f>
        <v>304.53293443317699</v>
      </c>
      <c r="BV21" s="70">
        <f>BE21/$BR21</f>
        <v>0.23059303349566551</v>
      </c>
      <c r="BW21" s="70">
        <f t="shared" ref="BW21:CH42" si="5">BF21/$BR21</f>
        <v>0.21523995061637197</v>
      </c>
      <c r="BX21" s="70">
        <f t="shared" si="5"/>
        <v>1.2682485780171233E-2</v>
      </c>
      <c r="BY21" s="70">
        <f t="shared" si="5"/>
        <v>2.670597099122313E-3</v>
      </c>
      <c r="BZ21" s="70">
        <f t="shared" si="5"/>
        <v>0.2083059620287426</v>
      </c>
      <c r="CA21" s="70">
        <f t="shared" si="5"/>
        <v>0.27125779724586702</v>
      </c>
      <c r="CB21" s="70">
        <f t="shared" si="5"/>
        <v>0.26721677872062166</v>
      </c>
      <c r="CC21" s="70">
        <f t="shared" si="5"/>
        <v>0.25515222432924861</v>
      </c>
      <c r="CD21" s="70">
        <f t="shared" si="5"/>
        <v>0.16298769448345093</v>
      </c>
      <c r="CE21" s="70">
        <f t="shared" si="5"/>
        <v>9.2164529845797705E-2</v>
      </c>
      <c r="CF21" s="70">
        <f t="shared" si="5"/>
        <v>1.2064554391373071E-2</v>
      </c>
      <c r="CG21" s="70">
        <f t="shared" si="5"/>
        <v>0</v>
      </c>
      <c r="CH21" s="70">
        <f>BQ21/$BR21</f>
        <v>2.2626428509103166E-2</v>
      </c>
      <c r="CI21" s="125">
        <f t="shared" ref="CI21:CI68" si="6">BR21/$BR21</f>
        <v>1</v>
      </c>
      <c r="CK21" s="126" t="str">
        <f t="shared" ref="CK21:CK68" si="7">AY21</f>
        <v>多賀城市</v>
      </c>
      <c r="CL21" s="127">
        <f>CN21+CP21+CR21</f>
        <v>70.223173150282889</v>
      </c>
      <c r="CM21" s="71">
        <f>IF(IF(CL21=0,0,CW21/CL21)&gt;1,1,IF(CL21=0,0,CW21/CL21))</f>
        <v>0.68376289258877743</v>
      </c>
      <c r="CN21" s="72">
        <f>BF21</f>
        <v>65.547653768455859</v>
      </c>
      <c r="CO21" s="71">
        <f>IF(IF(CN21=0,0,CX21/CN21)&gt;1,1,IF(CN21=0,0,CX21/CN21))</f>
        <v>0.73253575436299156</v>
      </c>
      <c r="CP21" s="72">
        <f t="shared" ref="CP21:CP68" si="8">BG21</f>
        <v>3.8622346105425858</v>
      </c>
      <c r="CQ21" s="71">
        <f>IF(IF(CP21=0,0,CY21/CP21)&gt;1,1,IF(CP21=0,0,CY21/CP21))</f>
        <v>0</v>
      </c>
      <c r="CR21" s="72">
        <f t="shared" ref="CR21:CR68" si="9">BH21</f>
        <v>0.81328477128444798</v>
      </c>
      <c r="CS21" s="71">
        <f>IF(IF(CR21=0,0,CZ21/CR21)&gt;1,1,IF(CR21=0,0,CZ21/CR21))</f>
        <v>0</v>
      </c>
      <c r="CT21" s="72">
        <f t="shared" ref="CT21:CT68" si="10">BI21</f>
        <v>63.436025876538928</v>
      </c>
      <c r="CU21" s="73">
        <f>IF(IF(CT21=0,0,DA21/CT21)&gt;1,1,IF(CT21=0,0,DA21/CT21))</f>
        <v>0.26849096809986461</v>
      </c>
      <c r="CV21" s="18"/>
      <c r="CW21" s="1075">
        <f>SUM(CX21:CZ21)</f>
        <v>48.015999999999998</v>
      </c>
      <c r="CX21" s="1076">
        <f>VLOOKUP($AX21&amp;"_"&amp;$CW$14,データシート1!$A:$BS,MATCH($CW$12&amp;"_"&amp;CX$20,データシート1!$A$1:$BS$1,0),0)</f>
        <v>48.015999999999998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17.032</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65.048000000000002</v>
      </c>
      <c r="DE21" s="18"/>
      <c r="DF21" s="128">
        <f>VLOOKUP($AX21&amp;"_"&amp;$DF$14,データシート1!$A:$BS,MATCH($DF$12&amp;"_"&amp;DF$20,データシート1!$A$1:$BS$1,0),0)</f>
        <v>3</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5</v>
      </c>
      <c r="DM21" s="18"/>
      <c r="DN21" s="131">
        <f>IF($DD21=0,0,ROUND(CX21/$DD21,2))</f>
        <v>0.74</v>
      </c>
      <c r="DO21" s="132">
        <f>IF($DD21=0,0,ROUND(CY21/$DD21,2))</f>
        <v>0</v>
      </c>
      <c r="DP21" s="132">
        <f t="shared" ref="DP21:DR36" si="13">IF($DD21=0,0,ROUND(CZ21/$DD21,2))</f>
        <v>0</v>
      </c>
      <c r="DQ21" s="132">
        <f t="shared" si="13"/>
        <v>0.26</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29204</v>
      </c>
      <c r="AY22" s="20" t="str">
        <f>IF(IFERROR(比較地域マスタ!$Z7,"")=0,"",IFERROR(比較地域マスタ!$Z7,""))</f>
        <v>天理市</v>
      </c>
      <c r="BB22" s="122" t="str">
        <f t="shared" si="0"/>
        <v>29204</v>
      </c>
      <c r="BC22" s="123" t="str">
        <f t="shared" si="0"/>
        <v>天理市</v>
      </c>
      <c r="BD22" s="40">
        <f t="shared" ref="BD22:BD68" si="14">SUM(BE22,BI22:BK22,BQ22)</f>
        <v>286.26057717689355</v>
      </c>
      <c r="BE22" s="40">
        <f t="shared" ref="BE22:BE67" si="15">SUM(BF22:BH22)</f>
        <v>39.833225818348772</v>
      </c>
      <c r="BF22" s="40">
        <f>VLOOKUP($AX22&amp;"_"&amp;$BC$14,データシート1!$A:$BS,MATCH($BC$12&amp;"_"&amp;BF$20,データシート1!$A$1:$BS$1,0),0)</f>
        <v>32.963374135072513</v>
      </c>
      <c r="BG22" s="40">
        <f>VLOOKUP($AX22&amp;"_"&amp;$BC$14,データシート1!$A:$BS,MATCH($BC$12&amp;"_"&amp;BG$20,データシート1!$A$1:$BS$1,0),0)</f>
        <v>1.9671827896469007</v>
      </c>
      <c r="BH22" s="40">
        <f>VLOOKUP($AX22&amp;"_"&amp;$BC$14,データシート1!$A:$BS,MATCH($BC$12&amp;"_"&amp;BH$20,データシート1!$A$1:$BS$1,0),0)</f>
        <v>4.9026688936293619</v>
      </c>
      <c r="BI22" s="40">
        <f>VLOOKUP($AX22&amp;"_"&amp;$BC$14,データシート1!$A:$BS,MATCH($BC$12&amp;"_"&amp;BI$20,データシート1!$A$1:$BS$1,0),0)</f>
        <v>73.865434932797541</v>
      </c>
      <c r="BJ22" s="40">
        <f>VLOOKUP($AX22&amp;"_"&amp;$BC$14,データシート1!$A:$BS,MATCH($BC$12&amp;"_"&amp;BJ$20,データシート1!$A$1:$BS$1,0),0)</f>
        <v>70.554479409904374</v>
      </c>
      <c r="BK22" s="40">
        <f t="shared" si="1"/>
        <v>95.768530525322873</v>
      </c>
      <c r="BL22" s="40">
        <f t="shared" si="2"/>
        <v>91.993295572363792</v>
      </c>
      <c r="BM22" s="40">
        <f>VLOOKUP($AX22&amp;"_"&amp;$BC$14,データシート1!$A:$BS,MATCH($BC$12&amp;"_"&amp;BM$20,データシート1!$A$1:$BS$1,0),0)</f>
        <v>48.013177009914237</v>
      </c>
      <c r="BN22" s="40">
        <f>VLOOKUP($AX22&amp;"_"&amp;$BC$14,データシート1!$A:$BS,MATCH($BC$12&amp;"_"&amp;BN$20,データシート1!$A$1:$BS$1,0),0)</f>
        <v>43.980118562449547</v>
      </c>
      <c r="BO22" s="40">
        <f>VLOOKUP($AX22&amp;"_"&amp;$BC$14,データシート1!$A:$BS,MATCH($BC$12&amp;"_"&amp;BO$20,データシート1!$A$1:$BS$1,0),0)</f>
        <v>3.7752349529590843</v>
      </c>
      <c r="BP22" s="40">
        <f>VLOOKUP($AX22&amp;"_"&amp;$BC$14,データシート1!$A:$BS,MATCH($BC$12&amp;"_"&amp;BP$20,データシート1!$A$1:$BS$1,0),0)</f>
        <v>0</v>
      </c>
      <c r="BQ22" s="40">
        <f>VLOOKUP($AX22&amp;"_"&amp;$BC$14,データシート1!$A:$BS,MATCH($BC$12&amp;"_"&amp;BQ$20,データシート1!$A$1:$BS$1,0),0)</f>
        <v>6.2389064905200007</v>
      </c>
      <c r="BR22" s="41">
        <f t="shared" si="3"/>
        <v>286.26057717689355</v>
      </c>
      <c r="BT22" s="134" t="str">
        <f t="shared" si="4"/>
        <v>天理市</v>
      </c>
      <c r="BU22" s="38">
        <f>BD22</f>
        <v>286.26057717689355</v>
      </c>
      <c r="BV22" s="69">
        <f t="shared" ref="BV22:BZ68" si="16">BE22/$BR22</f>
        <v>0.13915023232044277</v>
      </c>
      <c r="BW22" s="69">
        <f t="shared" si="5"/>
        <v>0.11515163722562793</v>
      </c>
      <c r="BX22" s="69">
        <f t="shared" si="5"/>
        <v>6.8720003608156227E-3</v>
      </c>
      <c r="BY22" s="69">
        <f t="shared" si="5"/>
        <v>1.7126594733999218E-2</v>
      </c>
      <c r="BZ22" s="69">
        <f t="shared" si="5"/>
        <v>0.25803565290498487</v>
      </c>
      <c r="CA22" s="69">
        <f t="shared" si="5"/>
        <v>0.24646942343830155</v>
      </c>
      <c r="CB22" s="69">
        <f t="shared" si="5"/>
        <v>0.33455019014421639</v>
      </c>
      <c r="CC22" s="69">
        <f t="shared" si="5"/>
        <v>0.32136208373364983</v>
      </c>
      <c r="CD22" s="69">
        <f t="shared" si="5"/>
        <v>0.16772542514732894</v>
      </c>
      <c r="CE22" s="69">
        <f t="shared" si="5"/>
        <v>0.15363665858632086</v>
      </c>
      <c r="CF22" s="69">
        <f t="shared" si="5"/>
        <v>1.3188106410566598E-2</v>
      </c>
      <c r="CG22" s="69">
        <f t="shared" si="5"/>
        <v>0</v>
      </c>
      <c r="CH22" s="69">
        <f t="shared" si="5"/>
        <v>2.1794501192054446E-2</v>
      </c>
      <c r="CI22" s="135">
        <f t="shared" si="6"/>
        <v>1</v>
      </c>
      <c r="CK22" s="136" t="str">
        <f t="shared" si="7"/>
        <v>天理市</v>
      </c>
      <c r="CL22" s="137">
        <f t="shared" ref="CL22:CL68" si="17">CN22+CP22+CR22</f>
        <v>39.833225818348772</v>
      </c>
      <c r="CM22" s="75">
        <f t="shared" ref="CM22:CM68" si="18">IF(IF(CL22=0,0,CW22/CL22)&gt;1,1,IF(CL22=0,0,CW22/CL22))</f>
        <v>1</v>
      </c>
      <c r="CN22" s="76">
        <f t="shared" ref="CN22:CN68" si="19">BF22</f>
        <v>32.963374135072513</v>
      </c>
      <c r="CO22" s="75">
        <f t="shared" ref="CO22:CO68" si="20">IF(IF(CN22=0,0,CX22/CN22)&gt;1,1,IF(CN22=0,0,CX22/CN22))</f>
        <v>1</v>
      </c>
      <c r="CP22" s="76">
        <f t="shared" si="8"/>
        <v>1.9671827896469007</v>
      </c>
      <c r="CQ22" s="75">
        <f t="shared" ref="CQ22:CQ68" si="21">IF(IF(CP22=0,0,CY22/CP22)&gt;1,1,IF(CP22=0,0,CY22/CP22))</f>
        <v>0</v>
      </c>
      <c r="CR22" s="76">
        <f t="shared" si="9"/>
        <v>4.9026688936293619</v>
      </c>
      <c r="CS22" s="75">
        <f t="shared" ref="CS22:CS68" si="22">IF(IF(CR22=0,0,CZ22/CR22)&gt;1,1,IF(CR22=0,0,CZ22/CR22))</f>
        <v>0</v>
      </c>
      <c r="CT22" s="76">
        <f t="shared" si="10"/>
        <v>73.865434932797541</v>
      </c>
      <c r="CU22" s="77">
        <f t="shared" ref="CU22:CU68" si="23">IF(IF(CT22=0,0,DA22/CT22)&gt;1,1,IF(CT22=0,0,DA22/CT22))</f>
        <v>0.35028562444044442</v>
      </c>
      <c r="CV22" s="18"/>
      <c r="CW22" s="1078">
        <f t="shared" ref="CW22:CW68" si="24">SUM(CX22:CZ22)</f>
        <v>54.372999999999998</v>
      </c>
      <c r="CX22" s="1079">
        <f>VLOOKUP($AX22&amp;"_"&amp;$CW$14,データシート1!$A:$BS,MATCH($CW$12&amp;"_"&amp;CX$20,データシート1!$A$1:$BS$1,0),0)</f>
        <v>54.372999999999998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25.874000000000002</v>
      </c>
      <c r="DB22" s="1079">
        <f>VLOOKUP($AX22&amp;"_"&amp;$CW$14,データシート1!$A:$BS,MATCH($CW$12&amp;"_"&amp;DB$20,データシート1!$A$1:$BS$1,0),0)</f>
        <v>0</v>
      </c>
      <c r="DC22" s="1079">
        <f>VLOOKUP($AX22&amp;"_"&amp;$CW$14,データシート1!$A:$BS,MATCH($CW$12&amp;"_"&amp;DC$20,データシート1!$A$1:$BS$1,0),0)</f>
        <v>0</v>
      </c>
      <c r="DD22" s="1080">
        <f t="shared" si="11"/>
        <v>80.247</v>
      </c>
      <c r="DE22" s="18"/>
      <c r="DF22" s="138">
        <f>VLOOKUP($AX22&amp;"_"&amp;$DF$14,データシート1!$A:$BS,MATCH($DF$12&amp;"_"&amp;DF$20,データシート1!$A$1:$BS$1,0),0)</f>
        <v>8</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4</v>
      </c>
      <c r="DJ22" s="74">
        <f>VLOOKUP($AX22&amp;"_"&amp;$DF$14,データシート1!$A:$BS,MATCH($DF$12&amp;"_"&amp;DJ$20,データシート1!$A$1:$BS$1,0),0)</f>
        <v>0</v>
      </c>
      <c r="DK22" s="74">
        <f>VLOOKUP($AX22&amp;"_"&amp;$DF$14,データシート1!$A:$BS,MATCH($DF$12&amp;"_"&amp;DK$20,データシート1!$A$1:$BS$1,0),0)</f>
        <v>0</v>
      </c>
      <c r="DL22" s="78">
        <f t="shared" si="12"/>
        <v>12</v>
      </c>
      <c r="DM22" s="18"/>
      <c r="DN22" s="139">
        <f>IF($DD22=0,0,ROUND(CX22/$DD22,2))</f>
        <v>0.68</v>
      </c>
      <c r="DO22" s="140">
        <f>IF($DD22=0,0,ROUND(CY22/$DD22,2))</f>
        <v>0</v>
      </c>
      <c r="DP22" s="140">
        <f t="shared" si="13"/>
        <v>0</v>
      </c>
      <c r="DQ22" s="140">
        <f t="shared" si="13"/>
        <v>0.32</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44204</v>
      </c>
      <c r="AY23" s="20" t="str">
        <f>IF(IFERROR(比較地域マスタ!$Z8,"")=0,"",IFERROR(比較地域マスタ!$Z8,""))</f>
        <v>日田市</v>
      </c>
      <c r="BB23" s="122" t="str">
        <f t="shared" si="0"/>
        <v>44204</v>
      </c>
      <c r="BC23" s="123" t="str">
        <f t="shared" si="0"/>
        <v>日田市</v>
      </c>
      <c r="BD23" s="40">
        <f t="shared" si="14"/>
        <v>882.74972316078856</v>
      </c>
      <c r="BE23" s="40">
        <f t="shared" si="15"/>
        <v>604.51034756274237</v>
      </c>
      <c r="BF23" s="40">
        <f>VLOOKUP($AX23&amp;"_"&amp;$BC$14,データシート1!$A:$BS,MATCH($BC$12&amp;"_"&amp;BF$20,データシート1!$A$1:$BS$1,0),0)</f>
        <v>538.94376864458388</v>
      </c>
      <c r="BG23" s="40">
        <f>VLOOKUP($AX23&amp;"_"&amp;$BC$14,データシート1!$A:$BS,MATCH($BC$12&amp;"_"&amp;BG$20,データシート1!$A$1:$BS$1,0),0)</f>
        <v>9.6986096557225778</v>
      </c>
      <c r="BH23" s="40">
        <f>VLOOKUP($AX23&amp;"_"&amp;$BC$14,データシート1!$A:$BS,MATCH($BC$12&amp;"_"&amp;BH$20,データシート1!$A$1:$BS$1,0),0)</f>
        <v>55.867969262435849</v>
      </c>
      <c r="BI23" s="40">
        <f>VLOOKUP($AX23&amp;"_"&amp;$BC$14,データシート1!$A:$BS,MATCH($BC$12&amp;"_"&amp;BI$20,データシート1!$A$1:$BS$1,0),0)</f>
        <v>80.540896764019479</v>
      </c>
      <c r="BJ23" s="40">
        <f>VLOOKUP($AX23&amp;"_"&amp;$BC$14,データシート1!$A:$BS,MATCH($BC$12&amp;"_"&amp;BJ$20,データシート1!$A$1:$BS$1,0),0)</f>
        <v>63.901738942745773</v>
      </c>
      <c r="BK23" s="40">
        <f t="shared" si="1"/>
        <v>126.62551953750096</v>
      </c>
      <c r="BL23" s="40">
        <f t="shared" si="2"/>
        <v>122.8522303691866</v>
      </c>
      <c r="BM23" s="40">
        <f>VLOOKUP($AX23&amp;"_"&amp;$BC$14,データシート1!$A:$BS,MATCH($BC$12&amp;"_"&amp;BM$20,データシート1!$A$1:$BS$1,0),0)</f>
        <v>56.048726352387853</v>
      </c>
      <c r="BN23" s="40">
        <f>VLOOKUP($AX23&amp;"_"&amp;$BC$14,データシート1!$A:$BS,MATCH($BC$12&amp;"_"&amp;BN$20,データシート1!$A$1:$BS$1,0),0)</f>
        <v>66.803504016798755</v>
      </c>
      <c r="BO23" s="40">
        <f>VLOOKUP($AX23&amp;"_"&amp;$BC$14,データシート1!$A:$BS,MATCH($BC$12&amp;"_"&amp;BO$20,データシート1!$A$1:$BS$1,0),0)</f>
        <v>3.7732891683143621</v>
      </c>
      <c r="BP23" s="40">
        <f>VLOOKUP($AX23&amp;"_"&amp;$BC$14,データシート1!$A:$BS,MATCH($BC$12&amp;"_"&amp;BP$20,データシート1!$A$1:$BS$1,0),0)</f>
        <v>0</v>
      </c>
      <c r="BQ23" s="40">
        <f>VLOOKUP($AX23&amp;"_"&amp;$BC$14,データシート1!$A:$BS,MATCH($BC$12&amp;"_"&amp;BQ$20,データシート1!$A$1:$BS$1,0),0)</f>
        <v>7.1712203537799999</v>
      </c>
      <c r="BR23" s="41">
        <f t="shared" si="3"/>
        <v>882.74972316078856</v>
      </c>
      <c r="BT23" s="134" t="str">
        <f t="shared" si="4"/>
        <v>日田市</v>
      </c>
      <c r="BU23" s="38">
        <f t="shared" ref="BU23:BU68" si="25">BD23</f>
        <v>882.74972316078856</v>
      </c>
      <c r="BV23" s="69">
        <f t="shared" si="16"/>
        <v>0.68480378039454082</v>
      </c>
      <c r="BW23" s="69">
        <f t="shared" si="5"/>
        <v>0.61052839157494465</v>
      </c>
      <c r="BX23" s="69">
        <f t="shared" si="5"/>
        <v>1.0986816989299722E-2</v>
      </c>
      <c r="BY23" s="69">
        <f t="shared" si="5"/>
        <v>6.3288571830296417E-2</v>
      </c>
      <c r="BZ23" s="69">
        <f t="shared" si="5"/>
        <v>9.1238654231046809E-2</v>
      </c>
      <c r="CA23" s="69">
        <f t="shared" si="5"/>
        <v>7.2389418275814493E-2</v>
      </c>
      <c r="CB23" s="69">
        <f t="shared" si="5"/>
        <v>0.14344441716062339</v>
      </c>
      <c r="CC23" s="69">
        <f t="shared" si="5"/>
        <v>0.13916994494124543</v>
      </c>
      <c r="CD23" s="69">
        <f t="shared" si="5"/>
        <v>6.3493337785141227E-2</v>
      </c>
      <c r="CE23" s="69">
        <f t="shared" si="5"/>
        <v>7.567660715610422E-2</v>
      </c>
      <c r="CF23" s="69">
        <f t="shared" si="5"/>
        <v>4.2744722193779443E-3</v>
      </c>
      <c r="CG23" s="69">
        <f t="shared" si="5"/>
        <v>0</v>
      </c>
      <c r="CH23" s="69">
        <f t="shared" si="5"/>
        <v>8.1237299379744998E-3</v>
      </c>
      <c r="CI23" s="135">
        <f t="shared" si="6"/>
        <v>1</v>
      </c>
      <c r="CK23" s="136" t="str">
        <f t="shared" si="7"/>
        <v>日田市</v>
      </c>
      <c r="CL23" s="137">
        <f t="shared" si="17"/>
        <v>604.51034756274237</v>
      </c>
      <c r="CM23" s="75">
        <f t="shared" si="18"/>
        <v>4.8356492354278517E-2</v>
      </c>
      <c r="CN23" s="76">
        <f t="shared" si="19"/>
        <v>538.94376864458388</v>
      </c>
      <c r="CO23" s="75">
        <f t="shared" si="20"/>
        <v>5.4239424779911623E-2</v>
      </c>
      <c r="CP23" s="76">
        <f t="shared" si="8"/>
        <v>9.6986096557225778</v>
      </c>
      <c r="CQ23" s="75">
        <f t="shared" si="21"/>
        <v>0</v>
      </c>
      <c r="CR23" s="76">
        <f t="shared" si="9"/>
        <v>55.867969262435849</v>
      </c>
      <c r="CS23" s="75">
        <f t="shared" si="22"/>
        <v>0</v>
      </c>
      <c r="CT23" s="76">
        <f t="shared" si="10"/>
        <v>80.540896764019479</v>
      </c>
      <c r="CU23" s="77">
        <f t="shared" si="23"/>
        <v>6.5941654654789184E-2</v>
      </c>
      <c r="CV23" s="18"/>
      <c r="CW23" s="1078">
        <f t="shared" si="24"/>
        <v>29.231999999999999</v>
      </c>
      <c r="CX23" s="1081">
        <f>VLOOKUP($AX23&amp;"_"&amp;$CW$14,データシート1!$A:$BS,MATCH($CW$12&amp;"_"&amp;CX$20,データシート1!$A$1:$BS$1,0),0)</f>
        <v>29.231999999999999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5.3109999999999999</v>
      </c>
      <c r="DB23" s="1081">
        <f>VLOOKUP($AX23&amp;"_"&amp;$CW$14,データシート1!$A:$BS,MATCH($CW$12&amp;"_"&amp;DB$20,データシート1!$A$1:$BS$1,0),0)</f>
        <v>0</v>
      </c>
      <c r="DC23" s="1081">
        <f>VLOOKUP($AX23&amp;"_"&amp;$CW$14,データシート1!$A:$BS,MATCH($CW$12&amp;"_"&amp;DC$20,データシート1!$A$1:$BS$1,0),0)</f>
        <v>0</v>
      </c>
      <c r="DD23" s="1080">
        <f t="shared" si="11"/>
        <v>34.542999999999999</v>
      </c>
      <c r="DE23" s="18"/>
      <c r="DF23" s="138">
        <f>VLOOKUP($AX23&amp;"_"&amp;$DF$14,データシート1!$A:$BS,MATCH($DF$12&amp;"_"&amp;DF$20,データシート1!$A$1:$BS$1,0),0)</f>
        <v>5</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v>
      </c>
      <c r="DJ23" s="74">
        <f>VLOOKUP($AX23&amp;"_"&amp;$DF$14,データシート1!$A:$BS,MATCH($DF$12&amp;"_"&amp;DJ$20,データシート1!$A$1:$BS$1,0),0)</f>
        <v>0</v>
      </c>
      <c r="DK23" s="74">
        <f>VLOOKUP($AX23&amp;"_"&amp;$DF$14,データシート1!$A:$BS,MATCH($DF$12&amp;"_"&amp;DK$20,データシート1!$A$1:$BS$1,0),0)</f>
        <v>0</v>
      </c>
      <c r="DL23" s="78">
        <f t="shared" si="12"/>
        <v>6</v>
      </c>
      <c r="DM23" s="18"/>
      <c r="DN23" s="139">
        <f t="shared" ref="DN23:DN67" si="26">IF($DD23=0,0,ROUND(CX23/$DD23,2))</f>
        <v>0.85</v>
      </c>
      <c r="DO23" s="140">
        <f t="shared" ref="DO23:DO67" si="27">IF($DD23=0,0,ROUND(CY23/$DD23,2))</f>
        <v>0</v>
      </c>
      <c r="DP23" s="140">
        <f t="shared" si="13"/>
        <v>0</v>
      </c>
      <c r="DQ23" s="140">
        <f t="shared" si="13"/>
        <v>0.15</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28223</v>
      </c>
      <c r="AY24" s="20" t="str">
        <f>IF(IFERROR(比較地域マスタ!$Z9,"")=0,"",IFERROR(比較地域マスタ!$Z9,""))</f>
        <v>丹波市</v>
      </c>
      <c r="BB24" s="122" t="str">
        <f t="shared" si="0"/>
        <v>28223</v>
      </c>
      <c r="BC24" s="123" t="str">
        <f t="shared" si="0"/>
        <v>丹波市</v>
      </c>
      <c r="BD24" s="40">
        <f t="shared" si="14"/>
        <v>629.8293117016533</v>
      </c>
      <c r="BE24" s="40">
        <f t="shared" si="15"/>
        <v>383.71410372554618</v>
      </c>
      <c r="BF24" s="40">
        <f>VLOOKUP($AX24&amp;"_"&amp;$BC$14,データシート1!$A:$BS,MATCH($BC$12&amp;"_"&amp;BF$20,データシート1!$A$1:$BS$1,0),0)</f>
        <v>365.5296653651788</v>
      </c>
      <c r="BG24" s="40">
        <f>VLOOKUP($AX24&amp;"_"&amp;$BC$14,データシート1!$A:$BS,MATCH($BC$12&amp;"_"&amp;BG$20,データシート1!$A$1:$BS$1,0),0)</f>
        <v>3.5352559796929204</v>
      </c>
      <c r="BH24" s="40">
        <f>VLOOKUP($AX24&amp;"_"&amp;$BC$14,データシート1!$A:$BS,MATCH($BC$12&amp;"_"&amp;BH$20,データシート1!$A$1:$BS$1,0),0)</f>
        <v>14.649182380674484</v>
      </c>
      <c r="BI24" s="40">
        <f>VLOOKUP($AX24&amp;"_"&amp;$BC$14,データシート1!$A:$BS,MATCH($BC$12&amp;"_"&amp;BI$20,データシート1!$A$1:$BS$1,0),0)</f>
        <v>53.568775900289793</v>
      </c>
      <c r="BJ24" s="40">
        <f>VLOOKUP($AX24&amp;"_"&amp;$BC$14,データシート1!$A:$BS,MATCH($BC$12&amp;"_"&amp;BJ$20,データシート1!$A$1:$BS$1,0),0)</f>
        <v>50.914520546691868</v>
      </c>
      <c r="BK24" s="40">
        <f t="shared" si="1"/>
        <v>134.49760196492554</v>
      </c>
      <c r="BL24" s="40">
        <f t="shared" si="2"/>
        <v>130.76906584343979</v>
      </c>
      <c r="BM24" s="40">
        <f>VLOOKUP($AX24&amp;"_"&amp;$BC$14,データシート1!$A:$BS,MATCH($BC$12&amp;"_"&amp;BM$20,データシート1!$A$1:$BS$1,0),0)</f>
        <v>59.989532160191011</v>
      </c>
      <c r="BN24" s="40">
        <f>VLOOKUP($AX24&amp;"_"&amp;$BC$14,データシート1!$A:$BS,MATCH($BC$12&amp;"_"&amp;BN$20,データシート1!$A$1:$BS$1,0),0)</f>
        <v>70.779533683248772</v>
      </c>
      <c r="BO24" s="40">
        <f>VLOOKUP($AX24&amp;"_"&amp;$BC$14,データシート1!$A:$BS,MATCH($BC$12&amp;"_"&amp;BO$20,データシート1!$A$1:$BS$1,0),0)</f>
        <v>3.7285361214857438</v>
      </c>
      <c r="BP24" s="40">
        <f>VLOOKUP($AX24&amp;"_"&amp;$BC$14,データシート1!$A:$BS,MATCH($BC$12&amp;"_"&amp;BP$20,データシート1!$A$1:$BS$1,0),0)</f>
        <v>0</v>
      </c>
      <c r="BQ24" s="40">
        <f>VLOOKUP($AX24&amp;"_"&amp;$BC$14,データシート1!$A:$BS,MATCH($BC$12&amp;"_"&amp;BQ$20,データシート1!$A$1:$BS$1,0),0)</f>
        <v>7.1343095641999996</v>
      </c>
      <c r="BR24" s="41">
        <f t="shared" si="3"/>
        <v>629.8293117016533</v>
      </c>
      <c r="BT24" s="134" t="str">
        <f t="shared" si="4"/>
        <v>丹波市</v>
      </c>
      <c r="BU24" s="38">
        <f t="shared" si="25"/>
        <v>629.8293117016533</v>
      </c>
      <c r="BV24" s="69">
        <f t="shared" si="16"/>
        <v>0.60923506828991381</v>
      </c>
      <c r="BW24" s="69">
        <f t="shared" si="5"/>
        <v>0.58036305801265753</v>
      </c>
      <c r="BX24" s="69">
        <f t="shared" si="5"/>
        <v>5.6130381898890601E-3</v>
      </c>
      <c r="BY24" s="69">
        <f t="shared" si="5"/>
        <v>2.3258972087367255E-2</v>
      </c>
      <c r="BZ24" s="69">
        <f t="shared" si="5"/>
        <v>8.5052846707879215E-2</v>
      </c>
      <c r="CA24" s="69">
        <f t="shared" si="5"/>
        <v>8.0838601190428239E-2</v>
      </c>
      <c r="CB24" s="69">
        <f t="shared" si="5"/>
        <v>0.21354611394878414</v>
      </c>
      <c r="CC24" s="69">
        <f t="shared" si="5"/>
        <v>0.20762619873967439</v>
      </c>
      <c r="CD24" s="69">
        <f t="shared" si="5"/>
        <v>9.5247285328961831E-2</v>
      </c>
      <c r="CE24" s="69">
        <f t="shared" si="5"/>
        <v>0.11237891341071253</v>
      </c>
      <c r="CF24" s="69">
        <f t="shared" si="5"/>
        <v>5.9199152091097516E-3</v>
      </c>
      <c r="CG24" s="69">
        <f t="shared" si="5"/>
        <v>0</v>
      </c>
      <c r="CH24" s="69">
        <f t="shared" si="5"/>
        <v>1.1327369862994695E-2</v>
      </c>
      <c r="CI24" s="135">
        <f t="shared" si="6"/>
        <v>1</v>
      </c>
      <c r="CK24" s="136" t="str">
        <f t="shared" si="7"/>
        <v>丹波市</v>
      </c>
      <c r="CL24" s="137">
        <f t="shared" si="17"/>
        <v>383.71410372554618</v>
      </c>
      <c r="CM24" s="75">
        <f t="shared" si="18"/>
        <v>0.23333257529683876</v>
      </c>
      <c r="CN24" s="76">
        <f t="shared" si="19"/>
        <v>365.5296653651788</v>
      </c>
      <c r="CO24" s="75">
        <f t="shared" si="20"/>
        <v>0.24494044802233203</v>
      </c>
      <c r="CP24" s="76">
        <f t="shared" si="8"/>
        <v>3.5352559796929204</v>
      </c>
      <c r="CQ24" s="75">
        <f t="shared" si="21"/>
        <v>0</v>
      </c>
      <c r="CR24" s="76">
        <f t="shared" si="9"/>
        <v>14.649182380674484</v>
      </c>
      <c r="CS24" s="75">
        <f t="shared" si="22"/>
        <v>0</v>
      </c>
      <c r="CT24" s="76">
        <f t="shared" si="10"/>
        <v>53.568775900289793</v>
      </c>
      <c r="CU24" s="77">
        <f t="shared" si="23"/>
        <v>6.2536429920211731E-2</v>
      </c>
      <c r="CV24" s="18"/>
      <c r="CW24" s="1078">
        <f t="shared" si="24"/>
        <v>89.533000000000001</v>
      </c>
      <c r="CX24" s="1081">
        <f>VLOOKUP($AX24&amp;"_"&amp;$CW$14,データシート1!$A:$BS,MATCH($CW$12&amp;"_"&amp;CX$20,データシート1!$A$1:$BS$1,0),0)</f>
        <v>89.533000000000001</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3.35</v>
      </c>
      <c r="DB24" s="1081">
        <f>VLOOKUP($AX24&amp;"_"&amp;$CW$14,データシート1!$A:$BS,MATCH($CW$12&amp;"_"&amp;DB$20,データシート1!$A$1:$BS$1,0),0)</f>
        <v>0</v>
      </c>
      <c r="DC24" s="1081">
        <f>VLOOKUP($AX24&amp;"_"&amp;$CW$14,データシート1!$A:$BS,MATCH($CW$12&amp;"_"&amp;DC$20,データシート1!$A$1:$BS$1,0),0)</f>
        <v>0</v>
      </c>
      <c r="DD24" s="1080">
        <f t="shared" si="11"/>
        <v>92.882999999999996</v>
      </c>
      <c r="DE24" s="18"/>
      <c r="DF24" s="138">
        <f>VLOOKUP($AX24&amp;"_"&amp;$DF$14,データシート1!$A:$BS,MATCH($DF$12&amp;"_"&amp;DF$20,データシート1!$A$1:$BS$1,0),0)</f>
        <v>10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11</v>
      </c>
      <c r="DM24" s="18"/>
      <c r="DN24" s="139">
        <f t="shared" si="26"/>
        <v>0.96</v>
      </c>
      <c r="DO24" s="140">
        <f t="shared" si="27"/>
        <v>0</v>
      </c>
      <c r="DP24" s="140">
        <f t="shared" si="13"/>
        <v>0</v>
      </c>
      <c r="DQ24" s="140">
        <f t="shared" si="13"/>
        <v>0.04</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23232</v>
      </c>
      <c r="AY25" s="20" t="str">
        <f>IF(IFERROR(比較地域マスタ!$Z10,"")=0,"",IFERROR(比較地域マスタ!$Z10,""))</f>
        <v>愛西市</v>
      </c>
      <c r="BB25" s="122" t="str">
        <f t="shared" si="0"/>
        <v>23232</v>
      </c>
      <c r="BC25" s="123" t="str">
        <f t="shared" si="0"/>
        <v>愛西市</v>
      </c>
      <c r="BD25" s="40">
        <f t="shared" si="14"/>
        <v>289.19887942103475</v>
      </c>
      <c r="BE25" s="40">
        <f t="shared" si="15"/>
        <v>81.191440332222911</v>
      </c>
      <c r="BF25" s="40">
        <f>VLOOKUP($AX25&amp;"_"&amp;$BC$14,データシート1!$A:$BS,MATCH($BC$12&amp;"_"&amp;BF$20,データシート1!$A$1:$BS$1,0),0)</f>
        <v>68.916106639716403</v>
      </c>
      <c r="BG25" s="40">
        <f>VLOOKUP($AX25&amp;"_"&amp;$BC$14,データシート1!$A:$BS,MATCH($BC$12&amp;"_"&amp;BG$20,データシート1!$A$1:$BS$1,0),0)</f>
        <v>2.6581267825121562</v>
      </c>
      <c r="BH25" s="40">
        <f>VLOOKUP($AX25&amp;"_"&amp;$BC$14,データシート1!$A:$BS,MATCH($BC$12&amp;"_"&amp;BH$20,データシート1!$A$1:$BS$1,0),0)</f>
        <v>9.6172069099943567</v>
      </c>
      <c r="BI25" s="40">
        <f>VLOOKUP($AX25&amp;"_"&amp;$BC$14,データシート1!$A:$BS,MATCH($BC$12&amp;"_"&amp;BI$20,データシート1!$A$1:$BS$1,0),0)</f>
        <v>42.309737441598941</v>
      </c>
      <c r="BJ25" s="40">
        <f>VLOOKUP($AX25&amp;"_"&amp;$BC$14,データシート1!$A:$BS,MATCH($BC$12&amp;"_"&amp;BJ$20,データシート1!$A$1:$BS$1,0),0)</f>
        <v>61.54969501829256</v>
      </c>
      <c r="BK25" s="40">
        <f t="shared" si="1"/>
        <v>98.918530096447469</v>
      </c>
      <c r="BL25" s="40">
        <f t="shared" si="2"/>
        <v>95.224605356369366</v>
      </c>
      <c r="BM25" s="40">
        <f>VLOOKUP($AX25&amp;"_"&amp;$BC$14,データシート1!$A:$BS,MATCH($BC$12&amp;"_"&amp;BM$20,データシート1!$A$1:$BS$1,0),0)</f>
        <v>53.150498785640572</v>
      </c>
      <c r="BN25" s="40">
        <f>VLOOKUP($AX25&amp;"_"&amp;$BC$14,データシート1!$A:$BS,MATCH($BC$12&amp;"_"&amp;BN$20,データシート1!$A$1:$BS$1,0),0)</f>
        <v>42.074106570728794</v>
      </c>
      <c r="BO25" s="40">
        <f>VLOOKUP($AX25&amp;"_"&amp;$BC$14,データシート1!$A:$BS,MATCH($BC$12&amp;"_"&amp;BO$20,データシート1!$A$1:$BS$1,0),0)</f>
        <v>3.6939247400781037</v>
      </c>
      <c r="BP25" s="40">
        <f>VLOOKUP($AX25&amp;"_"&amp;$BC$14,データシート1!$A:$BS,MATCH($BC$12&amp;"_"&amp;BP$20,データシート1!$A$1:$BS$1,0),0)</f>
        <v>0</v>
      </c>
      <c r="BQ25" s="40">
        <f>VLOOKUP($AX25&amp;"_"&amp;$BC$14,データシート1!$A:$BS,MATCH($BC$12&amp;"_"&amp;BQ$20,データシート1!$A$1:$BS$1,0),0)</f>
        <v>5.2294765324728534</v>
      </c>
      <c r="BR25" s="41">
        <f t="shared" si="3"/>
        <v>289.19887942103475</v>
      </c>
      <c r="BT25" s="134" t="str">
        <f t="shared" si="4"/>
        <v>愛西市</v>
      </c>
      <c r="BU25" s="38">
        <f t="shared" si="25"/>
        <v>289.19887942103475</v>
      </c>
      <c r="BV25" s="69">
        <f t="shared" si="16"/>
        <v>0.28074604056130892</v>
      </c>
      <c r="BW25" s="69">
        <f t="shared" si="5"/>
        <v>0.2383000472812476</v>
      </c>
      <c r="BX25" s="69">
        <f t="shared" si="5"/>
        <v>9.1913453739296148E-3</v>
      </c>
      <c r="BY25" s="69">
        <f t="shared" si="5"/>
        <v>3.325464790613173E-2</v>
      </c>
      <c r="BZ25" s="69">
        <f t="shared" si="5"/>
        <v>0.14629979731007756</v>
      </c>
      <c r="CA25" s="69">
        <f t="shared" si="5"/>
        <v>0.21282826247982956</v>
      </c>
      <c r="CB25" s="69">
        <f t="shared" si="5"/>
        <v>0.3420432689589899</v>
      </c>
      <c r="CC25" s="69">
        <f t="shared" si="5"/>
        <v>0.32927031234355209</v>
      </c>
      <c r="CD25" s="69">
        <f t="shared" si="5"/>
        <v>0.18378528607042277</v>
      </c>
      <c r="CE25" s="69">
        <f t="shared" si="5"/>
        <v>0.14548502627312931</v>
      </c>
      <c r="CF25" s="69">
        <f t="shared" si="5"/>
        <v>1.2772956615437798E-2</v>
      </c>
      <c r="CG25" s="69">
        <f t="shared" si="5"/>
        <v>0</v>
      </c>
      <c r="CH25" s="69">
        <f t="shared" si="5"/>
        <v>1.8082630689794054E-2</v>
      </c>
      <c r="CI25" s="135">
        <f t="shared" si="6"/>
        <v>1</v>
      </c>
      <c r="CK25" s="136" t="str">
        <f t="shared" si="7"/>
        <v>愛西市</v>
      </c>
      <c r="CL25" s="137">
        <f t="shared" si="17"/>
        <v>81.191440332222911</v>
      </c>
      <c r="CM25" s="75">
        <f t="shared" si="18"/>
        <v>0</v>
      </c>
      <c r="CN25" s="76">
        <f t="shared" si="19"/>
        <v>68.916106639716403</v>
      </c>
      <c r="CO25" s="75">
        <f t="shared" si="20"/>
        <v>0</v>
      </c>
      <c r="CP25" s="76">
        <f t="shared" si="8"/>
        <v>2.6581267825121562</v>
      </c>
      <c r="CQ25" s="75">
        <f t="shared" si="21"/>
        <v>0</v>
      </c>
      <c r="CR25" s="76">
        <f t="shared" si="9"/>
        <v>9.6172069099943567</v>
      </c>
      <c r="CS25" s="75">
        <f t="shared" si="22"/>
        <v>0</v>
      </c>
      <c r="CT25" s="76">
        <f t="shared" si="10"/>
        <v>42.309737441598941</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08211</v>
      </c>
      <c r="AY26" s="20" t="str">
        <f>IF(IFERROR(比較地域マスタ!$Z11,"")=0,"",IFERROR(比較地域マスタ!$Z11,""))</f>
        <v>常総市</v>
      </c>
      <c r="BB26" s="122" t="str">
        <f t="shared" si="0"/>
        <v>08211</v>
      </c>
      <c r="BC26" s="123" t="str">
        <f t="shared" si="0"/>
        <v>常総市</v>
      </c>
      <c r="BD26" s="40">
        <f t="shared" si="14"/>
        <v>955.67415860823917</v>
      </c>
      <c r="BE26" s="40">
        <f t="shared" si="15"/>
        <v>673.48826006202933</v>
      </c>
      <c r="BF26" s="40">
        <f>VLOOKUP($AX26&amp;"_"&amp;$BC$14,データシート1!$A:$BS,MATCH($BC$12&amp;"_"&amp;BF$20,データシート1!$A$1:$BS$1,0),0)</f>
        <v>655.21765866021417</v>
      </c>
      <c r="BG26" s="40">
        <f>VLOOKUP($AX26&amp;"_"&amp;$BC$14,データシート1!$A:$BS,MATCH($BC$12&amp;"_"&amp;BG$20,データシート1!$A$1:$BS$1,0),0)</f>
        <v>4.3287227622516129</v>
      </c>
      <c r="BH26" s="40">
        <f>VLOOKUP($AX26&amp;"_"&amp;$BC$14,データシート1!$A:$BS,MATCH($BC$12&amp;"_"&amp;BH$20,データシート1!$A$1:$BS$1,0),0)</f>
        <v>13.941878639563596</v>
      </c>
      <c r="BI26" s="40">
        <f>VLOOKUP($AX26&amp;"_"&amp;$BC$14,データシート1!$A:$BS,MATCH($BC$12&amp;"_"&amp;BI$20,データシート1!$A$1:$BS$1,0),0)</f>
        <v>67.328013784555395</v>
      </c>
      <c r="BJ26" s="40">
        <f>VLOOKUP($AX26&amp;"_"&amp;$BC$14,データシート1!$A:$BS,MATCH($BC$12&amp;"_"&amp;BJ$20,データシート1!$A$1:$BS$1,0),0)</f>
        <v>75.947045831587815</v>
      </c>
      <c r="BK26" s="40">
        <f t="shared" si="1"/>
        <v>132.96424243669259</v>
      </c>
      <c r="BL26" s="40">
        <f t="shared" si="2"/>
        <v>129.27491682395654</v>
      </c>
      <c r="BM26" s="40">
        <f>VLOOKUP($AX26&amp;"_"&amp;$BC$14,データシート1!$A:$BS,MATCH($BC$12&amp;"_"&amp;BM$20,データシート1!$A$1:$BS$1,0),0)</f>
        <v>65.503301649801969</v>
      </c>
      <c r="BN26" s="40">
        <f>VLOOKUP($AX26&amp;"_"&amp;$BC$14,データシート1!$A:$BS,MATCH($BC$12&amp;"_"&amp;BN$20,データシート1!$A$1:$BS$1,0),0)</f>
        <v>63.771615174154583</v>
      </c>
      <c r="BO26" s="40">
        <f>VLOOKUP($AX26&amp;"_"&amp;$BC$14,データシート1!$A:$BS,MATCH($BC$12&amp;"_"&amp;BO$20,データシート1!$A$1:$BS$1,0),0)</f>
        <v>3.6893256127360319</v>
      </c>
      <c r="BP26" s="40">
        <f>VLOOKUP($AX26&amp;"_"&amp;$BC$14,データシート1!$A:$BS,MATCH($BC$12&amp;"_"&amp;BP$20,データシート1!$A$1:$BS$1,0),0)</f>
        <v>0</v>
      </c>
      <c r="BQ26" s="40">
        <f>VLOOKUP($AX26&amp;"_"&amp;$BC$14,データシート1!$A:$BS,MATCH($BC$12&amp;"_"&amp;BQ$20,データシート1!$A$1:$BS$1,0),0)</f>
        <v>5.9465964933740452</v>
      </c>
      <c r="BR26" s="41">
        <f t="shared" si="3"/>
        <v>955.67415860823917</v>
      </c>
      <c r="BT26" s="134" t="str">
        <f t="shared" si="4"/>
        <v>常総市</v>
      </c>
      <c r="BU26" s="38">
        <f t="shared" si="25"/>
        <v>955.67415860823917</v>
      </c>
      <c r="BV26" s="69">
        <f t="shared" si="16"/>
        <v>0.70472582521519589</v>
      </c>
      <c r="BW26" s="69">
        <f t="shared" si="5"/>
        <v>0.68560780131840782</v>
      </c>
      <c r="BX26" s="69">
        <f t="shared" si="5"/>
        <v>4.5294965059592997E-3</v>
      </c>
      <c r="BY26" s="69">
        <f t="shared" si="5"/>
        <v>1.4588527390828833E-2</v>
      </c>
      <c r="BZ26" s="69">
        <f t="shared" si="5"/>
        <v>7.0450804992578289E-2</v>
      </c>
      <c r="CA26" s="69">
        <f t="shared" si="5"/>
        <v>7.946960284265768E-2</v>
      </c>
      <c r="CB26" s="69">
        <f t="shared" si="5"/>
        <v>0.13913135689504272</v>
      </c>
      <c r="CC26" s="69">
        <f t="shared" si="5"/>
        <v>0.13527091389833257</v>
      </c>
      <c r="CD26" s="69">
        <f t="shared" si="5"/>
        <v>6.8541459512931988E-2</v>
      </c>
      <c r="CE26" s="69">
        <f t="shared" si="5"/>
        <v>6.6729454385400594E-2</v>
      </c>
      <c r="CF26" s="69">
        <f t="shared" si="5"/>
        <v>3.8604429967101393E-3</v>
      </c>
      <c r="CG26" s="69">
        <f t="shared" si="5"/>
        <v>0</v>
      </c>
      <c r="CH26" s="69">
        <f t="shared" si="5"/>
        <v>6.2224100545254374E-3</v>
      </c>
      <c r="CI26" s="135">
        <f t="shared" si="6"/>
        <v>1</v>
      </c>
      <c r="CK26" s="136" t="str">
        <f t="shared" si="7"/>
        <v>常総市</v>
      </c>
      <c r="CL26" s="137">
        <f t="shared" si="17"/>
        <v>673.48826006202933</v>
      </c>
      <c r="CM26" s="75">
        <f t="shared" si="18"/>
        <v>0.2349098111753703</v>
      </c>
      <c r="CN26" s="76">
        <f t="shared" si="19"/>
        <v>655.21765866021417</v>
      </c>
      <c r="CO26" s="75">
        <f t="shared" si="20"/>
        <v>0.24146021998782052</v>
      </c>
      <c r="CP26" s="76">
        <f t="shared" si="8"/>
        <v>4.3287227622516129</v>
      </c>
      <c r="CQ26" s="75">
        <f t="shared" si="21"/>
        <v>0</v>
      </c>
      <c r="CR26" s="76">
        <f t="shared" si="9"/>
        <v>13.941878639563596</v>
      </c>
      <c r="CS26" s="75">
        <f t="shared" si="22"/>
        <v>0</v>
      </c>
      <c r="CT26" s="76">
        <f t="shared" si="10"/>
        <v>67.328013784555395</v>
      </c>
      <c r="CU26" s="77">
        <f t="shared" si="23"/>
        <v>9.5190688685816871E-2</v>
      </c>
      <c r="CV26" s="18"/>
      <c r="CW26" s="1078">
        <f t="shared" si="24"/>
        <v>158.209</v>
      </c>
      <c r="CX26" s="1081">
        <f>VLOOKUP($AX26&amp;"_"&amp;$CW$14,データシート1!$A:$BS,MATCH($CW$12&amp;"_"&amp;CX$20,データシート1!$A$1:$BS$1,0),0)</f>
        <v>158.209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6.4089999999999998</v>
      </c>
      <c r="DB26" s="1081">
        <f>VLOOKUP($AX26&amp;"_"&amp;$CW$14,データシート1!$A:$BS,MATCH($CW$12&amp;"_"&amp;DB$20,データシート1!$A$1:$BS$1,0),0)</f>
        <v>0</v>
      </c>
      <c r="DC26" s="1081">
        <f>VLOOKUP($AX26&amp;"_"&amp;$CW$14,データシート1!$A:$BS,MATCH($CW$12&amp;"_"&amp;DC$20,データシート1!$A$1:$BS$1,0),0)</f>
        <v>0</v>
      </c>
      <c r="DD26" s="1080">
        <f t="shared" si="11"/>
        <v>164.61799999999999</v>
      </c>
      <c r="DE26" s="18"/>
      <c r="DF26" s="138">
        <f>VLOOKUP($AX26&amp;"_"&amp;$DF$14,データシート1!$A:$BS,MATCH($DF$12&amp;"_"&amp;DF$20,データシート1!$A$1:$BS$1,0),0)</f>
        <v>14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v>
      </c>
      <c r="DJ26" s="74">
        <f>VLOOKUP($AX26&amp;"_"&amp;$DF$14,データシート1!$A:$BS,MATCH($DF$12&amp;"_"&amp;DJ$20,データシート1!$A$1:$BS$1,0),0)</f>
        <v>0</v>
      </c>
      <c r="DK26" s="74">
        <f>VLOOKUP($AX26&amp;"_"&amp;$DF$14,データシート1!$A:$BS,MATCH($DF$12&amp;"_"&amp;DK$20,データシート1!$A$1:$BS$1,0),0)</f>
        <v>0</v>
      </c>
      <c r="DL26" s="78">
        <f t="shared" si="12"/>
        <v>16</v>
      </c>
      <c r="DM26" s="18"/>
      <c r="DN26" s="139">
        <f t="shared" si="26"/>
        <v>0.96</v>
      </c>
      <c r="DO26" s="140">
        <f t="shared" si="27"/>
        <v>0</v>
      </c>
      <c r="DP26" s="140">
        <f t="shared" si="13"/>
        <v>0</v>
      </c>
      <c r="DQ26" s="140">
        <f t="shared" si="13"/>
        <v>0.04</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23236</v>
      </c>
      <c r="AY27" s="20" t="str">
        <f>IF(IFERROR(比較地域マスタ!$Z12,"")=0,"",IFERROR(比較地域マスタ!$Z12,""))</f>
        <v>みよし市</v>
      </c>
      <c r="BB27" s="122" t="str">
        <f t="shared" si="0"/>
        <v>23236</v>
      </c>
      <c r="BC27" s="123" t="str">
        <f t="shared" si="0"/>
        <v>みよし市</v>
      </c>
      <c r="BD27" s="40">
        <f t="shared" si="14"/>
        <v>837.97900307656073</v>
      </c>
      <c r="BE27" s="40">
        <f t="shared" si="15"/>
        <v>611.17468359032341</v>
      </c>
      <c r="BF27" s="40">
        <f>VLOOKUP($AX27&amp;"_"&amp;$BC$14,データシート1!$A:$BS,MATCH($BC$12&amp;"_"&amp;BF$20,データシート1!$A$1:$BS$1,0),0)</f>
        <v>605.87855039141948</v>
      </c>
      <c r="BG27" s="40">
        <f>VLOOKUP($AX27&amp;"_"&amp;$BC$14,データシート1!$A:$BS,MATCH($BC$12&amp;"_"&amp;BG$20,データシート1!$A$1:$BS$1,0),0)</f>
        <v>1.7480374457021486</v>
      </c>
      <c r="BH27" s="40">
        <f>VLOOKUP($AX27&amp;"_"&amp;$BC$14,データシート1!$A:$BS,MATCH($BC$12&amp;"_"&amp;BH$20,データシート1!$A$1:$BS$1,0),0)</f>
        <v>3.5480957532018009</v>
      </c>
      <c r="BI27" s="40">
        <f>VLOOKUP($AX27&amp;"_"&amp;$BC$14,データシート1!$A:$BS,MATCH($BC$12&amp;"_"&amp;BI$20,データシート1!$A$1:$BS$1,0),0)</f>
        <v>62.939537511708195</v>
      </c>
      <c r="BJ27" s="40">
        <f>VLOOKUP($AX27&amp;"_"&amp;$BC$14,データシート1!$A:$BS,MATCH($BC$12&amp;"_"&amp;BJ$20,データシート1!$A$1:$BS$1,0),0)</f>
        <v>63.948273319232662</v>
      </c>
      <c r="BK27" s="40">
        <f t="shared" si="1"/>
        <v>92.661624890682816</v>
      </c>
      <c r="BL27" s="40">
        <f t="shared" si="2"/>
        <v>89.04853865811728</v>
      </c>
      <c r="BM27" s="40">
        <f>VLOOKUP($AX27&amp;"_"&amp;$BC$14,データシート1!$A:$BS,MATCH($BC$12&amp;"_"&amp;BM$20,データシート1!$A$1:$BS$1,0),0)</f>
        <v>56.433570669556133</v>
      </c>
      <c r="BN27" s="40">
        <f>VLOOKUP($AX27&amp;"_"&amp;$BC$14,データシート1!$A:$BS,MATCH($BC$12&amp;"_"&amp;BN$20,データシート1!$A$1:$BS$1,0),0)</f>
        <v>32.614967988561155</v>
      </c>
      <c r="BO27" s="40">
        <f>VLOOKUP($AX27&amp;"_"&amp;$BC$14,データシート1!$A:$BS,MATCH($BC$12&amp;"_"&amp;BO$20,データシート1!$A$1:$BS$1,0),0)</f>
        <v>3.6130862325655397</v>
      </c>
      <c r="BP27" s="40">
        <f>VLOOKUP($AX27&amp;"_"&amp;$BC$14,データシート1!$A:$BS,MATCH($BC$12&amp;"_"&amp;BP$20,データシート1!$A$1:$BS$1,0),0)</f>
        <v>0</v>
      </c>
      <c r="BQ27" s="40">
        <f>VLOOKUP($AX27&amp;"_"&amp;$BC$14,データシート1!$A:$BS,MATCH($BC$12&amp;"_"&amp;BQ$20,データシート1!$A$1:$BS$1,0),0)</f>
        <v>7.2548837646137638</v>
      </c>
      <c r="BR27" s="41">
        <f t="shared" si="3"/>
        <v>837.97900307656073</v>
      </c>
      <c r="BT27" s="134" t="str">
        <f t="shared" si="4"/>
        <v>みよし市</v>
      </c>
      <c r="BU27" s="38">
        <f t="shared" si="25"/>
        <v>837.97900307656073</v>
      </c>
      <c r="BV27" s="69">
        <f t="shared" si="16"/>
        <v>0.72934367251023391</v>
      </c>
      <c r="BW27" s="69">
        <f t="shared" si="5"/>
        <v>0.72302354613539677</v>
      </c>
      <c r="BX27" s="69">
        <f t="shared" si="5"/>
        <v>2.0860158062247316E-3</v>
      </c>
      <c r="BY27" s="69">
        <f t="shared" si="5"/>
        <v>4.2341105686124628E-3</v>
      </c>
      <c r="BZ27" s="69">
        <f t="shared" si="5"/>
        <v>7.5108728596577759E-2</v>
      </c>
      <c r="CA27" s="69">
        <f t="shared" si="5"/>
        <v>7.6312500772039174E-2</v>
      </c>
      <c r="CB27" s="69">
        <f t="shared" si="5"/>
        <v>0.11057750200241821</v>
      </c>
      <c r="CC27" s="69">
        <f t="shared" si="5"/>
        <v>0.10626583521924056</v>
      </c>
      <c r="CD27" s="69">
        <f t="shared" si="5"/>
        <v>6.7344850482369614E-2</v>
      </c>
      <c r="CE27" s="69">
        <f t="shared" si="5"/>
        <v>3.8920984736870952E-2</v>
      </c>
      <c r="CF27" s="69">
        <f t="shared" si="5"/>
        <v>4.3116667831776629E-3</v>
      </c>
      <c r="CG27" s="69">
        <f t="shared" si="5"/>
        <v>0</v>
      </c>
      <c r="CH27" s="69">
        <f t="shared" si="5"/>
        <v>8.6575961187310702E-3</v>
      </c>
      <c r="CI27" s="135">
        <f t="shared" si="6"/>
        <v>1</v>
      </c>
      <c r="CK27" s="136" t="str">
        <f t="shared" si="7"/>
        <v>みよし市</v>
      </c>
      <c r="CL27" s="137">
        <f t="shared" si="17"/>
        <v>611.17468359032341</v>
      </c>
      <c r="CM27" s="75">
        <f t="shared" si="18"/>
        <v>0.44322680122918778</v>
      </c>
      <c r="CN27" s="76">
        <f t="shared" si="19"/>
        <v>605.87855039141948</v>
      </c>
      <c r="CO27" s="75">
        <f t="shared" si="20"/>
        <v>0.44710115554511032</v>
      </c>
      <c r="CP27" s="76">
        <f t="shared" si="8"/>
        <v>1.7480374457021486</v>
      </c>
      <c r="CQ27" s="75">
        <f t="shared" si="21"/>
        <v>0</v>
      </c>
      <c r="CR27" s="76">
        <f t="shared" si="9"/>
        <v>3.5480957532018009</v>
      </c>
      <c r="CS27" s="75">
        <f t="shared" si="22"/>
        <v>0</v>
      </c>
      <c r="CT27" s="76">
        <f t="shared" si="10"/>
        <v>62.939537511708195</v>
      </c>
      <c r="CU27" s="77">
        <f t="shared" si="23"/>
        <v>0.11550768066332888</v>
      </c>
      <c r="CV27" s="18"/>
      <c r="CW27" s="1078">
        <f t="shared" si="24"/>
        <v>270.88900000000001</v>
      </c>
      <c r="CX27" s="1081">
        <f>VLOOKUP($AX27&amp;"_"&amp;$CW$14,データシート1!$A:$BS,MATCH($CW$12&amp;"_"&amp;CX$20,データシート1!$A$1:$BS$1,0),0)</f>
        <v>270.88900000000001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7.27</v>
      </c>
      <c r="DB27" s="1081">
        <f>VLOOKUP($AX27&amp;"_"&amp;$CW$14,データシート1!$A:$BS,MATCH($CW$12&amp;"_"&amp;DB$20,データシート1!$A$1:$BS$1,0),0)</f>
        <v>0</v>
      </c>
      <c r="DC27" s="1081">
        <f>VLOOKUP($AX27&amp;"_"&amp;$CW$14,データシート1!$A:$BS,MATCH($CW$12&amp;"_"&amp;DC$20,データシート1!$A$1:$BS$1,0),0)</f>
        <v>0</v>
      </c>
      <c r="DD27" s="1080">
        <f t="shared" si="11"/>
        <v>278.15899999999999</v>
      </c>
      <c r="DE27" s="18"/>
      <c r="DF27" s="138">
        <f>VLOOKUP($AX27&amp;"_"&amp;$DF$14,データシート1!$A:$BS,MATCH($DF$12&amp;"_"&amp;DF$20,データシート1!$A$1:$BS$1,0),0)</f>
        <v>20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2</v>
      </c>
      <c r="DJ27" s="74">
        <f>VLOOKUP($AX27&amp;"_"&amp;$DF$14,データシート1!$A:$BS,MATCH($DF$12&amp;"_"&amp;DJ$20,データシート1!$A$1:$BS$1,0),0)</f>
        <v>0</v>
      </c>
      <c r="DK27" s="74">
        <f>VLOOKUP($AX27&amp;"_"&amp;$DF$14,データシート1!$A:$BS,MATCH($DF$12&amp;"_"&amp;DK$20,データシート1!$A$1:$BS$1,0),0)</f>
        <v>0</v>
      </c>
      <c r="DL27" s="78">
        <f t="shared" si="12"/>
        <v>22</v>
      </c>
      <c r="DM27" s="18"/>
      <c r="DN27" s="139">
        <f t="shared" si="26"/>
        <v>0.97</v>
      </c>
      <c r="DO27" s="140">
        <f t="shared" si="27"/>
        <v>0</v>
      </c>
      <c r="DP27" s="140">
        <f t="shared" si="13"/>
        <v>0</v>
      </c>
      <c r="DQ27" s="140">
        <f t="shared" si="13"/>
        <v>0.03</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11238</v>
      </c>
      <c r="AY28" s="20" t="str">
        <f>IF(IFERROR(比較地域マスタ!$Z13,"")=0,"",IFERROR(比較地域マスタ!$Z13,""))</f>
        <v>蓮田市</v>
      </c>
      <c r="BB28" s="122" t="str">
        <f t="shared" si="0"/>
        <v>11238</v>
      </c>
      <c r="BC28" s="123" t="str">
        <f t="shared" si="0"/>
        <v>蓮田市</v>
      </c>
      <c r="BD28" s="40">
        <f t="shared" si="14"/>
        <v>287.98211086215082</v>
      </c>
      <c r="BE28" s="40">
        <f t="shared" si="15"/>
        <v>91.95354900065584</v>
      </c>
      <c r="BF28" s="40">
        <f>VLOOKUP($AX28&amp;"_"&amp;$BC$14,データシート1!$A:$BS,MATCH($BC$12&amp;"_"&amp;BF$20,データシート1!$A$1:$BS$1,0),0)</f>
        <v>82.701409768404361</v>
      </c>
      <c r="BG28" s="40">
        <f>VLOOKUP($AX28&amp;"_"&amp;$BC$14,データシート1!$A:$BS,MATCH($BC$12&amp;"_"&amp;BG$20,データシート1!$A$1:$BS$1,0),0)</f>
        <v>2.808230015851533</v>
      </c>
      <c r="BH28" s="40">
        <f>VLOOKUP($AX28&amp;"_"&amp;$BC$14,データシート1!$A:$BS,MATCH($BC$12&amp;"_"&amp;BH$20,データシート1!$A$1:$BS$1,0),0)</f>
        <v>6.4439092163999412</v>
      </c>
      <c r="BI28" s="40">
        <f>VLOOKUP($AX28&amp;"_"&amp;$BC$14,データシート1!$A:$BS,MATCH($BC$12&amp;"_"&amp;BI$20,データシート1!$A$1:$BS$1,0),0)</f>
        <v>48.601334320770405</v>
      </c>
      <c r="BJ28" s="40">
        <f>VLOOKUP($AX28&amp;"_"&amp;$BC$14,データシート1!$A:$BS,MATCH($BC$12&amp;"_"&amp;BJ$20,データシート1!$A$1:$BS$1,0),0)</f>
        <v>69.381868858790583</v>
      </c>
      <c r="BK28" s="40">
        <f t="shared" si="1"/>
        <v>72.120622806374712</v>
      </c>
      <c r="BL28" s="40">
        <f t="shared" si="2"/>
        <v>68.492029259822445</v>
      </c>
      <c r="BM28" s="40">
        <f>VLOOKUP($AX28&amp;"_"&amp;$BC$14,データシート1!$A:$BS,MATCH($BC$12&amp;"_"&amp;BM$20,データシート1!$A$1:$BS$1,0),0)</f>
        <v>42.765299957619547</v>
      </c>
      <c r="BN28" s="40">
        <f>VLOOKUP($AX28&amp;"_"&amp;$BC$14,データシート1!$A:$BS,MATCH($BC$12&amp;"_"&amp;BN$20,データシート1!$A$1:$BS$1,0),0)</f>
        <v>25.726729302202902</v>
      </c>
      <c r="BO28" s="40">
        <f>VLOOKUP($AX28&amp;"_"&amp;$BC$14,データシート1!$A:$BS,MATCH($BC$12&amp;"_"&amp;BO$20,データシート1!$A$1:$BS$1,0),0)</f>
        <v>3.6285935465522678</v>
      </c>
      <c r="BP28" s="40">
        <f>VLOOKUP($AX28&amp;"_"&amp;$BC$14,データシート1!$A:$BS,MATCH($BC$12&amp;"_"&amp;BP$20,データシート1!$A$1:$BS$1,0),0)</f>
        <v>0</v>
      </c>
      <c r="BQ28" s="40">
        <f>VLOOKUP($AX28&amp;"_"&amp;$BC$14,データシート1!$A:$BS,MATCH($BC$12&amp;"_"&amp;BQ$20,データシート1!$A$1:$BS$1,0),0)</f>
        <v>5.9247358755592998</v>
      </c>
      <c r="BR28" s="41">
        <f t="shared" si="3"/>
        <v>287.98211086215082</v>
      </c>
      <c r="BT28" s="134" t="str">
        <f t="shared" si="4"/>
        <v>蓮田市</v>
      </c>
      <c r="BU28" s="38">
        <f t="shared" si="25"/>
        <v>287.98211086215082</v>
      </c>
      <c r="BV28" s="69">
        <f t="shared" si="16"/>
        <v>0.31930298977727645</v>
      </c>
      <c r="BW28" s="69">
        <f t="shared" si="5"/>
        <v>0.28717551073160674</v>
      </c>
      <c r="BX28" s="69">
        <f t="shared" si="5"/>
        <v>9.7514043752382797E-3</v>
      </c>
      <c r="BY28" s="69">
        <f t="shared" si="5"/>
        <v>2.2376074670431404E-2</v>
      </c>
      <c r="BZ28" s="69">
        <f t="shared" si="5"/>
        <v>0.168765115913865</v>
      </c>
      <c r="CA28" s="69">
        <f t="shared" si="5"/>
        <v>0.24092423189439635</v>
      </c>
      <c r="CB28" s="69">
        <f t="shared" si="5"/>
        <v>0.2504343849361424</v>
      </c>
      <c r="CC28" s="69">
        <f t="shared" si="5"/>
        <v>0.2378343191345233</v>
      </c>
      <c r="CD28" s="69">
        <f t="shared" si="5"/>
        <v>0.14849984893016543</v>
      </c>
      <c r="CE28" s="69">
        <f t="shared" si="5"/>
        <v>8.9334470204357891E-2</v>
      </c>
      <c r="CF28" s="69">
        <f t="shared" si="5"/>
        <v>1.2600065801619103E-2</v>
      </c>
      <c r="CG28" s="69">
        <f t="shared" si="5"/>
        <v>0</v>
      </c>
      <c r="CH28" s="69">
        <f t="shared" si="5"/>
        <v>2.0573277478319857E-2</v>
      </c>
      <c r="CI28" s="135">
        <f t="shared" si="6"/>
        <v>1</v>
      </c>
      <c r="CK28" s="136" t="str">
        <f t="shared" si="7"/>
        <v>蓮田市</v>
      </c>
      <c r="CL28" s="137">
        <f t="shared" si="17"/>
        <v>91.95354900065584</v>
      </c>
      <c r="CM28" s="75">
        <f t="shared" si="18"/>
        <v>0.52549358371861599</v>
      </c>
      <c r="CN28" s="76">
        <f t="shared" si="19"/>
        <v>82.701409768404361</v>
      </c>
      <c r="CO28" s="75">
        <f t="shared" si="20"/>
        <v>0.58428266380606231</v>
      </c>
      <c r="CP28" s="76">
        <f t="shared" si="8"/>
        <v>2.808230015851533</v>
      </c>
      <c r="CQ28" s="75">
        <f t="shared" si="21"/>
        <v>0</v>
      </c>
      <c r="CR28" s="76">
        <f t="shared" si="9"/>
        <v>6.4439092163999412</v>
      </c>
      <c r="CS28" s="75">
        <f t="shared" si="22"/>
        <v>0</v>
      </c>
      <c r="CT28" s="76">
        <f t="shared" si="10"/>
        <v>48.601334320770405</v>
      </c>
      <c r="CU28" s="77">
        <f t="shared" si="23"/>
        <v>0</v>
      </c>
      <c r="CV28" s="18"/>
      <c r="CW28" s="1078">
        <f t="shared" si="24"/>
        <v>48.320999999999998</v>
      </c>
      <c r="CX28" s="1081">
        <f>VLOOKUP($AX28&amp;"_"&amp;$CW$14,データシート1!$A:$BS,MATCH($CW$12&amp;"_"&amp;CX$20,データシート1!$A$1:$BS$1,0),0)</f>
        <v>48.320999999999998</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48.320999999999998</v>
      </c>
      <c r="DE28" s="18"/>
      <c r="DF28" s="138">
        <f>VLOOKUP($AX28&amp;"_"&amp;$DF$14,データシート1!$A:$BS,MATCH($DF$12&amp;"_"&amp;DF$20,データシート1!$A$1:$BS$1,0),0)</f>
        <v>5</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5</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06210</v>
      </c>
      <c r="AY29" s="20" t="str">
        <f>IF(IFERROR(比較地域マスタ!$Z14,"")=0,"",IFERROR(比較地域マスタ!$Z14,""))</f>
        <v>天童市</v>
      </c>
      <c r="BB29" s="122" t="str">
        <f t="shared" si="0"/>
        <v>06210</v>
      </c>
      <c r="BC29" s="123" t="str">
        <f t="shared" si="0"/>
        <v>天童市</v>
      </c>
      <c r="BD29" s="40">
        <f t="shared" si="14"/>
        <v>412.30622249224962</v>
      </c>
      <c r="BE29" s="40">
        <f t="shared" si="15"/>
        <v>119.85140294620267</v>
      </c>
      <c r="BF29" s="40">
        <f>VLOOKUP($AX29&amp;"_"&amp;$BC$14,データシート1!$A:$BS,MATCH($BC$12&amp;"_"&amp;BF$20,データシート1!$A$1:$BS$1,0),0)</f>
        <v>101.8460679751212</v>
      </c>
      <c r="BG29" s="40">
        <f>VLOOKUP($AX29&amp;"_"&amp;$BC$14,データシート1!$A:$BS,MATCH($BC$12&amp;"_"&amp;BG$20,データシート1!$A$1:$BS$1,0),0)</f>
        <v>4.3246437298858611</v>
      </c>
      <c r="BH29" s="40">
        <f>VLOOKUP($AX29&amp;"_"&amp;$BC$14,データシート1!$A:$BS,MATCH($BC$12&amp;"_"&amp;BH$20,データシート1!$A$1:$BS$1,0),0)</f>
        <v>13.680691241195607</v>
      </c>
      <c r="BI29" s="40">
        <f>VLOOKUP($AX29&amp;"_"&amp;$BC$14,データシート1!$A:$BS,MATCH($BC$12&amp;"_"&amp;BI$20,データシート1!$A$1:$BS$1,0),0)</f>
        <v>76.005161889207983</v>
      </c>
      <c r="BJ29" s="40">
        <f>VLOOKUP($AX29&amp;"_"&amp;$BC$14,データシート1!$A:$BS,MATCH($BC$12&amp;"_"&amp;BJ$20,データシート1!$A$1:$BS$1,0),0)</f>
        <v>88.749778693230397</v>
      </c>
      <c r="BK29" s="40">
        <f t="shared" si="1"/>
        <v>118.6597490707023</v>
      </c>
      <c r="BL29" s="40">
        <f t="shared" si="2"/>
        <v>115.00945707720282</v>
      </c>
      <c r="BM29" s="40">
        <f>VLOOKUP($AX29&amp;"_"&amp;$BC$14,データシート1!$A:$BS,MATCH($BC$12&amp;"_"&amp;BM$20,データシート1!$A$1:$BS$1,0),0)</f>
        <v>60.550705146316396</v>
      </c>
      <c r="BN29" s="40">
        <f>VLOOKUP($AX29&amp;"_"&amp;$BC$14,データシート1!$A:$BS,MATCH($BC$12&amp;"_"&amp;BN$20,データシート1!$A$1:$BS$1,0),0)</f>
        <v>54.458751930886436</v>
      </c>
      <c r="BO29" s="40">
        <f>VLOOKUP($AX29&amp;"_"&amp;$BC$14,データシート1!$A:$BS,MATCH($BC$12&amp;"_"&amp;BO$20,データシート1!$A$1:$BS$1,0),0)</f>
        <v>3.6502919934994771</v>
      </c>
      <c r="BP29" s="40">
        <f>VLOOKUP($AX29&amp;"_"&amp;$BC$14,データシート1!$A:$BS,MATCH($BC$12&amp;"_"&amp;BP$20,データシート1!$A$1:$BS$1,0),0)</f>
        <v>0</v>
      </c>
      <c r="BQ29" s="40">
        <f>VLOOKUP($AX29&amp;"_"&amp;$BC$14,データシート1!$A:$BS,MATCH($BC$12&amp;"_"&amp;BQ$20,データシート1!$A$1:$BS$1,0),0)</f>
        <v>9.0401298929063163</v>
      </c>
      <c r="BR29" s="41">
        <f t="shared" si="3"/>
        <v>412.30622249224962</v>
      </c>
      <c r="BT29" s="134" t="str">
        <f t="shared" si="4"/>
        <v>天童市</v>
      </c>
      <c r="BU29" s="38">
        <f t="shared" si="25"/>
        <v>412.30622249224962</v>
      </c>
      <c r="BV29" s="69">
        <f t="shared" si="16"/>
        <v>0.29068540906742096</v>
      </c>
      <c r="BW29" s="69">
        <f t="shared" si="5"/>
        <v>0.24701559767761125</v>
      </c>
      <c r="BX29" s="69">
        <f t="shared" si="5"/>
        <v>1.048891210941439E-2</v>
      </c>
      <c r="BY29" s="69">
        <f t="shared" si="5"/>
        <v>3.3180899280395339E-2</v>
      </c>
      <c r="BZ29" s="69">
        <f t="shared" si="5"/>
        <v>0.18434153486644675</v>
      </c>
      <c r="CA29" s="69">
        <f t="shared" si="5"/>
        <v>0.21525209626177466</v>
      </c>
      <c r="CB29" s="69">
        <f t="shared" si="5"/>
        <v>0.28779519346917648</v>
      </c>
      <c r="CC29" s="69">
        <f t="shared" si="5"/>
        <v>0.2789418417748103</v>
      </c>
      <c r="CD29" s="69">
        <f t="shared" si="5"/>
        <v>0.14685857705544234</v>
      </c>
      <c r="CE29" s="69">
        <f t="shared" si="5"/>
        <v>0.13208326471936796</v>
      </c>
      <c r="CF29" s="69">
        <f t="shared" si="5"/>
        <v>8.8533516943661798E-3</v>
      </c>
      <c r="CG29" s="69">
        <f t="shared" si="5"/>
        <v>0</v>
      </c>
      <c r="CH29" s="69">
        <f t="shared" si="5"/>
        <v>2.192576633518125E-2</v>
      </c>
      <c r="CI29" s="135">
        <f t="shared" si="6"/>
        <v>1</v>
      </c>
      <c r="CK29" s="136" t="str">
        <f t="shared" si="7"/>
        <v>天童市</v>
      </c>
      <c r="CL29" s="137">
        <f t="shared" si="17"/>
        <v>119.85140294620267</v>
      </c>
      <c r="CM29" s="75">
        <f t="shared" si="18"/>
        <v>0.53646430846421012</v>
      </c>
      <c r="CN29" s="76">
        <f t="shared" si="19"/>
        <v>101.8460679751212</v>
      </c>
      <c r="CO29" s="75">
        <f t="shared" si="20"/>
        <v>0.63130566823361445</v>
      </c>
      <c r="CP29" s="76">
        <f t="shared" si="8"/>
        <v>4.3246437298858611</v>
      </c>
      <c r="CQ29" s="75">
        <f t="shared" si="21"/>
        <v>0</v>
      </c>
      <c r="CR29" s="76">
        <f t="shared" si="9"/>
        <v>13.680691241195607</v>
      </c>
      <c r="CS29" s="75">
        <f t="shared" si="22"/>
        <v>0</v>
      </c>
      <c r="CT29" s="76">
        <f t="shared" si="10"/>
        <v>76.005161889207983</v>
      </c>
      <c r="CU29" s="77">
        <f t="shared" si="23"/>
        <v>0</v>
      </c>
      <c r="CV29" s="18"/>
      <c r="CW29" s="1078">
        <f t="shared" si="24"/>
        <v>64.296000000000006</v>
      </c>
      <c r="CX29" s="1081">
        <f>VLOOKUP($AX29&amp;"_"&amp;$CW$14,データシート1!$A:$BS,MATCH($CW$12&amp;"_"&amp;CX$20,データシート1!$A$1:$BS$1,0),0)</f>
        <v>64.296000000000006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64.296000000000006</v>
      </c>
      <c r="DE29" s="18"/>
      <c r="DF29" s="138">
        <f>VLOOKUP($AX29&amp;"_"&amp;$DF$14,データシート1!$A:$BS,MATCH($DF$12&amp;"_"&amp;DF$20,データシート1!$A$1:$BS$1,0),0)</f>
        <v>9</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9</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23238</v>
      </c>
      <c r="AY30" s="20" t="str">
        <f>IF(IFERROR(比較地域マスタ!$Z15,"")=0,"",IFERROR(比較地域マスタ!$Z15,""))</f>
        <v>長久手市</v>
      </c>
      <c r="BB30" s="122" t="str">
        <f t="shared" si="0"/>
        <v>23238</v>
      </c>
      <c r="BC30" s="123" t="str">
        <f t="shared" si="0"/>
        <v>長久手市</v>
      </c>
      <c r="BD30" s="40">
        <f t="shared" si="14"/>
        <v>249.50778623991042</v>
      </c>
      <c r="BE30" s="40">
        <f t="shared" si="15"/>
        <v>22.092504393472204</v>
      </c>
      <c r="BF30" s="40">
        <f>VLOOKUP($AX30&amp;"_"&amp;$BC$14,データシート1!$A:$BS,MATCH($BC$12&amp;"_"&amp;BF$20,データシート1!$A$1:$BS$1,0),0)</f>
        <v>16.68371980614366</v>
      </c>
      <c r="BG30" s="40">
        <f>VLOOKUP($AX30&amp;"_"&amp;$BC$14,データシート1!$A:$BS,MATCH($BC$12&amp;"_"&amp;BG$20,データシート1!$A$1:$BS$1,0),0)</f>
        <v>2.467599949805996</v>
      </c>
      <c r="BH30" s="40">
        <f>VLOOKUP($AX30&amp;"_"&amp;$BC$14,データシート1!$A:$BS,MATCH($BC$12&amp;"_"&amp;BH$20,データシート1!$A$1:$BS$1,0),0)</f>
        <v>2.9411846375225457</v>
      </c>
      <c r="BI30" s="40">
        <f>VLOOKUP($AX30&amp;"_"&amp;$BC$14,データシート1!$A:$BS,MATCH($BC$12&amp;"_"&amp;BI$20,データシート1!$A$1:$BS$1,0),0)</f>
        <v>87.583413808589427</v>
      </c>
      <c r="BJ30" s="40">
        <f>VLOOKUP($AX30&amp;"_"&amp;$BC$14,データシート1!$A:$BS,MATCH($BC$12&amp;"_"&amp;BJ$20,データシート1!$A$1:$BS$1,0),0)</f>
        <v>63.927551260477244</v>
      </c>
      <c r="BK30" s="40">
        <f t="shared" si="1"/>
        <v>67.374837386944662</v>
      </c>
      <c r="BL30" s="40">
        <f t="shared" si="2"/>
        <v>63.826256863510231</v>
      </c>
      <c r="BM30" s="40">
        <f>VLOOKUP($AX30&amp;"_"&amp;$BC$14,データシート1!$A:$BS,MATCH($BC$12&amp;"_"&amp;BM$20,データシート1!$A$1:$BS$1,0),0)</f>
        <v>45.275884339437326</v>
      </c>
      <c r="BN30" s="40">
        <f>VLOOKUP($AX30&amp;"_"&amp;$BC$14,データシート1!$A:$BS,MATCH($BC$12&amp;"_"&amp;BN$20,データシート1!$A$1:$BS$1,0),0)</f>
        <v>18.550372524072905</v>
      </c>
      <c r="BO30" s="40">
        <f>VLOOKUP($AX30&amp;"_"&amp;$BC$14,データシート1!$A:$BS,MATCH($BC$12&amp;"_"&amp;BO$20,データシート1!$A$1:$BS$1,0),0)</f>
        <v>3.5485805234344352</v>
      </c>
      <c r="BP30" s="40">
        <f>VLOOKUP($AX30&amp;"_"&amp;$BC$14,データシート1!$A:$BS,MATCH($BC$12&amp;"_"&amp;BP$20,データシート1!$A$1:$BS$1,0),0)</f>
        <v>0</v>
      </c>
      <c r="BQ30" s="40">
        <f>VLOOKUP($AX30&amp;"_"&amp;$BC$14,データシート1!$A:$BS,MATCH($BC$12&amp;"_"&amp;BQ$20,データシート1!$A$1:$BS$1,0),0)</f>
        <v>8.5294793904268627</v>
      </c>
      <c r="BR30" s="41">
        <f t="shared" si="3"/>
        <v>249.50778623991042</v>
      </c>
      <c r="BT30" s="134" t="str">
        <f t="shared" si="4"/>
        <v>長久手市</v>
      </c>
      <c r="BU30" s="38">
        <f t="shared" si="25"/>
        <v>249.50778623991042</v>
      </c>
      <c r="BV30" s="69">
        <f t="shared" si="16"/>
        <v>8.8544348560848085E-2</v>
      </c>
      <c r="BW30" s="69">
        <f t="shared" si="5"/>
        <v>6.6866529728662194E-2</v>
      </c>
      <c r="BX30" s="69">
        <f t="shared" si="5"/>
        <v>9.8898715226197909E-3</v>
      </c>
      <c r="BY30" s="69">
        <f t="shared" si="5"/>
        <v>1.17879473095661E-2</v>
      </c>
      <c r="BZ30" s="69">
        <f t="shared" si="5"/>
        <v>0.35102477212624911</v>
      </c>
      <c r="CA30" s="69">
        <f t="shared" si="5"/>
        <v>0.25621465455594511</v>
      </c>
      <c r="CB30" s="69">
        <f t="shared" si="5"/>
        <v>0.27003100144602865</v>
      </c>
      <c r="CC30" s="69">
        <f t="shared" si="5"/>
        <v>0.25580867765841608</v>
      </c>
      <c r="CD30" s="69">
        <f t="shared" si="5"/>
        <v>0.18146080738299281</v>
      </c>
      <c r="CE30" s="69">
        <f t="shared" si="5"/>
        <v>7.4347870275423292E-2</v>
      </c>
      <c r="CF30" s="69">
        <f t="shared" si="5"/>
        <v>1.422232378761259E-2</v>
      </c>
      <c r="CG30" s="69">
        <f t="shared" si="5"/>
        <v>0</v>
      </c>
      <c r="CH30" s="69">
        <f t="shared" si="5"/>
        <v>3.418522331092895E-2</v>
      </c>
      <c r="CI30" s="135">
        <f t="shared" si="6"/>
        <v>1</v>
      </c>
      <c r="CK30" s="136" t="str">
        <f t="shared" si="7"/>
        <v>長久手市</v>
      </c>
      <c r="CL30" s="137">
        <f t="shared" si="17"/>
        <v>22.092504393472204</v>
      </c>
      <c r="CM30" s="75">
        <f t="shared" si="18"/>
        <v>0.16308698804942182</v>
      </c>
      <c r="CN30" s="76">
        <f t="shared" si="19"/>
        <v>16.68371980614366</v>
      </c>
      <c r="CO30" s="75">
        <f t="shared" si="20"/>
        <v>0.21595903322910165</v>
      </c>
      <c r="CP30" s="76">
        <f t="shared" si="8"/>
        <v>2.467599949805996</v>
      </c>
      <c r="CQ30" s="75">
        <f t="shared" si="21"/>
        <v>0</v>
      </c>
      <c r="CR30" s="76">
        <f t="shared" si="9"/>
        <v>2.9411846375225457</v>
      </c>
      <c r="CS30" s="75">
        <f t="shared" si="22"/>
        <v>0</v>
      </c>
      <c r="CT30" s="76">
        <f t="shared" si="10"/>
        <v>87.583413808589427</v>
      </c>
      <c r="CU30" s="77">
        <f t="shared" si="23"/>
        <v>0.40538497480350527</v>
      </c>
      <c r="CV30" s="18"/>
      <c r="CW30" s="1078">
        <f t="shared" si="24"/>
        <v>3.6030000000000002</v>
      </c>
      <c r="CX30" s="1081">
        <f>VLOOKUP($AX30&amp;"_"&amp;$CW$14,データシート1!$A:$BS,MATCH($CW$12&amp;"_"&amp;CX$20,データシート1!$A$1:$BS$1,0),0)</f>
        <v>3.6030000000000002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35.505000000000003</v>
      </c>
      <c r="DB30" s="1081">
        <f>VLOOKUP($AX30&amp;"_"&amp;$CW$14,データシート1!$A:$BS,MATCH($CW$12&amp;"_"&amp;DB$20,データシート1!$A$1:$BS$1,0),0)</f>
        <v>0</v>
      </c>
      <c r="DC30" s="1081">
        <f>VLOOKUP($AX30&amp;"_"&amp;$CW$14,データシート1!$A:$BS,MATCH($CW$12&amp;"_"&amp;DC$20,データシート1!$A$1:$BS$1,0),0)</f>
        <v>0</v>
      </c>
      <c r="DD30" s="1080">
        <f t="shared" si="11"/>
        <v>39.108000000000004</v>
      </c>
      <c r="DE30" s="18"/>
      <c r="DF30" s="138">
        <f>VLOOKUP($AX30&amp;"_"&amp;$DF$14,データシート1!$A:$BS,MATCH($DF$12&amp;"_"&amp;DF$20,データシート1!$A$1:$BS$1,0),0)</f>
        <v>1</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7</v>
      </c>
      <c r="DJ30" s="74">
        <f>VLOOKUP($AX30&amp;"_"&amp;$DF$14,データシート1!$A:$BS,MATCH($DF$12&amp;"_"&amp;DJ$20,データシート1!$A$1:$BS$1,0),0)</f>
        <v>0</v>
      </c>
      <c r="DK30" s="74">
        <f>VLOOKUP($AX30&amp;"_"&amp;$DF$14,データシート1!$A:$BS,MATCH($DF$12&amp;"_"&amp;DK$20,データシート1!$A$1:$BS$1,0),0)</f>
        <v>0</v>
      </c>
      <c r="DL30" s="78">
        <f t="shared" si="12"/>
        <v>8</v>
      </c>
      <c r="DM30" s="18"/>
      <c r="DN30" s="139">
        <f t="shared" si="26"/>
        <v>0.09</v>
      </c>
      <c r="DO30" s="140">
        <f t="shared" si="27"/>
        <v>0</v>
      </c>
      <c r="DP30" s="140">
        <f t="shared" si="13"/>
        <v>0</v>
      </c>
      <c r="DQ30" s="140">
        <f t="shared" si="13"/>
        <v>0.91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40210</v>
      </c>
      <c r="AY31" s="20" t="str">
        <f>IF(IFERROR(比較地域マスタ!$Z16,"")=0,"",IFERROR(比較地域マスタ!$Z16,""))</f>
        <v>八女市</v>
      </c>
      <c r="BB31" s="122" t="str">
        <f t="shared" si="0"/>
        <v>40210</v>
      </c>
      <c r="BC31" s="123" t="str">
        <f t="shared" si="0"/>
        <v>八女市</v>
      </c>
      <c r="BD31" s="40">
        <f t="shared" si="14"/>
        <v>473.35322847760534</v>
      </c>
      <c r="BE31" s="40">
        <f t="shared" si="15"/>
        <v>206.11657739057881</v>
      </c>
      <c r="BF31" s="40">
        <f>VLOOKUP($AX31&amp;"_"&amp;$BC$14,データシート1!$A:$BS,MATCH($BC$12&amp;"_"&amp;BF$20,データシート1!$A$1:$BS$1,0),0)</f>
        <v>179.88928277180869</v>
      </c>
      <c r="BG31" s="40">
        <f>VLOOKUP($AX31&amp;"_"&amp;$BC$14,データシート1!$A:$BS,MATCH($BC$12&amp;"_"&amp;BG$20,データシート1!$A$1:$BS$1,0),0)</f>
        <v>3.4616844710784029</v>
      </c>
      <c r="BH31" s="40">
        <f>VLOOKUP($AX31&amp;"_"&amp;$BC$14,データシート1!$A:$BS,MATCH($BC$12&amp;"_"&amp;BH$20,データシート1!$A$1:$BS$1,0),0)</f>
        <v>22.765610147691717</v>
      </c>
      <c r="BI31" s="40">
        <f>VLOOKUP($AX31&amp;"_"&amp;$BC$14,データシート1!$A:$BS,MATCH($BC$12&amp;"_"&amp;BI$20,データシート1!$A$1:$BS$1,0),0)</f>
        <v>70.032489232015038</v>
      </c>
      <c r="BJ31" s="40">
        <f>VLOOKUP($AX31&amp;"_"&amp;$BC$14,データシート1!$A:$BS,MATCH($BC$12&amp;"_"&amp;BJ$20,データシート1!$A$1:$BS$1,0),0)</f>
        <v>47.561704789983608</v>
      </c>
      <c r="BK31" s="40">
        <f t="shared" si="1"/>
        <v>140.8860510807022</v>
      </c>
      <c r="BL31" s="40">
        <f t="shared" si="2"/>
        <v>137.23068825449224</v>
      </c>
      <c r="BM31" s="40">
        <f>VLOOKUP($AX31&amp;"_"&amp;$BC$14,データシート1!$A:$BS,MATCH($BC$12&amp;"_"&amp;BM$20,データシート1!$A$1:$BS$1,0),0)</f>
        <v>57.679066823300737</v>
      </c>
      <c r="BN31" s="40">
        <f>VLOOKUP($AX31&amp;"_"&amp;$BC$14,データシート1!$A:$BS,MATCH($BC$12&amp;"_"&amp;BN$20,データシート1!$A$1:$BS$1,0),0)</f>
        <v>79.551621431191506</v>
      </c>
      <c r="BO31" s="40">
        <f>VLOOKUP($AX31&amp;"_"&amp;$BC$14,データシート1!$A:$BS,MATCH($BC$12&amp;"_"&amp;BO$20,データシート1!$A$1:$BS$1,0),0)</f>
        <v>3.655362826209966</v>
      </c>
      <c r="BP31" s="40">
        <f>VLOOKUP($AX31&amp;"_"&amp;$BC$14,データシート1!$A:$BS,MATCH($BC$12&amp;"_"&amp;BP$20,データシート1!$A$1:$BS$1,0),0)</f>
        <v>0</v>
      </c>
      <c r="BQ31" s="40">
        <f>VLOOKUP($AX31&amp;"_"&amp;$BC$14,データシート1!$A:$BS,MATCH($BC$12&amp;"_"&amp;BQ$20,データシート1!$A$1:$BS$1,0),0)</f>
        <v>8.7564059843256761</v>
      </c>
      <c r="BR31" s="41">
        <f t="shared" si="3"/>
        <v>473.35322847760534</v>
      </c>
      <c r="BT31" s="134" t="str">
        <f t="shared" si="4"/>
        <v>八女市</v>
      </c>
      <c r="BU31" s="38">
        <f t="shared" si="25"/>
        <v>473.35322847760534</v>
      </c>
      <c r="BV31" s="69">
        <f t="shared" si="16"/>
        <v>0.43543925548683637</v>
      </c>
      <c r="BW31" s="69">
        <f t="shared" si="5"/>
        <v>0.3800318070088316</v>
      </c>
      <c r="BX31" s="69">
        <f t="shared" si="5"/>
        <v>7.3131105120204697E-3</v>
      </c>
      <c r="BY31" s="69">
        <f t="shared" si="5"/>
        <v>4.8094337965984259E-2</v>
      </c>
      <c r="BZ31" s="69">
        <f t="shared" si="5"/>
        <v>0.1479497445433148</v>
      </c>
      <c r="CA31" s="69">
        <f t="shared" si="5"/>
        <v>0.10047825160705286</v>
      </c>
      <c r="CB31" s="69">
        <f t="shared" si="5"/>
        <v>0.2976340766362125</v>
      </c>
      <c r="CC31" s="69">
        <f t="shared" si="5"/>
        <v>0.28991180369858766</v>
      </c>
      <c r="CD31" s="69">
        <f t="shared" si="5"/>
        <v>0.12185206174426583</v>
      </c>
      <c r="CE31" s="69">
        <f t="shared" si="5"/>
        <v>0.16805974195432186</v>
      </c>
      <c r="CF31" s="69">
        <f t="shared" si="5"/>
        <v>7.7222729376248541E-3</v>
      </c>
      <c r="CG31" s="69">
        <f t="shared" si="5"/>
        <v>0</v>
      </c>
      <c r="CH31" s="69">
        <f t="shared" si="5"/>
        <v>1.8498671726583454E-2</v>
      </c>
      <c r="CI31" s="135">
        <f t="shared" si="6"/>
        <v>1</v>
      </c>
      <c r="CK31" s="136" t="str">
        <f t="shared" si="7"/>
        <v>八女市</v>
      </c>
      <c r="CL31" s="137">
        <f t="shared" si="17"/>
        <v>206.11657739057881</v>
      </c>
      <c r="CM31" s="75">
        <f t="shared" si="18"/>
        <v>0.13986744960047895</v>
      </c>
      <c r="CN31" s="76">
        <f t="shared" si="19"/>
        <v>179.88928277180869</v>
      </c>
      <c r="CO31" s="75">
        <f t="shared" si="20"/>
        <v>9.8821896035631532E-2</v>
      </c>
      <c r="CP31" s="76">
        <f t="shared" si="8"/>
        <v>3.4616844710784029</v>
      </c>
      <c r="CQ31" s="75">
        <f t="shared" si="21"/>
        <v>0</v>
      </c>
      <c r="CR31" s="76">
        <f t="shared" si="9"/>
        <v>22.765610147691717</v>
      </c>
      <c r="CS31" s="75">
        <f t="shared" si="22"/>
        <v>0.48546908816852419</v>
      </c>
      <c r="CT31" s="76">
        <f t="shared" si="10"/>
        <v>70.032489232015038</v>
      </c>
      <c r="CU31" s="77">
        <f t="shared" si="23"/>
        <v>0</v>
      </c>
      <c r="CV31" s="18"/>
      <c r="CW31" s="1078">
        <f t="shared" si="24"/>
        <v>28.829000000000001</v>
      </c>
      <c r="CX31" s="1081">
        <f>VLOOKUP($AX31&amp;"_"&amp;$CW$14,データシート1!$A:$BS,MATCH($CW$12&amp;"_"&amp;CX$20,データシート1!$A$1:$BS$1,0),0)</f>
        <v>17.777000000000001</v>
      </c>
      <c r="CY31" s="1081">
        <f>VLOOKUP($AX31&amp;"_"&amp;$CW$14,データシート1!$A:$BS,MATCH($CW$12&amp;"_"&amp;CY$20,データシート1!$A$1:$BS$1,0),0)</f>
        <v>0</v>
      </c>
      <c r="CZ31" s="1081">
        <f>VLOOKUP($AX31&amp;"_"&amp;$CW$14,データシート1!$A:$BS,MATCH($CW$12&amp;"_"&amp;CZ$20,データシート1!$A$1:$BS$1,0),0)</f>
        <v>11.052</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28.829000000000001</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2</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4</v>
      </c>
      <c r="DM31" s="18"/>
      <c r="DN31" s="139">
        <f t="shared" si="26"/>
        <v>0.62</v>
      </c>
      <c r="DO31" s="140">
        <f t="shared" si="27"/>
        <v>0</v>
      </c>
      <c r="DP31" s="140">
        <f t="shared" si="13"/>
        <v>0.38</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23208</v>
      </c>
      <c r="AY32" s="20" t="str">
        <f>IF(IFERROR(比較地域マスタ!$Z17,"")=0,"",IFERROR(比較地域マスタ!$Z17,""))</f>
        <v>津島市</v>
      </c>
      <c r="AZ32" s="18"/>
      <c r="BA32" s="18"/>
      <c r="BB32" s="122" t="str">
        <f t="shared" si="0"/>
        <v>23208</v>
      </c>
      <c r="BC32" s="123" t="str">
        <f t="shared" si="0"/>
        <v>津島市</v>
      </c>
      <c r="BD32" s="40">
        <f t="shared" si="14"/>
        <v>328.67119658708384</v>
      </c>
      <c r="BE32" s="40">
        <f t="shared" si="15"/>
        <v>78.311333906856419</v>
      </c>
      <c r="BF32" s="40">
        <f>VLOOKUP($AX32&amp;"_"&amp;$BC$14,データシート1!$A:$BS,MATCH($BC$12&amp;"_"&amp;BF$20,データシート1!$A$1:$BS$1,0),0)</f>
        <v>70.203969598275805</v>
      </c>
      <c r="BG32" s="40">
        <f>VLOOKUP($AX32&amp;"_"&amp;$BC$14,データシート1!$A:$BS,MATCH($BC$12&amp;"_"&amp;BG$20,データシート1!$A$1:$BS$1,0),0)</f>
        <v>3.6255591466414936</v>
      </c>
      <c r="BH32" s="40">
        <f>VLOOKUP($AX32&amp;"_"&amp;$BC$14,データシート1!$A:$BS,MATCH($BC$12&amp;"_"&amp;BH$20,データシート1!$A$1:$BS$1,0),0)</f>
        <v>4.4818051619391168</v>
      </c>
      <c r="BI32" s="40">
        <f>VLOOKUP($AX32&amp;"_"&amp;$BC$14,データシート1!$A:$BS,MATCH($BC$12&amp;"_"&amp;BI$20,データシート1!$A$1:$BS$1,0),0)</f>
        <v>75.917402541540639</v>
      </c>
      <c r="BJ32" s="40">
        <f>VLOOKUP($AX32&amp;"_"&amp;$BC$14,データシート1!$A:$BS,MATCH($BC$12&amp;"_"&amp;BJ$20,データシート1!$A$1:$BS$1,0),0)</f>
        <v>69.053670545099791</v>
      </c>
      <c r="BK32" s="40">
        <f t="shared" si="1"/>
        <v>100.5026848416811</v>
      </c>
      <c r="BL32" s="40">
        <f t="shared" si="2"/>
        <v>96.863242071655236</v>
      </c>
      <c r="BM32" s="40">
        <f>VLOOKUP($AX32&amp;"_"&amp;$BC$14,データシート1!$A:$BS,MATCH($BC$12&amp;"_"&amp;BM$20,データシート1!$A$1:$BS$1,0),0)</f>
        <v>55.214663759543157</v>
      </c>
      <c r="BN32" s="40">
        <f>VLOOKUP($AX32&amp;"_"&amp;$BC$14,データシート1!$A:$BS,MATCH($BC$12&amp;"_"&amp;BN$20,データシート1!$A$1:$BS$1,0),0)</f>
        <v>41.648578312112072</v>
      </c>
      <c r="BO32" s="40">
        <f>VLOOKUP($AX32&amp;"_"&amp;$BC$14,データシート1!$A:$BS,MATCH($BC$12&amp;"_"&amp;BO$20,データシート1!$A$1:$BS$1,0),0)</f>
        <v>3.6394427700258722</v>
      </c>
      <c r="BP32" s="40">
        <f>VLOOKUP($AX32&amp;"_"&amp;$BC$14,データシート1!$A:$BS,MATCH($BC$12&amp;"_"&amp;BP$20,データシート1!$A$1:$BS$1,0),0)</f>
        <v>0</v>
      </c>
      <c r="BQ32" s="40">
        <f>VLOOKUP($AX32&amp;"_"&amp;$BC$14,データシート1!$A:$BS,MATCH($BC$12&amp;"_"&amp;BQ$20,データシート1!$A$1:$BS$1,0),0)</f>
        <v>4.8861047519058483</v>
      </c>
      <c r="BR32" s="41">
        <f t="shared" si="3"/>
        <v>328.67119658708384</v>
      </c>
      <c r="BS32" s="23"/>
      <c r="BT32" s="134" t="str">
        <f t="shared" si="4"/>
        <v>津島市</v>
      </c>
      <c r="BU32" s="38">
        <f t="shared" si="25"/>
        <v>328.67119658708384</v>
      </c>
      <c r="BV32" s="69">
        <f t="shared" si="16"/>
        <v>0.23826649466104724</v>
      </c>
      <c r="BW32" s="69">
        <f t="shared" si="5"/>
        <v>0.21359939759635965</v>
      </c>
      <c r="BX32" s="69">
        <f t="shared" si="5"/>
        <v>1.1030960985596664E-2</v>
      </c>
      <c r="BY32" s="69">
        <f t="shared" si="5"/>
        <v>1.3636136079090914E-2</v>
      </c>
      <c r="BZ32" s="69">
        <f t="shared" si="5"/>
        <v>0.23098282821818786</v>
      </c>
      <c r="CA32" s="69">
        <f t="shared" si="5"/>
        <v>0.21009955013445639</v>
      </c>
      <c r="CB32" s="69">
        <f t="shared" si="5"/>
        <v>0.30578488740510057</v>
      </c>
      <c r="CC32" s="69">
        <f t="shared" si="5"/>
        <v>0.29471168473989051</v>
      </c>
      <c r="CD32" s="69">
        <f t="shared" si="5"/>
        <v>0.16799361895076689</v>
      </c>
      <c r="CE32" s="69">
        <f t="shared" si="5"/>
        <v>0.12671806578912362</v>
      </c>
      <c r="CF32" s="69">
        <f t="shared" si="5"/>
        <v>1.1073202665210048E-2</v>
      </c>
      <c r="CG32" s="69">
        <f t="shared" si="5"/>
        <v>0</v>
      </c>
      <c r="CH32" s="69">
        <f t="shared" si="5"/>
        <v>1.4866239581207839E-2</v>
      </c>
      <c r="CI32" s="135">
        <f t="shared" si="6"/>
        <v>1</v>
      </c>
      <c r="CJ32" s="18"/>
      <c r="CK32" s="136" t="str">
        <f t="shared" si="7"/>
        <v>津島市</v>
      </c>
      <c r="CL32" s="137">
        <f t="shared" si="17"/>
        <v>78.311333906856419</v>
      </c>
      <c r="CM32" s="75">
        <f t="shared" si="18"/>
        <v>0.25136846760155251</v>
      </c>
      <c r="CN32" s="76">
        <f t="shared" si="19"/>
        <v>70.203969598275805</v>
      </c>
      <c r="CO32" s="75">
        <f t="shared" si="20"/>
        <v>0.28039724979431163</v>
      </c>
      <c r="CP32" s="76">
        <f t="shared" si="8"/>
        <v>3.6255591466414936</v>
      </c>
      <c r="CQ32" s="75">
        <f t="shared" si="21"/>
        <v>0</v>
      </c>
      <c r="CR32" s="76">
        <f t="shared" si="9"/>
        <v>4.4818051619391168</v>
      </c>
      <c r="CS32" s="75">
        <f t="shared" si="22"/>
        <v>0</v>
      </c>
      <c r="CT32" s="76">
        <f t="shared" si="10"/>
        <v>75.917402541540639</v>
      </c>
      <c r="CU32" s="77">
        <f t="shared" si="23"/>
        <v>4.7485818525303321E-2</v>
      </c>
      <c r="CV32" s="18"/>
      <c r="CW32" s="1078">
        <f t="shared" si="24"/>
        <v>19.684999999999999</v>
      </c>
      <c r="CX32" s="1081">
        <f>VLOOKUP($AX32&amp;"_"&amp;$CW$14,データシート1!$A:$BS,MATCH($CW$12&amp;"_"&amp;CX$20,データシート1!$A$1:$BS$1,0),0)</f>
        <v>19.684999999999999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3.605</v>
      </c>
      <c r="DB32" s="1081">
        <f>VLOOKUP($AX32&amp;"_"&amp;$CW$14,データシート1!$A:$BS,MATCH($CW$12&amp;"_"&amp;DB$20,データシート1!$A$1:$BS$1,0),0)</f>
        <v>0</v>
      </c>
      <c r="DC32" s="1081">
        <f>VLOOKUP($AX32&amp;"_"&amp;$CW$14,データシート1!$A:$BS,MATCH($CW$12&amp;"_"&amp;DC$20,データシート1!$A$1:$BS$1,0),0)</f>
        <v>0</v>
      </c>
      <c r="DD32" s="1080">
        <f t="shared" si="11"/>
        <v>23.29</v>
      </c>
      <c r="DE32" s="18"/>
      <c r="DF32" s="138">
        <f>VLOOKUP($AX32&amp;"_"&amp;$DF$14,データシート1!$A:$BS,MATCH($DF$12&amp;"_"&amp;DF$20,データシート1!$A$1:$BS$1,0),0)</f>
        <v>4</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5</v>
      </c>
      <c r="DM32" s="18"/>
      <c r="DN32" s="139">
        <f t="shared" si="26"/>
        <v>0.85</v>
      </c>
      <c r="DO32" s="140">
        <f t="shared" si="27"/>
        <v>0</v>
      </c>
      <c r="DP32" s="140">
        <f t="shared" si="13"/>
        <v>0</v>
      </c>
      <c r="DQ32" s="140">
        <f t="shared" si="13"/>
        <v>0.15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30203</v>
      </c>
      <c r="AY33" s="20" t="str">
        <f>IF(IFERROR(比較地域マスタ!$Z18,"")=0,"",IFERROR(比較地域マスタ!$Z18,""))</f>
        <v>橋本市</v>
      </c>
      <c r="BB33" s="122" t="str">
        <f t="shared" si="0"/>
        <v>30203</v>
      </c>
      <c r="BC33" s="123" t="str">
        <f t="shared" si="0"/>
        <v>橋本市</v>
      </c>
      <c r="BD33" s="40">
        <f t="shared" si="14"/>
        <v>380.06046340449279</v>
      </c>
      <c r="BE33" s="40">
        <f t="shared" si="15"/>
        <v>172.17856878794413</v>
      </c>
      <c r="BF33" s="40">
        <f>VLOOKUP($AX33&amp;"_"&amp;$BC$14,データシート1!$A:$BS,MATCH($BC$12&amp;"_"&amp;BF$20,データシート1!$A$1:$BS$1,0),0)</f>
        <v>164.48114652365311</v>
      </c>
      <c r="BG33" s="40">
        <f>VLOOKUP($AX33&amp;"_"&amp;$BC$14,データシート1!$A:$BS,MATCH($BC$12&amp;"_"&amp;BG$20,データシート1!$A$1:$BS$1,0),0)</f>
        <v>1.4448422391634725</v>
      </c>
      <c r="BH33" s="40">
        <f>VLOOKUP($AX33&amp;"_"&amp;$BC$14,データシート1!$A:$BS,MATCH($BC$12&amp;"_"&amp;BH$20,データシート1!$A$1:$BS$1,0),0)</f>
        <v>6.2525800251275507</v>
      </c>
      <c r="BI33" s="40">
        <f>VLOOKUP($AX33&amp;"_"&amp;$BC$14,データシート1!$A:$BS,MATCH($BC$12&amp;"_"&amp;BI$20,データシート1!$A$1:$BS$1,0),0)</f>
        <v>49.76867740660861</v>
      </c>
      <c r="BJ33" s="40">
        <f>VLOOKUP($AX33&amp;"_"&amp;$BC$14,データシート1!$A:$BS,MATCH($BC$12&amp;"_"&amp;BJ$20,データシート1!$A$1:$BS$1,0),0)</f>
        <v>58.495905675264318</v>
      </c>
      <c r="BK33" s="40">
        <f t="shared" si="1"/>
        <v>91.663468449759492</v>
      </c>
      <c r="BL33" s="40">
        <f t="shared" si="2"/>
        <v>88.021077521181013</v>
      </c>
      <c r="BM33" s="40">
        <f>VLOOKUP($AX33&amp;"_"&amp;$BC$14,データシート1!$A:$BS,MATCH($BC$12&amp;"_"&amp;BM$20,データシート1!$A$1:$BS$1,0),0)</f>
        <v>50.645512139345243</v>
      </c>
      <c r="BN33" s="40">
        <f>VLOOKUP($AX33&amp;"_"&amp;$BC$14,データシート1!$A:$BS,MATCH($BC$12&amp;"_"&amp;BN$20,データシート1!$A$1:$BS$1,0),0)</f>
        <v>37.375565381835777</v>
      </c>
      <c r="BO33" s="40">
        <f>VLOOKUP($AX33&amp;"_"&amp;$BC$14,データシート1!$A:$BS,MATCH($BC$12&amp;"_"&amp;BO$20,データシート1!$A$1:$BS$1,0),0)</f>
        <v>3.6423909285784819</v>
      </c>
      <c r="BP33" s="40">
        <f>VLOOKUP($AX33&amp;"_"&amp;$BC$14,データシート1!$A:$BS,MATCH($BC$12&amp;"_"&amp;BP$20,データシート1!$A$1:$BS$1,0),0)</f>
        <v>0</v>
      </c>
      <c r="BQ33" s="40">
        <f>VLOOKUP($AX33&amp;"_"&amp;$BC$14,データシート1!$A:$BS,MATCH($BC$12&amp;"_"&amp;BQ$20,データシート1!$A$1:$BS$1,0),0)</f>
        <v>7.953843084916242</v>
      </c>
      <c r="BR33" s="41">
        <f t="shared" si="3"/>
        <v>380.06046340449279</v>
      </c>
      <c r="BT33" s="134" t="str">
        <f t="shared" si="4"/>
        <v>橋本市</v>
      </c>
      <c r="BU33" s="38">
        <f t="shared" si="25"/>
        <v>380.06046340449279</v>
      </c>
      <c r="BV33" s="69">
        <f t="shared" si="16"/>
        <v>0.45302941338756669</v>
      </c>
      <c r="BW33" s="69">
        <f t="shared" si="5"/>
        <v>0.43277626157235466</v>
      </c>
      <c r="BX33" s="69">
        <f t="shared" si="5"/>
        <v>3.801611528389229E-3</v>
      </c>
      <c r="BY33" s="69">
        <f t="shared" si="5"/>
        <v>1.6451540286822788E-2</v>
      </c>
      <c r="BZ33" s="69">
        <f t="shared" si="5"/>
        <v>0.13094936779477778</v>
      </c>
      <c r="CA33" s="69">
        <f t="shared" si="5"/>
        <v>0.15391210427749225</v>
      </c>
      <c r="CB33" s="69">
        <f t="shared" si="5"/>
        <v>0.24118127844359175</v>
      </c>
      <c r="CC33" s="69">
        <f t="shared" si="5"/>
        <v>0.23159756406311979</v>
      </c>
      <c r="CD33" s="69">
        <f t="shared" si="5"/>
        <v>0.13325646052650303</v>
      </c>
      <c r="CE33" s="69">
        <f t="shared" si="5"/>
        <v>9.8341103536616778E-2</v>
      </c>
      <c r="CF33" s="69">
        <f t="shared" si="5"/>
        <v>9.5837143804719787E-3</v>
      </c>
      <c r="CG33" s="69">
        <f t="shared" si="5"/>
        <v>0</v>
      </c>
      <c r="CH33" s="69">
        <f t="shared" si="5"/>
        <v>2.0927836096571516E-2</v>
      </c>
      <c r="CI33" s="135">
        <f t="shared" si="6"/>
        <v>1</v>
      </c>
      <c r="CK33" s="136" t="str">
        <f t="shared" si="7"/>
        <v>橋本市</v>
      </c>
      <c r="CL33" s="137">
        <f t="shared" si="17"/>
        <v>172.17856878794413</v>
      </c>
      <c r="CM33" s="75">
        <f t="shared" si="18"/>
        <v>3.9952707520017811E-2</v>
      </c>
      <c r="CN33" s="76">
        <f t="shared" si="19"/>
        <v>164.48114652365311</v>
      </c>
      <c r="CO33" s="75">
        <f t="shared" si="20"/>
        <v>4.1822422480565391E-2</v>
      </c>
      <c r="CP33" s="76">
        <f t="shared" si="8"/>
        <v>1.4448422391634725</v>
      </c>
      <c r="CQ33" s="75">
        <f t="shared" si="21"/>
        <v>0</v>
      </c>
      <c r="CR33" s="76">
        <f t="shared" si="9"/>
        <v>6.2525800251275507</v>
      </c>
      <c r="CS33" s="75">
        <f t="shared" si="22"/>
        <v>0</v>
      </c>
      <c r="CT33" s="76">
        <f t="shared" si="10"/>
        <v>49.76867740660861</v>
      </c>
      <c r="CU33" s="77">
        <f t="shared" si="23"/>
        <v>0.13044349053041041</v>
      </c>
      <c r="CV33" s="18"/>
      <c r="CW33" s="1078">
        <f t="shared" si="24"/>
        <v>6.8789999999999996</v>
      </c>
      <c r="CX33" s="1081">
        <f>VLOOKUP($AX33&amp;"_"&amp;$CW$14,データシート1!$A:$BS,MATCH($CW$12&amp;"_"&amp;CX$20,データシート1!$A$1:$BS$1,0),0)</f>
        <v>6.8789999999999996</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6.492</v>
      </c>
      <c r="DB33" s="1081">
        <f>VLOOKUP($AX33&amp;"_"&amp;$CW$14,データシート1!$A:$BS,MATCH($CW$12&amp;"_"&amp;DB$20,データシート1!$A$1:$BS$1,0),0)</f>
        <v>0</v>
      </c>
      <c r="DC33" s="1081">
        <f>VLOOKUP($AX33&amp;"_"&amp;$CW$14,データシート1!$A:$BS,MATCH($CW$12&amp;"_"&amp;DC$20,データシート1!$A$1:$BS$1,0),0)</f>
        <v>0</v>
      </c>
      <c r="DD33" s="1080">
        <f t="shared" si="11"/>
        <v>13.370999999999999</v>
      </c>
      <c r="DE33" s="18"/>
      <c r="DF33" s="138">
        <f>VLOOKUP($AX33&amp;"_"&amp;$DF$14,データシート1!$A:$BS,MATCH($DF$12&amp;"_"&amp;DF$20,データシート1!$A$1:$BS$1,0),0)</f>
        <v>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0.51</v>
      </c>
      <c r="DO33" s="140">
        <f t="shared" si="27"/>
        <v>0</v>
      </c>
      <c r="DP33" s="140">
        <f t="shared" si="13"/>
        <v>0</v>
      </c>
      <c r="DQ33" s="140">
        <f t="shared" si="13"/>
        <v>0.49</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35216</v>
      </c>
      <c r="AY34" s="20" t="str">
        <f>IF(IFERROR(比較地域マスタ!$Z19,"")=0,"",IFERROR(比較地域マスタ!$Z19,""))</f>
        <v>山陽小野田市</v>
      </c>
      <c r="BB34" s="122" t="str">
        <f t="shared" si="0"/>
        <v>35216</v>
      </c>
      <c r="BC34" s="123" t="str">
        <f t="shared" si="0"/>
        <v>山陽小野田市</v>
      </c>
      <c r="BD34" s="40">
        <f t="shared" si="14"/>
        <v>1987.9443006816321</v>
      </c>
      <c r="BE34" s="40">
        <f t="shared" si="15"/>
        <v>1716.3821143418215</v>
      </c>
      <c r="BF34" s="40">
        <f>VLOOKUP($AX34&amp;"_"&amp;$BC$14,データシート1!$A:$BS,MATCH($BC$12&amp;"_"&amp;BF$20,データシート1!$A$1:$BS$1,0),0)</f>
        <v>1691.105915048478</v>
      </c>
      <c r="BG34" s="40">
        <f>VLOOKUP($AX34&amp;"_"&amp;$BC$14,データシート1!$A:$BS,MATCH($BC$12&amp;"_"&amp;BG$20,データシート1!$A$1:$BS$1,0),0)</f>
        <v>5.3314359325832816</v>
      </c>
      <c r="BH34" s="40">
        <f>VLOOKUP($AX34&amp;"_"&amp;$BC$14,データシート1!$A:$BS,MATCH($BC$12&amp;"_"&amp;BH$20,データシート1!$A$1:$BS$1,0),0)</f>
        <v>19.944763360760415</v>
      </c>
      <c r="BI34" s="40">
        <f>VLOOKUP($AX34&amp;"_"&amp;$BC$14,データシート1!$A:$BS,MATCH($BC$12&amp;"_"&amp;BI$20,データシート1!$A$1:$BS$1,0),0)</f>
        <v>66.564741043572553</v>
      </c>
      <c r="BJ34" s="40">
        <f>VLOOKUP($AX34&amp;"_"&amp;$BC$14,データシート1!$A:$BS,MATCH($BC$12&amp;"_"&amp;BJ$20,データシート1!$A$1:$BS$1,0),0)</f>
        <v>93.976700546720664</v>
      </c>
      <c r="BK34" s="40">
        <f t="shared" si="1"/>
        <v>105.16635713821762</v>
      </c>
      <c r="BL34" s="40">
        <f t="shared" si="2"/>
        <v>90.892446129624176</v>
      </c>
      <c r="BM34" s="40">
        <f>VLOOKUP($AX34&amp;"_"&amp;$BC$14,データシート1!$A:$BS,MATCH($BC$12&amp;"_"&amp;BM$20,データシート1!$A$1:$BS$1,0),0)</f>
        <v>54.660487942820836</v>
      </c>
      <c r="BN34" s="40">
        <f>VLOOKUP($AX34&amp;"_"&amp;$BC$14,データシート1!$A:$BS,MATCH($BC$12&amp;"_"&amp;BN$20,データシート1!$A$1:$BS$1,0),0)</f>
        <v>36.231958186803332</v>
      </c>
      <c r="BO34" s="40">
        <f>VLOOKUP($AX34&amp;"_"&amp;$BC$14,データシート1!$A:$BS,MATCH($BC$12&amp;"_"&amp;BO$20,データシート1!$A$1:$BS$1,0),0)</f>
        <v>3.6300676258285729</v>
      </c>
      <c r="BP34" s="40">
        <f>VLOOKUP($AX34&amp;"_"&amp;$BC$14,データシート1!$A:$BS,MATCH($BC$12&amp;"_"&amp;BP$20,データシート1!$A$1:$BS$1,0),0)</f>
        <v>10.643843382764869</v>
      </c>
      <c r="BQ34" s="40">
        <f>VLOOKUP($AX34&amp;"_"&amp;$BC$14,データシート1!$A:$BS,MATCH($BC$12&amp;"_"&amp;BQ$20,データシート1!$A$1:$BS$1,0),0)</f>
        <v>5.8543876113000008</v>
      </c>
      <c r="BR34" s="41">
        <f t="shared" si="3"/>
        <v>1987.9443006816321</v>
      </c>
      <c r="BT34" s="134" t="str">
        <f t="shared" si="4"/>
        <v>山陽小野田市</v>
      </c>
      <c r="BU34" s="38">
        <f t="shared" si="25"/>
        <v>1987.9443006816321</v>
      </c>
      <c r="BV34" s="69">
        <f t="shared" si="16"/>
        <v>0.86339547529239302</v>
      </c>
      <c r="BW34" s="69">
        <f t="shared" si="5"/>
        <v>0.85068073309127767</v>
      </c>
      <c r="BX34" s="69">
        <f t="shared" si="5"/>
        <v>2.6818839596035077E-3</v>
      </c>
      <c r="BY34" s="69">
        <f t="shared" si="5"/>
        <v>1.0032858241511946E-2</v>
      </c>
      <c r="BZ34" s="69">
        <f t="shared" si="5"/>
        <v>3.3484208295347428E-2</v>
      </c>
      <c r="CA34" s="69">
        <f t="shared" si="5"/>
        <v>4.7273306658792029E-2</v>
      </c>
      <c r="CB34" s="69">
        <f t="shared" si="5"/>
        <v>5.2902064259123298E-2</v>
      </c>
      <c r="CC34" s="69">
        <f t="shared" si="5"/>
        <v>4.5721827366319426E-2</v>
      </c>
      <c r="CD34" s="69">
        <f t="shared" si="5"/>
        <v>2.7495985639073836E-2</v>
      </c>
      <c r="CE34" s="69">
        <f t="shared" si="5"/>
        <v>1.8225841727245586E-2</v>
      </c>
      <c r="CF34" s="69">
        <f t="shared" si="5"/>
        <v>1.8260409130094262E-3</v>
      </c>
      <c r="CG34" s="69">
        <f t="shared" si="5"/>
        <v>5.3541959797944426E-3</v>
      </c>
      <c r="CH34" s="69">
        <f t="shared" si="5"/>
        <v>2.9449454943443996E-3</v>
      </c>
      <c r="CI34" s="135">
        <f t="shared" si="6"/>
        <v>1</v>
      </c>
      <c r="CK34" s="136" t="str">
        <f t="shared" si="7"/>
        <v>山陽小野田市</v>
      </c>
      <c r="CL34" s="137">
        <f t="shared" si="17"/>
        <v>1716.3821143418215</v>
      </c>
      <c r="CM34" s="75">
        <f t="shared" si="18"/>
        <v>0.39852605913590594</v>
      </c>
      <c r="CN34" s="76">
        <f t="shared" si="19"/>
        <v>1691.105915048478</v>
      </c>
      <c r="CO34" s="75">
        <f t="shared" si="20"/>
        <v>0.40448264884721402</v>
      </c>
      <c r="CP34" s="76">
        <f t="shared" si="8"/>
        <v>5.3314359325832816</v>
      </c>
      <c r="CQ34" s="75">
        <f t="shared" si="21"/>
        <v>0</v>
      </c>
      <c r="CR34" s="76">
        <f t="shared" si="9"/>
        <v>19.944763360760415</v>
      </c>
      <c r="CS34" s="75">
        <f t="shared" si="22"/>
        <v>0</v>
      </c>
      <c r="CT34" s="76">
        <f t="shared" si="10"/>
        <v>66.564741043572553</v>
      </c>
      <c r="CU34" s="77">
        <f t="shared" si="23"/>
        <v>0.12649339376965893</v>
      </c>
      <c r="CV34" s="18"/>
      <c r="CW34" s="1078">
        <f t="shared" si="24"/>
        <v>684.02300000000002</v>
      </c>
      <c r="CX34" s="1081">
        <f>VLOOKUP($AX34&amp;"_"&amp;$CW$14,データシート1!$A:$BS,MATCH($CW$12&amp;"_"&amp;CX$20,データシート1!$A$1:$BS$1,0),0)</f>
        <v>684.02300000000002</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8.42</v>
      </c>
      <c r="DB34" s="1081">
        <f>VLOOKUP($AX34&amp;"_"&amp;$CW$14,データシート1!$A:$BS,MATCH($CW$12&amp;"_"&amp;DB$20,データシート1!$A$1:$BS$1,0),0)</f>
        <v>1088.1389999999999</v>
      </c>
      <c r="DC34" s="1081">
        <f>VLOOKUP($AX34&amp;"_"&amp;$CW$14,データシート1!$A:$BS,MATCH($CW$12&amp;"_"&amp;DC$20,データシート1!$A$1:$BS$1,0),0)</f>
        <v>0</v>
      </c>
      <c r="DD34" s="1080">
        <f t="shared" si="11"/>
        <v>1780.5819999999999</v>
      </c>
      <c r="DE34" s="18"/>
      <c r="DF34" s="138">
        <f>VLOOKUP($AX34&amp;"_"&amp;$DF$14,データシート1!$A:$BS,MATCH($DF$12&amp;"_"&amp;DF$20,データシート1!$A$1:$BS$1,0),0)</f>
        <v>18</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2</v>
      </c>
      <c r="DK34" s="74">
        <f>VLOOKUP($AX34&amp;"_"&amp;$DF$14,データシート1!$A:$BS,MATCH($DF$12&amp;"_"&amp;DK$20,データシート1!$A$1:$BS$1,0),0)</f>
        <v>0</v>
      </c>
      <c r="DL34" s="78">
        <f t="shared" si="12"/>
        <v>22</v>
      </c>
      <c r="DM34" s="18"/>
      <c r="DN34" s="139">
        <f t="shared" si="26"/>
        <v>0.38</v>
      </c>
      <c r="DO34" s="140">
        <f t="shared" si="27"/>
        <v>0</v>
      </c>
      <c r="DP34" s="140">
        <f t="shared" si="13"/>
        <v>0</v>
      </c>
      <c r="DQ34" s="140">
        <f t="shared" si="13"/>
        <v>0</v>
      </c>
      <c r="DR34" s="140">
        <f t="shared" si="13"/>
        <v>0.61</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09216</v>
      </c>
      <c r="AY35" s="20" t="str">
        <f>IF(IFERROR(比較地域マスタ!$Z20,"")=0,"",IFERROR(比較地域マスタ!$Z20,""))</f>
        <v>下野市</v>
      </c>
      <c r="BB35" s="122" t="str">
        <f t="shared" si="0"/>
        <v>09216</v>
      </c>
      <c r="BC35" s="123" t="str">
        <f t="shared" si="0"/>
        <v>下野市</v>
      </c>
      <c r="BD35" s="40">
        <f t="shared" si="14"/>
        <v>353.80126536691932</v>
      </c>
      <c r="BE35" s="40">
        <f t="shared" si="15"/>
        <v>106.54310508992431</v>
      </c>
      <c r="BF35" s="40">
        <f>VLOOKUP($AX35&amp;"_"&amp;$BC$14,データシート1!$A:$BS,MATCH($BC$12&amp;"_"&amp;BF$20,データシート1!$A$1:$BS$1,0),0)</f>
        <v>93.170518126708032</v>
      </c>
      <c r="BG35" s="40">
        <f>VLOOKUP($AX35&amp;"_"&amp;$BC$14,データシート1!$A:$BS,MATCH($BC$12&amp;"_"&amp;BG$20,データシート1!$A$1:$BS$1,0),0)</f>
        <v>3.7831979497460946</v>
      </c>
      <c r="BH35" s="40">
        <f>VLOOKUP($AX35&amp;"_"&amp;$BC$14,データシート1!$A:$BS,MATCH($BC$12&amp;"_"&amp;BH$20,データシート1!$A$1:$BS$1,0),0)</f>
        <v>9.5893890134701802</v>
      </c>
      <c r="BI35" s="40">
        <f>VLOOKUP($AX35&amp;"_"&amp;$BC$14,データシート1!$A:$BS,MATCH($BC$12&amp;"_"&amp;BI$20,データシート1!$A$1:$BS$1,0),0)</f>
        <v>71.72813821351545</v>
      </c>
      <c r="BJ35" s="40">
        <f>VLOOKUP($AX35&amp;"_"&amp;$BC$14,データシート1!$A:$BS,MATCH($BC$12&amp;"_"&amp;BJ$20,データシート1!$A$1:$BS$1,0),0)</f>
        <v>73.431543806996558</v>
      </c>
      <c r="BK35" s="40">
        <f t="shared" si="1"/>
        <v>96.496245207852766</v>
      </c>
      <c r="BL35" s="40">
        <f t="shared" si="2"/>
        <v>92.948843947839379</v>
      </c>
      <c r="BM35" s="40">
        <f>VLOOKUP($AX35&amp;"_"&amp;$BC$14,データシート1!$A:$BS,MATCH($BC$12&amp;"_"&amp;BM$20,データシート1!$A$1:$BS$1,0),0)</f>
        <v>55.036935656705438</v>
      </c>
      <c r="BN35" s="40">
        <f>VLOOKUP($AX35&amp;"_"&amp;$BC$14,データシート1!$A:$BS,MATCH($BC$12&amp;"_"&amp;BN$20,データシート1!$A$1:$BS$1,0),0)</f>
        <v>37.911908291133948</v>
      </c>
      <c r="BO35" s="40">
        <f>VLOOKUP($AX35&amp;"_"&amp;$BC$14,データシート1!$A:$BS,MATCH($BC$12&amp;"_"&amp;BO$20,データシート1!$A$1:$BS$1,0),0)</f>
        <v>3.5474012600133911</v>
      </c>
      <c r="BP35" s="40">
        <f>VLOOKUP($AX35&amp;"_"&amp;$BC$14,データシート1!$A:$BS,MATCH($BC$12&amp;"_"&amp;BP$20,データシート1!$A$1:$BS$1,0),0)</f>
        <v>0</v>
      </c>
      <c r="BQ35" s="40">
        <f>VLOOKUP($AX35&amp;"_"&amp;$BC$14,データシート1!$A:$BS,MATCH($BC$12&amp;"_"&amp;BQ$20,データシート1!$A$1:$BS$1,0),0)</f>
        <v>5.6022330486302216</v>
      </c>
      <c r="BR35" s="41">
        <f t="shared" si="3"/>
        <v>353.80126536691932</v>
      </c>
      <c r="BT35" s="134" t="str">
        <f t="shared" si="4"/>
        <v>下野市</v>
      </c>
      <c r="BU35" s="38">
        <f t="shared" si="25"/>
        <v>353.80126536691932</v>
      </c>
      <c r="BV35" s="69">
        <f t="shared" si="16"/>
        <v>0.30113828162663819</v>
      </c>
      <c r="BW35" s="69">
        <f t="shared" si="5"/>
        <v>0.26334139316908034</v>
      </c>
      <c r="BX35" s="69">
        <f t="shared" si="5"/>
        <v>1.0693002880650032E-2</v>
      </c>
      <c r="BY35" s="69">
        <f t="shared" si="5"/>
        <v>2.7103885576907818E-2</v>
      </c>
      <c r="BZ35" s="69">
        <f t="shared" si="5"/>
        <v>0.20273567461418718</v>
      </c>
      <c r="CA35" s="69">
        <f t="shared" si="5"/>
        <v>0.20755025771556346</v>
      </c>
      <c r="CB35" s="69">
        <f t="shared" si="5"/>
        <v>0.27274137956453798</v>
      </c>
      <c r="CC35" s="69">
        <f t="shared" si="5"/>
        <v>0.2627148431802363</v>
      </c>
      <c r="CD35" s="69">
        <f t="shared" si="5"/>
        <v>0.15555889999327127</v>
      </c>
      <c r="CE35" s="69">
        <f t="shared" si="5"/>
        <v>0.10715594318696503</v>
      </c>
      <c r="CF35" s="69">
        <f t="shared" si="5"/>
        <v>1.0026536384301682E-2</v>
      </c>
      <c r="CG35" s="69">
        <f t="shared" si="5"/>
        <v>0</v>
      </c>
      <c r="CH35" s="69">
        <f t="shared" si="5"/>
        <v>1.5834406479073138E-2</v>
      </c>
      <c r="CI35" s="135">
        <f t="shared" si="6"/>
        <v>1</v>
      </c>
      <c r="CK35" s="136" t="str">
        <f t="shared" si="7"/>
        <v>下野市</v>
      </c>
      <c r="CL35" s="137">
        <f t="shared" si="17"/>
        <v>106.54310508992431</v>
      </c>
      <c r="CM35" s="75">
        <f t="shared" si="18"/>
        <v>0.71199351601377192</v>
      </c>
      <c r="CN35" s="76">
        <f t="shared" si="19"/>
        <v>93.170518126708032</v>
      </c>
      <c r="CO35" s="75">
        <f t="shared" si="20"/>
        <v>0.81418458891509304</v>
      </c>
      <c r="CP35" s="76">
        <f t="shared" si="8"/>
        <v>3.7831979497460946</v>
      </c>
      <c r="CQ35" s="75">
        <f t="shared" si="21"/>
        <v>0</v>
      </c>
      <c r="CR35" s="76">
        <f t="shared" si="9"/>
        <v>9.5893890134701802</v>
      </c>
      <c r="CS35" s="75">
        <f t="shared" si="22"/>
        <v>0</v>
      </c>
      <c r="CT35" s="76">
        <f t="shared" si="10"/>
        <v>71.72813821351545</v>
      </c>
      <c r="CU35" s="77">
        <f t="shared" si="23"/>
        <v>0.51228152458969423</v>
      </c>
      <c r="CV35" s="18"/>
      <c r="CW35" s="1078">
        <f t="shared" si="24"/>
        <v>75.858000000000004</v>
      </c>
      <c r="CX35" s="1081">
        <f>VLOOKUP($AX35&amp;"_"&amp;$CW$14,データシート1!$A:$BS,MATCH($CW$12&amp;"_"&amp;CX$20,データシート1!$A$1:$BS$1,0),0)</f>
        <v>75.858000000000004</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36.744999999999997</v>
      </c>
      <c r="DB35" s="1081">
        <f>VLOOKUP($AX35&amp;"_"&amp;$CW$14,データシート1!$A:$BS,MATCH($CW$12&amp;"_"&amp;DB$20,データシート1!$A$1:$BS$1,0),0)</f>
        <v>0</v>
      </c>
      <c r="DC35" s="1081">
        <f>VLOOKUP($AX35&amp;"_"&amp;$CW$14,データシート1!$A:$BS,MATCH($CW$12&amp;"_"&amp;DC$20,データシート1!$A$1:$BS$1,0),0)</f>
        <v>0</v>
      </c>
      <c r="DD35" s="1080">
        <f t="shared" si="11"/>
        <v>112.60300000000001</v>
      </c>
      <c r="DE35" s="18"/>
      <c r="DF35" s="138">
        <f>VLOOKUP($AX35&amp;"_"&amp;$DF$14,データシート1!$A:$BS,MATCH($DF$12&amp;"_"&amp;DF$20,データシート1!$A$1:$BS$1,0),0)</f>
        <v>10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3</v>
      </c>
      <c r="DJ35" s="74">
        <f>VLOOKUP($AX35&amp;"_"&amp;$DF$14,データシート1!$A:$BS,MATCH($DF$12&amp;"_"&amp;DJ$20,データシート1!$A$1:$BS$1,0),0)</f>
        <v>0</v>
      </c>
      <c r="DK35" s="74">
        <f>VLOOKUP($AX35&amp;"_"&amp;$DF$14,データシート1!$A:$BS,MATCH($DF$12&amp;"_"&amp;DK$20,データシート1!$A$1:$BS$1,0),0)</f>
        <v>0</v>
      </c>
      <c r="DL35" s="78">
        <f t="shared" si="12"/>
        <v>13</v>
      </c>
      <c r="DM35" s="18"/>
      <c r="DN35" s="139">
        <f t="shared" si="26"/>
        <v>0.67</v>
      </c>
      <c r="DO35" s="140">
        <f t="shared" si="27"/>
        <v>0</v>
      </c>
      <c r="DP35" s="140">
        <f t="shared" si="13"/>
        <v>0</v>
      </c>
      <c r="DQ35" s="140">
        <f t="shared" si="13"/>
        <v>0.33</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30208</v>
      </c>
      <c r="AY36" s="20" t="str">
        <f>IF(IFERROR(比較地域マスタ!$Z21,"")=0,"",IFERROR(比較地域マスタ!$Z21,""))</f>
        <v>紀の川市</v>
      </c>
      <c r="BB36" s="122" t="str">
        <f t="shared" si="0"/>
        <v>30208</v>
      </c>
      <c r="BC36" s="123" t="str">
        <f t="shared" si="0"/>
        <v>紀の川市</v>
      </c>
      <c r="BD36" s="40">
        <f t="shared" si="14"/>
        <v>631.52426203318487</v>
      </c>
      <c r="BE36" s="40">
        <f t="shared" si="15"/>
        <v>393.19216214423841</v>
      </c>
      <c r="BF36" s="40">
        <f>VLOOKUP($AX36&amp;"_"&amp;$BC$14,データシート1!$A:$BS,MATCH($BC$12&amp;"_"&amp;BF$20,データシート1!$A$1:$BS$1,0),0)</f>
        <v>360.45276042694758</v>
      </c>
      <c r="BG36" s="40">
        <f>VLOOKUP($AX36&amp;"_"&amp;$BC$14,データシート1!$A:$BS,MATCH($BC$12&amp;"_"&amp;BG$20,データシート1!$A$1:$BS$1,0),0)</f>
        <v>2.1712327055560974</v>
      </c>
      <c r="BH36" s="40">
        <f>VLOOKUP($AX36&amp;"_"&amp;$BC$14,データシート1!$A:$BS,MATCH($BC$12&amp;"_"&amp;BH$20,データシート1!$A$1:$BS$1,0),0)</f>
        <v>30.568169011734692</v>
      </c>
      <c r="BI36" s="40">
        <f>VLOOKUP($AX36&amp;"_"&amp;$BC$14,データシート1!$A:$BS,MATCH($BC$12&amp;"_"&amp;BI$20,データシート1!$A$1:$BS$1,0),0)</f>
        <v>44.649990753633112</v>
      </c>
      <c r="BJ36" s="40">
        <f>VLOOKUP($AX36&amp;"_"&amp;$BC$14,データシート1!$A:$BS,MATCH($BC$12&amp;"_"&amp;BJ$20,データシート1!$A$1:$BS$1,0),0)</f>
        <v>56.817621621637471</v>
      </c>
      <c r="BK36" s="40">
        <f t="shared" si="1"/>
        <v>128.51945875645072</v>
      </c>
      <c r="BL36" s="40">
        <f t="shared" si="2"/>
        <v>124.91716278418772</v>
      </c>
      <c r="BM36" s="40">
        <f>VLOOKUP($AX36&amp;"_"&amp;$BC$14,データシート1!$A:$BS,MATCH($BC$12&amp;"_"&amp;BM$20,データシート1!$A$1:$BS$1,0),0)</f>
        <v>55.848607307460348</v>
      </c>
      <c r="BN36" s="40">
        <f>VLOOKUP($AX36&amp;"_"&amp;$BC$14,データシート1!$A:$BS,MATCH($BC$12&amp;"_"&amp;BN$20,データシート1!$A$1:$BS$1,0),0)</f>
        <v>69.068555476727369</v>
      </c>
      <c r="BO36" s="40">
        <f>VLOOKUP($AX36&amp;"_"&amp;$BC$14,データシート1!$A:$BS,MATCH($BC$12&amp;"_"&amp;BO$20,データシート1!$A$1:$BS$1,0),0)</f>
        <v>3.6022959722629873</v>
      </c>
      <c r="BP36" s="40">
        <f>VLOOKUP($AX36&amp;"_"&amp;$BC$14,データシート1!$A:$BS,MATCH($BC$12&amp;"_"&amp;BP$20,データシート1!$A$1:$BS$1,0),0)</f>
        <v>0</v>
      </c>
      <c r="BQ36" s="40">
        <f>VLOOKUP($AX36&amp;"_"&amp;$BC$14,データシート1!$A:$BS,MATCH($BC$12&amp;"_"&amp;BQ$20,データシート1!$A$1:$BS$1,0),0)</f>
        <v>8.3450287572251121</v>
      </c>
      <c r="BR36" s="41">
        <f t="shared" si="3"/>
        <v>631.52426203318487</v>
      </c>
      <c r="BT36" s="134" t="str">
        <f t="shared" si="4"/>
        <v>紀の川市</v>
      </c>
      <c r="BU36" s="38">
        <f t="shared" si="25"/>
        <v>631.52426203318487</v>
      </c>
      <c r="BV36" s="69">
        <f t="shared" si="16"/>
        <v>0.62260816532742691</v>
      </c>
      <c r="BW36" s="69">
        <f t="shared" si="5"/>
        <v>0.57076629054040484</v>
      </c>
      <c r="BX36" s="69">
        <f t="shared" si="5"/>
        <v>3.4380828039224328E-3</v>
      </c>
      <c r="BY36" s="69">
        <f t="shared" si="5"/>
        <v>4.8403791983099485E-2</v>
      </c>
      <c r="BZ36" s="69">
        <f t="shared" si="5"/>
        <v>7.0701940428833238E-2</v>
      </c>
      <c r="CA36" s="69">
        <f t="shared" si="5"/>
        <v>8.9969024212488383E-2</v>
      </c>
      <c r="CB36" s="69">
        <f t="shared" si="5"/>
        <v>0.20350676368740583</v>
      </c>
      <c r="CC36" s="69">
        <f t="shared" si="5"/>
        <v>0.19780263450531321</v>
      </c>
      <c r="CD36" s="69">
        <f t="shared" si="5"/>
        <v>8.8434618691697484E-2</v>
      </c>
      <c r="CE36" s="69">
        <f t="shared" si="5"/>
        <v>0.10936801581361573</v>
      </c>
      <c r="CF36" s="69">
        <f t="shared" si="5"/>
        <v>5.7041291820926054E-3</v>
      </c>
      <c r="CG36" s="69">
        <f t="shared" si="5"/>
        <v>0</v>
      </c>
      <c r="CH36" s="69">
        <f t="shared" si="5"/>
        <v>1.3214106343845589E-2</v>
      </c>
      <c r="CI36" s="135">
        <f t="shared" si="6"/>
        <v>1</v>
      </c>
      <c r="CK36" s="136" t="str">
        <f t="shared" si="7"/>
        <v>紀の川市</v>
      </c>
      <c r="CL36" s="137">
        <f t="shared" si="17"/>
        <v>393.19216214423841</v>
      </c>
      <c r="CM36" s="75">
        <f t="shared" si="18"/>
        <v>8.3234110826437183E-2</v>
      </c>
      <c r="CN36" s="76">
        <f t="shared" si="19"/>
        <v>360.45276042694758</v>
      </c>
      <c r="CO36" s="75">
        <f t="shared" si="20"/>
        <v>9.0794144456642967E-2</v>
      </c>
      <c r="CP36" s="76">
        <f t="shared" si="8"/>
        <v>2.1712327055560974</v>
      </c>
      <c r="CQ36" s="75">
        <f t="shared" si="21"/>
        <v>0</v>
      </c>
      <c r="CR36" s="76">
        <f t="shared" si="9"/>
        <v>30.568169011734692</v>
      </c>
      <c r="CS36" s="75">
        <f t="shared" si="22"/>
        <v>0</v>
      </c>
      <c r="CT36" s="76">
        <f t="shared" si="10"/>
        <v>44.649990753633112</v>
      </c>
      <c r="CU36" s="77">
        <f t="shared" si="23"/>
        <v>9.8141117748013013E-2</v>
      </c>
      <c r="CV36" s="18"/>
      <c r="CW36" s="1078">
        <f t="shared" si="24"/>
        <v>32.726999999999997</v>
      </c>
      <c r="CX36" s="1081">
        <f>VLOOKUP($AX36&amp;"_"&amp;$CW$14,データシート1!$A:$BS,MATCH($CW$12&amp;"_"&amp;CX$20,データシート1!$A$1:$BS$1,0),0)</f>
        <v>32.726999999999997</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4.3819999999999997</v>
      </c>
      <c r="DB36" s="1081">
        <f>VLOOKUP($AX36&amp;"_"&amp;$CW$14,データシート1!$A:$BS,MATCH($CW$12&amp;"_"&amp;DB$20,データシート1!$A$1:$BS$1,0),0)</f>
        <v>0.19500000000000001</v>
      </c>
      <c r="DC36" s="1081">
        <f>VLOOKUP($AX36&amp;"_"&amp;$CW$14,データシート1!$A:$BS,MATCH($CW$12&amp;"_"&amp;DC$20,データシート1!$A$1:$BS$1,0),0)</f>
        <v>0</v>
      </c>
      <c r="DD36" s="1080">
        <f t="shared" si="11"/>
        <v>37.303999999999995</v>
      </c>
      <c r="DE36" s="18"/>
      <c r="DF36" s="138">
        <f>VLOOKUP($AX36&amp;"_"&amp;$DF$14,データシート1!$A:$BS,MATCH($DF$12&amp;"_"&amp;DF$20,データシート1!$A$1:$BS$1,0),0)</f>
        <v>6</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1</v>
      </c>
      <c r="DK36" s="74">
        <f>VLOOKUP($AX36&amp;"_"&amp;$DF$14,データシート1!$A:$BS,MATCH($DF$12&amp;"_"&amp;DK$20,データシート1!$A$1:$BS$1,0),0)</f>
        <v>0</v>
      </c>
      <c r="DL36" s="78">
        <f t="shared" si="12"/>
        <v>8</v>
      </c>
      <c r="DM36" s="18"/>
      <c r="DN36" s="139">
        <f t="shared" si="26"/>
        <v>0.88</v>
      </c>
      <c r="DO36" s="140">
        <f t="shared" si="27"/>
        <v>0</v>
      </c>
      <c r="DP36" s="140">
        <f t="shared" si="13"/>
        <v>0</v>
      </c>
      <c r="DQ36" s="140">
        <f t="shared" si="13"/>
        <v>0.12</v>
      </c>
      <c r="DR36" s="140">
        <f t="shared" si="13"/>
        <v>0.01</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40216</v>
      </c>
      <c r="AY37" s="20" t="str">
        <f>IF(IFERROR(比較地域マスタ!$Z22,"")=0,"",IFERROR(比較地域マスタ!$Z22,""))</f>
        <v>小郡市</v>
      </c>
      <c r="BB37" s="122" t="str">
        <f t="shared" si="0"/>
        <v>40216</v>
      </c>
      <c r="BC37" s="123" t="str">
        <f t="shared" si="0"/>
        <v>小郡市</v>
      </c>
      <c r="BD37" s="40">
        <f t="shared" si="14"/>
        <v>260.74823200365842</v>
      </c>
      <c r="BE37" s="40">
        <f t="shared" si="15"/>
        <v>82.365214418616191</v>
      </c>
      <c r="BF37" s="40">
        <f>VLOOKUP($AX37&amp;"_"&amp;$BC$14,データシート1!$A:$BS,MATCH($BC$12&amp;"_"&amp;BF$20,データシート1!$A$1:$BS$1,0),0)</f>
        <v>77.19954173099427</v>
      </c>
      <c r="BG37" s="40">
        <f>VLOOKUP($AX37&amp;"_"&amp;$BC$14,データシート1!$A:$BS,MATCH($BC$12&amp;"_"&amp;BG$20,データシート1!$A$1:$BS$1,0),0)</f>
        <v>1.0831722377245325</v>
      </c>
      <c r="BH37" s="40">
        <f>VLOOKUP($AX37&amp;"_"&amp;$BC$14,データシート1!$A:$BS,MATCH($BC$12&amp;"_"&amp;BH$20,データシート1!$A$1:$BS$1,0),0)</f>
        <v>4.0825004498973945</v>
      </c>
      <c r="BI37" s="40">
        <f>VLOOKUP($AX37&amp;"_"&amp;$BC$14,データシート1!$A:$BS,MATCH($BC$12&amp;"_"&amp;BI$20,データシート1!$A$1:$BS$1,0),0)</f>
        <v>52.025393486191838</v>
      </c>
      <c r="BJ37" s="40">
        <f>VLOOKUP($AX37&amp;"_"&amp;$BC$14,データシート1!$A:$BS,MATCH($BC$12&amp;"_"&amp;BJ$20,データシート1!$A$1:$BS$1,0),0)</f>
        <v>47.221316461002772</v>
      </c>
      <c r="BK37" s="40">
        <f t="shared" si="1"/>
        <v>74.807118999267857</v>
      </c>
      <c r="BL37" s="40">
        <f t="shared" si="2"/>
        <v>71.29379845212263</v>
      </c>
      <c r="BM37" s="40">
        <f>VLOOKUP($AX37&amp;"_"&amp;$BC$14,データシート1!$A:$BS,MATCH($BC$12&amp;"_"&amp;BM$20,データシート1!$A$1:$BS$1,0),0)</f>
        <v>46.121142403326921</v>
      </c>
      <c r="BN37" s="40">
        <f>VLOOKUP($AX37&amp;"_"&amp;$BC$14,データシート1!$A:$BS,MATCH($BC$12&amp;"_"&amp;BN$20,データシート1!$A$1:$BS$1,0),0)</f>
        <v>25.172656048795705</v>
      </c>
      <c r="BO37" s="40">
        <f>VLOOKUP($AX37&amp;"_"&amp;$BC$14,データシート1!$A:$BS,MATCH($BC$12&amp;"_"&amp;BO$20,データシート1!$A$1:$BS$1,0),0)</f>
        <v>3.5133205471452209</v>
      </c>
      <c r="BP37" s="40">
        <f>VLOOKUP($AX37&amp;"_"&amp;$BC$14,データシート1!$A:$BS,MATCH($BC$12&amp;"_"&amp;BP$20,データシート1!$A$1:$BS$1,0),0)</f>
        <v>0</v>
      </c>
      <c r="BQ37" s="40">
        <f>VLOOKUP($AX37&amp;"_"&amp;$BC$14,データシート1!$A:$BS,MATCH($BC$12&amp;"_"&amp;BQ$20,データシート1!$A$1:$BS$1,0),0)</f>
        <v>4.3291886385797724</v>
      </c>
      <c r="BR37" s="41">
        <f t="shared" si="3"/>
        <v>260.74823200365842</v>
      </c>
      <c r="BT37" s="134" t="str">
        <f t="shared" si="4"/>
        <v>小郡市</v>
      </c>
      <c r="BU37" s="38">
        <f t="shared" si="25"/>
        <v>260.74823200365842</v>
      </c>
      <c r="BV37" s="69">
        <f t="shared" si="16"/>
        <v>0.31588024120317171</v>
      </c>
      <c r="BW37" s="69">
        <f t="shared" si="5"/>
        <v>0.29606928161227619</v>
      </c>
      <c r="BX37" s="69">
        <f t="shared" si="5"/>
        <v>4.1540923572181117E-3</v>
      </c>
      <c r="BY37" s="69">
        <f t="shared" si="5"/>
        <v>1.5656867233677409E-2</v>
      </c>
      <c r="BZ37" s="69">
        <f t="shared" si="5"/>
        <v>0.1995234755243207</v>
      </c>
      <c r="CA37" s="69">
        <f t="shared" si="5"/>
        <v>0.18109927763705885</v>
      </c>
      <c r="CB37" s="69">
        <f t="shared" si="5"/>
        <v>0.28689406031415882</v>
      </c>
      <c r="CC37" s="69">
        <f t="shared" si="5"/>
        <v>0.27342006465118562</v>
      </c>
      <c r="CD37" s="69">
        <f t="shared" si="5"/>
        <v>0.17687998130963289</v>
      </c>
      <c r="CE37" s="69">
        <f t="shared" si="5"/>
        <v>9.6540083341552715E-2</v>
      </c>
      <c r="CF37" s="69">
        <f t="shared" si="5"/>
        <v>1.3473995662973191E-2</v>
      </c>
      <c r="CG37" s="69">
        <f t="shared" si="5"/>
        <v>0</v>
      </c>
      <c r="CH37" s="69">
        <f t="shared" si="5"/>
        <v>1.6602945321289971E-2</v>
      </c>
      <c r="CI37" s="135">
        <f t="shared" si="6"/>
        <v>1</v>
      </c>
      <c r="CK37" s="136" t="str">
        <f t="shared" si="7"/>
        <v>小郡市</v>
      </c>
      <c r="CL37" s="137">
        <f t="shared" si="17"/>
        <v>82.365214418616191</v>
      </c>
      <c r="CM37" s="75">
        <f t="shared" si="18"/>
        <v>0.1505368508722971</v>
      </c>
      <c r="CN37" s="76">
        <f t="shared" si="19"/>
        <v>77.19954173099427</v>
      </c>
      <c r="CO37" s="75">
        <f t="shared" si="20"/>
        <v>0.16060976169010102</v>
      </c>
      <c r="CP37" s="76">
        <f t="shared" si="8"/>
        <v>1.0831722377245325</v>
      </c>
      <c r="CQ37" s="75">
        <f t="shared" si="21"/>
        <v>0</v>
      </c>
      <c r="CR37" s="76">
        <f t="shared" si="9"/>
        <v>4.0825004498973945</v>
      </c>
      <c r="CS37" s="75">
        <f t="shared" si="22"/>
        <v>0</v>
      </c>
      <c r="CT37" s="76">
        <f t="shared" si="10"/>
        <v>52.025393486191838</v>
      </c>
      <c r="CU37" s="77">
        <f t="shared" si="23"/>
        <v>0</v>
      </c>
      <c r="CV37" s="18"/>
      <c r="CW37" s="1078">
        <f t="shared" si="24"/>
        <v>12.398999999999999</v>
      </c>
      <c r="CX37" s="1081">
        <f>VLOOKUP($AX37&amp;"_"&amp;$CW$14,データシート1!$A:$BS,MATCH($CW$12&amp;"_"&amp;CX$20,データシート1!$A$1:$BS$1,0),0)</f>
        <v>12.398999999999999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12.398999999999999</v>
      </c>
      <c r="DE37" s="18"/>
      <c r="DF37" s="138">
        <f>VLOOKUP($AX37&amp;"_"&amp;$DF$14,データシート1!$A:$BS,MATCH($DF$12&amp;"_"&amp;DF$20,データシート1!$A$1:$BS$1,0),0)</f>
        <v>2</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2</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27228</v>
      </c>
      <c r="AY38" s="20" t="str">
        <f>IF(IFERROR(比較地域マスタ!$Z23,"")=0,"",IFERROR(比較地域マスタ!$Z23,""))</f>
        <v>泉南市</v>
      </c>
      <c r="BB38" s="122" t="str">
        <f t="shared" si="0"/>
        <v>27228</v>
      </c>
      <c r="BC38" s="123" t="str">
        <f t="shared" si="0"/>
        <v>泉南市</v>
      </c>
      <c r="BD38" s="40">
        <f t="shared" si="14"/>
        <v>247.44697033707229</v>
      </c>
      <c r="BE38" s="40">
        <f t="shared" si="15"/>
        <v>47.809456428229829</v>
      </c>
      <c r="BF38" s="40">
        <f>VLOOKUP($AX38&amp;"_"&amp;$BC$14,データシート1!$A:$BS,MATCH($BC$12&amp;"_"&amp;BF$20,データシート1!$A$1:$BS$1,0),0)</f>
        <v>42.513250860474173</v>
      </c>
      <c r="BG38" s="40">
        <f>VLOOKUP($AX38&amp;"_"&amp;$BC$14,データシート1!$A:$BS,MATCH($BC$12&amp;"_"&amp;BG$20,データシート1!$A$1:$BS$1,0),0)</f>
        <v>1.4264082500636761</v>
      </c>
      <c r="BH38" s="40">
        <f>VLOOKUP($AX38&amp;"_"&amp;$BC$14,データシート1!$A:$BS,MATCH($BC$12&amp;"_"&amp;BH$20,データシート1!$A$1:$BS$1,0),0)</f>
        <v>3.8697973176919835</v>
      </c>
      <c r="BI38" s="40">
        <f>VLOOKUP($AX38&amp;"_"&amp;$BC$14,データシート1!$A:$BS,MATCH($BC$12&amp;"_"&amp;BI$20,データシート1!$A$1:$BS$1,0),0)</f>
        <v>53.285941228509209</v>
      </c>
      <c r="BJ38" s="40">
        <f>VLOOKUP($AX38&amp;"_"&amp;$BC$14,データシート1!$A:$BS,MATCH($BC$12&amp;"_"&amp;BJ$20,データシート1!$A$1:$BS$1,0),0)</f>
        <v>62.314262057956157</v>
      </c>
      <c r="BK38" s="40">
        <f t="shared" si="1"/>
        <v>75.813671381009669</v>
      </c>
      <c r="BL38" s="40">
        <f t="shared" si="2"/>
        <v>72.208132434338808</v>
      </c>
      <c r="BM38" s="40">
        <f>VLOOKUP($AX38&amp;"_"&amp;$BC$14,データシート1!$A:$BS,MATCH($BC$12&amp;"_"&amp;BM$20,データシート1!$A$1:$BS$1,0),0)</f>
        <v>42.92203655224808</v>
      </c>
      <c r="BN38" s="40">
        <f>VLOOKUP($AX38&amp;"_"&amp;$BC$14,データシート1!$A:$BS,MATCH($BC$12&amp;"_"&amp;BN$20,データシート1!$A$1:$BS$1,0),0)</f>
        <v>29.286095882090724</v>
      </c>
      <c r="BO38" s="40">
        <f>VLOOKUP($AX38&amp;"_"&amp;$BC$14,データシート1!$A:$BS,MATCH($BC$12&amp;"_"&amp;BO$20,データシート1!$A$1:$BS$1,0),0)</f>
        <v>3.6055389466708583</v>
      </c>
      <c r="BP38" s="40">
        <f>VLOOKUP($AX38&amp;"_"&amp;$BC$14,データシート1!$A:$BS,MATCH($BC$12&amp;"_"&amp;BP$20,データシート1!$A$1:$BS$1,0),0)</f>
        <v>0</v>
      </c>
      <c r="BQ38" s="40">
        <f>VLOOKUP($AX38&amp;"_"&amp;$BC$14,データシート1!$A:$BS,MATCH($BC$12&amp;"_"&amp;BQ$20,データシート1!$A$1:$BS$1,0),0)</f>
        <v>8.2236392413674384</v>
      </c>
      <c r="BR38" s="41">
        <f t="shared" si="3"/>
        <v>247.44697033707229</v>
      </c>
      <c r="BT38" s="134" t="str">
        <f t="shared" si="4"/>
        <v>泉南市</v>
      </c>
      <c r="BU38" s="38">
        <f t="shared" si="25"/>
        <v>247.44697033707229</v>
      </c>
      <c r="BV38" s="69">
        <f t="shared" si="16"/>
        <v>0.1932109185378337</v>
      </c>
      <c r="BW38" s="69">
        <f t="shared" si="5"/>
        <v>0.17180752224431206</v>
      </c>
      <c r="BX38" s="69">
        <f t="shared" si="5"/>
        <v>5.7645007660454385E-3</v>
      </c>
      <c r="BY38" s="69">
        <f t="shared" si="5"/>
        <v>1.5638895527476233E-2</v>
      </c>
      <c r="BZ38" s="69">
        <f t="shared" si="5"/>
        <v>0.21534287187239792</v>
      </c>
      <c r="CA38" s="69">
        <f t="shared" si="5"/>
        <v>0.25182875334085386</v>
      </c>
      <c r="CB38" s="69">
        <f t="shared" si="5"/>
        <v>0.30638351028398642</v>
      </c>
      <c r="CC38" s="69">
        <f t="shared" si="5"/>
        <v>0.29181255416454233</v>
      </c>
      <c r="CD38" s="69">
        <f t="shared" si="5"/>
        <v>0.17345953556747806</v>
      </c>
      <c r="CE38" s="69">
        <f t="shared" si="5"/>
        <v>0.11835301859706425</v>
      </c>
      <c r="CF38" s="69">
        <f t="shared" si="5"/>
        <v>1.4570956119444069E-2</v>
      </c>
      <c r="CG38" s="69">
        <f t="shared" si="5"/>
        <v>0</v>
      </c>
      <c r="CH38" s="69">
        <f t="shared" si="5"/>
        <v>3.3233945964928145E-2</v>
      </c>
      <c r="CI38" s="135">
        <f t="shared" si="6"/>
        <v>1</v>
      </c>
      <c r="CK38" s="136" t="str">
        <f t="shared" si="7"/>
        <v>泉南市</v>
      </c>
      <c r="CL38" s="137">
        <f t="shared" si="17"/>
        <v>47.809456428229829</v>
      </c>
      <c r="CM38" s="75">
        <f t="shared" si="18"/>
        <v>1</v>
      </c>
      <c r="CN38" s="76">
        <f t="shared" si="19"/>
        <v>42.513250860474173</v>
      </c>
      <c r="CO38" s="75">
        <f t="shared" si="20"/>
        <v>1</v>
      </c>
      <c r="CP38" s="76">
        <f t="shared" si="8"/>
        <v>1.4264082500636761</v>
      </c>
      <c r="CQ38" s="75">
        <f t="shared" si="21"/>
        <v>0</v>
      </c>
      <c r="CR38" s="76">
        <f t="shared" si="9"/>
        <v>3.8697973176919835</v>
      </c>
      <c r="CS38" s="75">
        <f t="shared" si="22"/>
        <v>0</v>
      </c>
      <c r="CT38" s="76">
        <f t="shared" si="10"/>
        <v>53.285941228509209</v>
      </c>
      <c r="CU38" s="77">
        <f t="shared" si="23"/>
        <v>0.14459723939112193</v>
      </c>
      <c r="CV38" s="18"/>
      <c r="CW38" s="1078">
        <f t="shared" si="24"/>
        <v>52.332000000000001</v>
      </c>
      <c r="CX38" s="1081">
        <f>VLOOKUP($AX38&amp;"_"&amp;$CW$14,データシート1!$A:$BS,MATCH($CW$12&amp;"_"&amp;CX$20,データシート1!$A$1:$BS$1,0),0)</f>
        <v>52.332000000000001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7.7050000000000001</v>
      </c>
      <c r="DB38" s="1081">
        <f>VLOOKUP($AX38&amp;"_"&amp;$CW$14,データシート1!$A:$BS,MATCH($CW$12&amp;"_"&amp;DB$20,データシート1!$A$1:$BS$1,0),0)</f>
        <v>0</v>
      </c>
      <c r="DC38" s="1081">
        <f>VLOOKUP($AX38&amp;"_"&amp;$CW$14,データシート1!$A:$BS,MATCH($CW$12&amp;"_"&amp;DC$20,データシート1!$A$1:$BS$1,0),0)</f>
        <v>0</v>
      </c>
      <c r="DD38" s="1080">
        <f t="shared" si="11"/>
        <v>60.036999999999999</v>
      </c>
      <c r="DE38" s="18"/>
      <c r="DF38" s="138">
        <f>VLOOKUP($AX38&amp;"_"&amp;$DF$14,データシート1!$A:$BS,MATCH($DF$12&amp;"_"&amp;DF$20,データシート1!$A$1:$BS$1,0),0)</f>
        <v>6</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4</v>
      </c>
      <c r="DJ38" s="74">
        <f>VLOOKUP($AX38&amp;"_"&amp;$DF$14,データシート1!$A:$BS,MATCH($DF$12&amp;"_"&amp;DJ$20,データシート1!$A$1:$BS$1,0),0)</f>
        <v>0</v>
      </c>
      <c r="DK38" s="74">
        <f>VLOOKUP($AX38&amp;"_"&amp;$DF$14,データシート1!$A:$BS,MATCH($DF$12&amp;"_"&amp;DK$20,データシート1!$A$1:$BS$1,0),0)</f>
        <v>0</v>
      </c>
      <c r="DL38" s="78">
        <f t="shared" si="12"/>
        <v>10</v>
      </c>
      <c r="DM38" s="18"/>
      <c r="DN38" s="139">
        <f t="shared" si="26"/>
        <v>0.87</v>
      </c>
      <c r="DO38" s="140">
        <f t="shared" si="27"/>
        <v>0</v>
      </c>
      <c r="DP38" s="140">
        <f t="shared" si="29"/>
        <v>0</v>
      </c>
      <c r="DQ38" s="140">
        <f t="shared" si="30"/>
        <v>0.13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23231</v>
      </c>
      <c r="AY39" s="20" t="str">
        <f>IF(IFERROR(比較地域マスタ!$Z24,"")=0,"",IFERROR(比較地域マスタ!$Z24,""))</f>
        <v>田原市</v>
      </c>
      <c r="BB39" s="122" t="str">
        <f t="shared" si="0"/>
        <v>23231</v>
      </c>
      <c r="BC39" s="123" t="str">
        <f t="shared" si="0"/>
        <v>田原市</v>
      </c>
      <c r="BD39" s="40">
        <f t="shared" si="14"/>
        <v>1295.3587002625195</v>
      </c>
      <c r="BE39" s="40">
        <f t="shared" si="15"/>
        <v>976.85095003759773</v>
      </c>
      <c r="BF39" s="40">
        <f>VLOOKUP($AX39&amp;"_"&amp;$BC$14,データシート1!$A:$BS,MATCH($BC$12&amp;"_"&amp;BF$20,データシート1!$A$1:$BS$1,0),0)</f>
        <v>920.40420330508334</v>
      </c>
      <c r="BG39" s="40">
        <f>VLOOKUP($AX39&amp;"_"&amp;$BC$14,データシート1!$A:$BS,MATCH($BC$12&amp;"_"&amp;BG$20,データシート1!$A$1:$BS$1,0),0)</f>
        <v>2.711770259681852</v>
      </c>
      <c r="BH39" s="40">
        <f>VLOOKUP($AX39&amp;"_"&amp;$BC$14,データシート1!$A:$BS,MATCH($BC$12&amp;"_"&amp;BH$20,データシート1!$A$1:$BS$1,0),0)</f>
        <v>53.734976472832543</v>
      </c>
      <c r="BI39" s="40">
        <f>VLOOKUP($AX39&amp;"_"&amp;$BC$14,データシート1!$A:$BS,MATCH($BC$12&amp;"_"&amp;BI$20,データシート1!$A$1:$BS$1,0),0)</f>
        <v>53.54718800309994</v>
      </c>
      <c r="BJ39" s="40">
        <f>VLOOKUP($AX39&amp;"_"&amp;$BC$14,データシート1!$A:$BS,MATCH($BC$12&amp;"_"&amp;BJ$20,データシート1!$A$1:$BS$1,0),0)</f>
        <v>58.055437860659509</v>
      </c>
      <c r="BK39" s="40">
        <f t="shared" si="1"/>
        <v>202.18491822149863</v>
      </c>
      <c r="BL39" s="40">
        <f t="shared" si="2"/>
        <v>148.02376331188748</v>
      </c>
      <c r="BM39" s="40">
        <f>VLOOKUP($AX39&amp;"_"&amp;$BC$14,データシート1!$A:$BS,MATCH($BC$12&amp;"_"&amp;BM$20,データシート1!$A$1:$BS$1,0),0)</f>
        <v>57.842800587332334</v>
      </c>
      <c r="BN39" s="40">
        <f>VLOOKUP($AX39&amp;"_"&amp;$BC$14,データシート1!$A:$BS,MATCH($BC$12&amp;"_"&amp;BN$20,データシート1!$A$1:$BS$1,0),0)</f>
        <v>90.180962724555144</v>
      </c>
      <c r="BO39" s="40">
        <f>VLOOKUP($AX39&amp;"_"&amp;$BC$14,データシート1!$A:$BS,MATCH($BC$12&amp;"_"&amp;BO$20,データシート1!$A$1:$BS$1,0),0)</f>
        <v>3.5905623012236001</v>
      </c>
      <c r="BP39" s="40">
        <f>VLOOKUP($AX39&amp;"_"&amp;$BC$14,データシート1!$A:$BS,MATCH($BC$12&amp;"_"&amp;BP$20,データシート1!$A$1:$BS$1,0),0)</f>
        <v>50.570592608387557</v>
      </c>
      <c r="BQ39" s="40">
        <f>VLOOKUP($AX39&amp;"_"&amp;$BC$14,データシート1!$A:$BS,MATCH($BC$12&amp;"_"&amp;BQ$20,データシート1!$A$1:$BS$1,0),0)</f>
        <v>4.720206139663599</v>
      </c>
      <c r="BR39" s="41">
        <f t="shared" si="3"/>
        <v>1295.3587002625195</v>
      </c>
      <c r="BT39" s="134" t="str">
        <f t="shared" si="4"/>
        <v>田原市</v>
      </c>
      <c r="BU39" s="38">
        <f t="shared" si="25"/>
        <v>1295.3587002625195</v>
      </c>
      <c r="BV39" s="69">
        <f t="shared" si="16"/>
        <v>0.75411617634530692</v>
      </c>
      <c r="BW39" s="69">
        <f t="shared" si="5"/>
        <v>0.71054002502824332</v>
      </c>
      <c r="BX39" s="69">
        <f t="shared" si="5"/>
        <v>2.0934512263917943E-3</v>
      </c>
      <c r="BY39" s="69">
        <f t="shared" si="5"/>
        <v>4.1482700090671815E-2</v>
      </c>
      <c r="BZ39" s="69">
        <f t="shared" si="5"/>
        <v>4.1337729844442297E-2</v>
      </c>
      <c r="CA39" s="69">
        <f t="shared" si="5"/>
        <v>4.4818039859456614E-2</v>
      </c>
      <c r="CB39" s="69">
        <f t="shared" si="5"/>
        <v>0.15608411645401657</v>
      </c>
      <c r="CC39" s="69">
        <f t="shared" si="5"/>
        <v>0.11427241217578478</v>
      </c>
      <c r="CD39" s="69">
        <f t="shared" si="5"/>
        <v>4.4653886661362462E-2</v>
      </c>
      <c r="CE39" s="69">
        <f t="shared" si="5"/>
        <v>6.9618525514422311E-2</v>
      </c>
      <c r="CF39" s="69">
        <f t="shared" si="5"/>
        <v>2.7718672059684557E-3</v>
      </c>
      <c r="CG39" s="69">
        <f t="shared" si="5"/>
        <v>3.9039837072263335E-2</v>
      </c>
      <c r="CH39" s="69">
        <f t="shared" si="5"/>
        <v>3.6439374967775291E-3</v>
      </c>
      <c r="CI39" s="135">
        <f t="shared" si="6"/>
        <v>1</v>
      </c>
      <c r="CK39" s="136" t="str">
        <f t="shared" si="7"/>
        <v>田原市</v>
      </c>
      <c r="CL39" s="137">
        <f t="shared" si="17"/>
        <v>976.85095003759773</v>
      </c>
      <c r="CM39" s="75">
        <f t="shared" si="18"/>
        <v>0.72262508417771509</v>
      </c>
      <c r="CN39" s="76">
        <f t="shared" si="19"/>
        <v>920.40420330508334</v>
      </c>
      <c r="CO39" s="75">
        <f t="shared" si="20"/>
        <v>0.76694239059881686</v>
      </c>
      <c r="CP39" s="76">
        <f t="shared" si="8"/>
        <v>2.711770259681852</v>
      </c>
      <c r="CQ39" s="75">
        <f t="shared" si="21"/>
        <v>0</v>
      </c>
      <c r="CR39" s="76">
        <f t="shared" si="9"/>
        <v>53.734976472832543</v>
      </c>
      <c r="CS39" s="75">
        <f t="shared" si="22"/>
        <v>0</v>
      </c>
      <c r="CT39" s="76">
        <f t="shared" si="10"/>
        <v>53.54718800309994</v>
      </c>
      <c r="CU39" s="77">
        <f t="shared" si="23"/>
        <v>7.1936550613582187E-2</v>
      </c>
      <c r="CV39" s="18"/>
      <c r="CW39" s="1078">
        <f t="shared" si="24"/>
        <v>705.89700000000005</v>
      </c>
      <c r="CX39" s="1081">
        <f>VLOOKUP($AX39&amp;"_"&amp;$CW$14,データシート1!$A:$BS,MATCH($CW$12&amp;"_"&amp;CX$20,データシート1!$A$1:$BS$1,0),0)</f>
        <v>705.89700000000005</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3.8519999999999999</v>
      </c>
      <c r="DB39" s="1081">
        <f>VLOOKUP($AX39&amp;"_"&amp;$CW$14,データシート1!$A:$BS,MATCH($CW$12&amp;"_"&amp;DB$20,データシート1!$A$1:$BS$1,0),0)</f>
        <v>23.106999999999999</v>
      </c>
      <c r="DC39" s="1081">
        <f>VLOOKUP($AX39&amp;"_"&amp;$CW$14,データシート1!$A:$BS,MATCH($CW$12&amp;"_"&amp;DC$20,データシート1!$A$1:$BS$1,0),0)</f>
        <v>0</v>
      </c>
      <c r="DD39" s="1080">
        <f t="shared" si="11"/>
        <v>732.85599999999999</v>
      </c>
      <c r="DE39" s="18"/>
      <c r="DF39" s="138">
        <f>VLOOKUP($AX39&amp;"_"&amp;$DF$14,データシート1!$A:$BS,MATCH($DF$12&amp;"_"&amp;DF$20,データシート1!$A$1:$BS$1,0),0)</f>
        <v>10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1</v>
      </c>
      <c r="DK39" s="74">
        <f>VLOOKUP($AX39&amp;"_"&amp;$DF$14,データシート1!$A:$BS,MATCH($DF$12&amp;"_"&amp;DK$20,データシート1!$A$1:$BS$1,0),0)</f>
        <v>0</v>
      </c>
      <c r="DL39" s="78">
        <f t="shared" si="12"/>
        <v>12</v>
      </c>
      <c r="DM39" s="18"/>
      <c r="DN39" s="139">
        <f t="shared" si="26"/>
        <v>0.96</v>
      </c>
      <c r="DO39" s="140">
        <f t="shared" si="27"/>
        <v>0</v>
      </c>
      <c r="DP39" s="140">
        <f t="shared" si="29"/>
        <v>0</v>
      </c>
      <c r="DQ39" s="140">
        <f t="shared" si="30"/>
        <v>0.01</v>
      </c>
      <c r="DR39" s="140">
        <f t="shared" si="31"/>
        <v>0.03</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20218</v>
      </c>
      <c r="AY40" s="20" t="str">
        <f>IF(IFERROR(比較地域マスタ!$Z25,"")=0,"",IFERROR(比較地域マスタ!$Z25,""))</f>
        <v>千曲市</v>
      </c>
      <c r="BB40" s="122" t="str">
        <f t="shared" si="0"/>
        <v>20218</v>
      </c>
      <c r="BC40" s="123" t="str">
        <f t="shared" si="0"/>
        <v>千曲市</v>
      </c>
      <c r="BD40" s="40">
        <f t="shared" si="14"/>
        <v>346.43606473716642</v>
      </c>
      <c r="BE40" s="40">
        <f t="shared" si="15"/>
        <v>87.077965545735822</v>
      </c>
      <c r="BF40" s="40">
        <f>VLOOKUP($AX40&amp;"_"&amp;$BC$14,データシート1!$A:$BS,MATCH($BC$12&amp;"_"&amp;BF$20,データシート1!$A$1:$BS$1,0),0)</f>
        <v>74.606514089929519</v>
      </c>
      <c r="BG40" s="40">
        <f>VLOOKUP($AX40&amp;"_"&amp;$BC$14,データシート1!$A:$BS,MATCH($BC$12&amp;"_"&amp;BG$20,データシート1!$A$1:$BS$1,0),0)</f>
        <v>2.6635307582006456</v>
      </c>
      <c r="BH40" s="40">
        <f>VLOOKUP($AX40&amp;"_"&amp;$BC$14,データシート1!$A:$BS,MATCH($BC$12&amp;"_"&amp;BH$20,データシート1!$A$1:$BS$1,0),0)</f>
        <v>9.8079206976056561</v>
      </c>
      <c r="BI40" s="40">
        <f>VLOOKUP($AX40&amp;"_"&amp;$BC$14,データシート1!$A:$BS,MATCH($BC$12&amp;"_"&amp;BI$20,データシート1!$A$1:$BS$1,0),0)</f>
        <v>53.400816861403825</v>
      </c>
      <c r="BJ40" s="40">
        <f>VLOOKUP($AX40&amp;"_"&amp;$BC$14,データシート1!$A:$BS,MATCH($BC$12&amp;"_"&amp;BJ$20,データシート1!$A$1:$BS$1,0),0)</f>
        <v>84.327492311620389</v>
      </c>
      <c r="BK40" s="40">
        <f t="shared" si="1"/>
        <v>113.49051597740605</v>
      </c>
      <c r="BL40" s="40">
        <f t="shared" si="2"/>
        <v>109.9470062866821</v>
      </c>
      <c r="BM40" s="40">
        <f>VLOOKUP($AX40&amp;"_"&amp;$BC$14,データシート1!$A:$BS,MATCH($BC$12&amp;"_"&amp;BM$20,データシート1!$A$1:$BS$1,0),0)</f>
        <v>57.460755137925275</v>
      </c>
      <c r="BN40" s="40">
        <f>VLOOKUP($AX40&amp;"_"&amp;$BC$14,データシート1!$A:$BS,MATCH($BC$12&amp;"_"&amp;BN$20,データシート1!$A$1:$BS$1,0),0)</f>
        <v>52.486251148756814</v>
      </c>
      <c r="BO40" s="40">
        <f>VLOOKUP($AX40&amp;"_"&amp;$BC$14,データシート1!$A:$BS,MATCH($BC$12&amp;"_"&amp;BO$20,データシート1!$A$1:$BS$1,0),0)</f>
        <v>3.5435096907239463</v>
      </c>
      <c r="BP40" s="40">
        <f>VLOOKUP($AX40&amp;"_"&amp;$BC$14,データシート1!$A:$BS,MATCH($BC$12&amp;"_"&amp;BP$20,データシート1!$A$1:$BS$1,0),0)</f>
        <v>0</v>
      </c>
      <c r="BQ40" s="40">
        <f>VLOOKUP($AX40&amp;"_"&amp;$BC$14,データシート1!$A:$BS,MATCH($BC$12&amp;"_"&amp;BQ$20,データシート1!$A$1:$BS$1,0),0)</f>
        <v>8.139274041000327</v>
      </c>
      <c r="BR40" s="41">
        <f t="shared" si="3"/>
        <v>346.43606473716642</v>
      </c>
      <c r="BT40" s="134" t="str">
        <f t="shared" si="4"/>
        <v>千曲市</v>
      </c>
      <c r="BU40" s="38">
        <f t="shared" si="25"/>
        <v>346.43606473716642</v>
      </c>
      <c r="BV40" s="69">
        <f t="shared" si="16"/>
        <v>0.25135363898039886</v>
      </c>
      <c r="BW40" s="69">
        <f t="shared" si="5"/>
        <v>0.21535435159307642</v>
      </c>
      <c r="BX40" s="69">
        <f t="shared" si="5"/>
        <v>7.6883760939306621E-3</v>
      </c>
      <c r="BY40" s="69">
        <f t="shared" si="5"/>
        <v>2.8310911293391795E-2</v>
      </c>
      <c r="BZ40" s="69">
        <f t="shared" si="5"/>
        <v>0.15414335370053886</v>
      </c>
      <c r="CA40" s="69">
        <f t="shared" si="5"/>
        <v>0.2434143003431177</v>
      </c>
      <c r="CB40" s="69">
        <f t="shared" si="5"/>
        <v>0.3275944034969594</v>
      </c>
      <c r="CC40" s="69">
        <f t="shared" si="5"/>
        <v>0.31736593697338217</v>
      </c>
      <c r="CD40" s="69">
        <f t="shared" si="5"/>
        <v>0.1658625096712131</v>
      </c>
      <c r="CE40" s="69">
        <f t="shared" si="5"/>
        <v>0.15150342730216904</v>
      </c>
      <c r="CF40" s="69">
        <f t="shared" si="5"/>
        <v>1.0228466523577246E-2</v>
      </c>
      <c r="CG40" s="69">
        <f t="shared" si="5"/>
        <v>0</v>
      </c>
      <c r="CH40" s="69">
        <f t="shared" si="5"/>
        <v>2.349430347898513E-2</v>
      </c>
      <c r="CI40" s="135">
        <f t="shared" si="6"/>
        <v>1</v>
      </c>
      <c r="CK40" s="136" t="str">
        <f t="shared" si="7"/>
        <v>千曲市</v>
      </c>
      <c r="CL40" s="137">
        <f t="shared" si="17"/>
        <v>87.077965545735822</v>
      </c>
      <c r="CM40" s="75">
        <f t="shared" si="18"/>
        <v>1</v>
      </c>
      <c r="CN40" s="76">
        <f t="shared" si="19"/>
        <v>74.606514089929519</v>
      </c>
      <c r="CO40" s="75">
        <f t="shared" si="20"/>
        <v>1</v>
      </c>
      <c r="CP40" s="76">
        <f t="shared" si="8"/>
        <v>2.6635307582006456</v>
      </c>
      <c r="CQ40" s="75">
        <f t="shared" si="21"/>
        <v>0</v>
      </c>
      <c r="CR40" s="76">
        <f t="shared" si="9"/>
        <v>9.8079206976056561</v>
      </c>
      <c r="CS40" s="75">
        <f t="shared" si="22"/>
        <v>0</v>
      </c>
      <c r="CT40" s="76">
        <f t="shared" si="10"/>
        <v>53.400816861403825</v>
      </c>
      <c r="CU40" s="77">
        <f t="shared" si="23"/>
        <v>0</v>
      </c>
      <c r="CV40" s="18"/>
      <c r="CW40" s="1078">
        <f t="shared" si="24"/>
        <v>98.078000000000003</v>
      </c>
      <c r="CX40" s="1081">
        <f>VLOOKUP($AX40&amp;"_"&amp;$CW$14,データシート1!$A:$BS,MATCH($CW$12&amp;"_"&amp;CX$20,データシート1!$A$1:$BS$1,0),0)</f>
        <v>98.078000000000003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98.078000000000003</v>
      </c>
      <c r="DE40" s="18"/>
      <c r="DF40" s="138">
        <f>VLOOKUP($AX40&amp;"_"&amp;$DF$14,データシート1!$A:$BS,MATCH($DF$12&amp;"_"&amp;DF$20,データシート1!$A$1:$BS$1,0),0)</f>
        <v>9</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9</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45206</v>
      </c>
      <c r="AY41" s="20" t="str">
        <f>IF(IFERROR(比較地域マスタ!$Z26,"")=0,"",IFERROR(比較地域マスタ!$Z26,""))</f>
        <v>日向市</v>
      </c>
      <c r="BB41" s="122" t="str">
        <f t="shared" si="0"/>
        <v>45206</v>
      </c>
      <c r="BC41" s="123" t="str">
        <f t="shared" si="0"/>
        <v>日向市</v>
      </c>
      <c r="BD41" s="40">
        <f t="shared" si="14"/>
        <v>536.11129662118515</v>
      </c>
      <c r="BE41" s="40">
        <f t="shared" si="15"/>
        <v>262.51899108520155</v>
      </c>
      <c r="BF41" s="40">
        <f>VLOOKUP($AX41&amp;"_"&amp;$BC$14,データシート1!$A:$BS,MATCH($BC$12&amp;"_"&amp;BF$20,データシート1!$A$1:$BS$1,0),0)</f>
        <v>214.90637110234309</v>
      </c>
      <c r="BG41" s="40">
        <f>VLOOKUP($AX41&amp;"_"&amp;$BC$14,データシート1!$A:$BS,MATCH($BC$12&amp;"_"&amp;BG$20,データシート1!$A$1:$BS$1,0),0)</f>
        <v>4.4358259056815887</v>
      </c>
      <c r="BH41" s="40">
        <f>VLOOKUP($AX41&amp;"_"&amp;$BC$14,データシート1!$A:$BS,MATCH($BC$12&amp;"_"&amp;BH$20,データシート1!$A$1:$BS$1,0),0)</f>
        <v>43.176794077176901</v>
      </c>
      <c r="BI41" s="40">
        <f>VLOOKUP($AX41&amp;"_"&amp;$BC$14,データシート1!$A:$BS,MATCH($BC$12&amp;"_"&amp;BI$20,データシート1!$A$1:$BS$1,0),0)</f>
        <v>75.818209985818925</v>
      </c>
      <c r="BJ41" s="40">
        <f>VLOOKUP($AX41&amp;"_"&amp;$BC$14,データシート1!$A:$BS,MATCH($BC$12&amp;"_"&amp;BJ$20,データシート1!$A$1:$BS$1,0),0)</f>
        <v>62.192192907222385</v>
      </c>
      <c r="BK41" s="40">
        <f t="shared" si="1"/>
        <v>131.5403249961949</v>
      </c>
      <c r="BL41" s="40">
        <f t="shared" si="2"/>
        <v>112.92569748378591</v>
      </c>
      <c r="BM41" s="40">
        <f>VLOOKUP($AX41&amp;"_"&amp;$BC$14,データシート1!$A:$BS,MATCH($BC$12&amp;"_"&amp;BM$20,データシート1!$A$1:$BS$1,0),0)</f>
        <v>54.521943988640253</v>
      </c>
      <c r="BN41" s="40">
        <f>VLOOKUP($AX41&amp;"_"&amp;$BC$14,データシート1!$A:$BS,MATCH($BC$12&amp;"_"&amp;BN$20,データシート1!$A$1:$BS$1,0),0)</f>
        <v>58.403753495145665</v>
      </c>
      <c r="BO41" s="40">
        <f>VLOOKUP($AX41&amp;"_"&amp;$BC$14,データシート1!$A:$BS,MATCH($BC$12&amp;"_"&amp;BO$20,データシート1!$A$1:$BS$1,0),0)</f>
        <v>3.5713992706316358</v>
      </c>
      <c r="BP41" s="40">
        <f>VLOOKUP($AX41&amp;"_"&amp;$BC$14,データシート1!$A:$BS,MATCH($BC$12&amp;"_"&amp;BP$20,データシート1!$A$1:$BS$1,0),0)</f>
        <v>15.043228241777348</v>
      </c>
      <c r="BQ41" s="40">
        <f>VLOOKUP($AX41&amp;"_"&amp;$BC$14,データシート1!$A:$BS,MATCH($BC$12&amp;"_"&amp;BQ$20,データシート1!$A$1:$BS$1,0),0)</f>
        <v>4.0415776467474487</v>
      </c>
      <c r="BR41" s="41">
        <f t="shared" si="3"/>
        <v>536.11129662118515</v>
      </c>
      <c r="BT41" s="134" t="str">
        <f t="shared" si="4"/>
        <v>日向市</v>
      </c>
      <c r="BU41" s="38">
        <f t="shared" si="25"/>
        <v>536.11129662118515</v>
      </c>
      <c r="BV41" s="69">
        <f t="shared" si="16"/>
        <v>0.48967256004436854</v>
      </c>
      <c r="BW41" s="69">
        <f t="shared" si="5"/>
        <v>0.40086148614435069</v>
      </c>
      <c r="BX41" s="69">
        <f t="shared" si="5"/>
        <v>8.2740765464898083E-3</v>
      </c>
      <c r="BY41" s="69">
        <f t="shared" si="5"/>
        <v>8.0536997353528095E-2</v>
      </c>
      <c r="BZ41" s="69">
        <f t="shared" si="5"/>
        <v>0.14142251891288141</v>
      </c>
      <c r="CA41" s="69">
        <f t="shared" si="5"/>
        <v>0.11600612279425111</v>
      </c>
      <c r="CB41" s="69">
        <f t="shared" si="5"/>
        <v>0.24536010680099687</v>
      </c>
      <c r="CC41" s="69">
        <f t="shared" si="5"/>
        <v>0.21063853381843381</v>
      </c>
      <c r="CD41" s="69">
        <f t="shared" si="5"/>
        <v>0.10169892768957137</v>
      </c>
      <c r="CE41" s="69">
        <f t="shared" si="5"/>
        <v>0.10893960612886247</v>
      </c>
      <c r="CF41" s="69">
        <f t="shared" si="5"/>
        <v>6.6616750908630399E-3</v>
      </c>
      <c r="CG41" s="69">
        <f t="shared" si="5"/>
        <v>2.8059897891700002E-2</v>
      </c>
      <c r="CH41" s="69">
        <f t="shared" si="5"/>
        <v>7.5386914475022099E-3</v>
      </c>
      <c r="CI41" s="135">
        <f t="shared" si="6"/>
        <v>1</v>
      </c>
      <c r="CK41" s="136" t="str">
        <f t="shared" si="7"/>
        <v>日向市</v>
      </c>
      <c r="CL41" s="137">
        <f t="shared" si="17"/>
        <v>262.51899108520155</v>
      </c>
      <c r="CM41" s="75">
        <f t="shared" si="18"/>
        <v>1</v>
      </c>
      <c r="CN41" s="76">
        <f t="shared" si="19"/>
        <v>214.90637110234309</v>
      </c>
      <c r="CO41" s="75">
        <f t="shared" si="20"/>
        <v>1</v>
      </c>
      <c r="CP41" s="76">
        <f t="shared" si="8"/>
        <v>4.4358259056815887</v>
      </c>
      <c r="CQ41" s="75">
        <f t="shared" si="21"/>
        <v>0</v>
      </c>
      <c r="CR41" s="76">
        <f t="shared" si="9"/>
        <v>43.176794077176901</v>
      </c>
      <c r="CS41" s="75">
        <f t="shared" si="22"/>
        <v>0</v>
      </c>
      <c r="CT41" s="76">
        <f t="shared" si="10"/>
        <v>75.818209985818925</v>
      </c>
      <c r="CU41" s="77">
        <f t="shared" si="23"/>
        <v>0</v>
      </c>
      <c r="CV41" s="18"/>
      <c r="CW41" s="1078">
        <f t="shared" si="24"/>
        <v>556.18600000000004</v>
      </c>
      <c r="CX41" s="1081">
        <f>VLOOKUP($AX41&amp;"_"&amp;$CW$14,データシート1!$A:$BS,MATCH($CW$12&amp;"_"&amp;CX$20,データシート1!$A$1:$BS$1,0),0)</f>
        <v>556.18600000000004</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556.18600000000004</v>
      </c>
      <c r="DE41" s="18"/>
      <c r="DF41" s="138">
        <f>VLOOKUP($AX41&amp;"_"&amp;$DF$14,データシート1!$A:$BS,MATCH($DF$12&amp;"_"&amp;DF$20,データシート1!$A$1:$BS$1,0),0)</f>
        <v>16</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16</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11207</v>
      </c>
      <c r="AY42" s="20" t="str">
        <f>IF(IFERROR(比較地域マスタ!$Z27,"")=0,"",IFERROR(比較地域マスタ!$Z27,""))</f>
        <v>秩父市</v>
      </c>
      <c r="BB42" s="122" t="str">
        <f t="shared" si="0"/>
        <v>11207</v>
      </c>
      <c r="BC42" s="123" t="str">
        <f t="shared" si="0"/>
        <v>秩父市</v>
      </c>
      <c r="BD42" s="40">
        <f t="shared" si="14"/>
        <v>337.2540753195392</v>
      </c>
      <c r="BE42" s="40">
        <f t="shared" si="15"/>
        <v>82.17989607423138</v>
      </c>
      <c r="BF42" s="40">
        <f>VLOOKUP($AX42&amp;"_"&amp;$BC$14,データシート1!$A:$BS,MATCH($BC$12&amp;"_"&amp;BF$20,データシート1!$A$1:$BS$1,0),0)</f>
        <v>70.245986846235667</v>
      </c>
      <c r="BG42" s="40">
        <f>VLOOKUP($AX42&amp;"_"&amp;$BC$14,データシート1!$A:$BS,MATCH($BC$12&amp;"_"&amp;BG$20,データシート1!$A$1:$BS$1,0),0)</f>
        <v>4.1729966680979649</v>
      </c>
      <c r="BH42" s="40">
        <f>VLOOKUP($AX42&amp;"_"&amp;$BC$14,データシート1!$A:$BS,MATCH($BC$12&amp;"_"&amp;BH$20,データシート1!$A$1:$BS$1,0),0)</f>
        <v>7.76091255989774</v>
      </c>
      <c r="BI42" s="40">
        <f>VLOOKUP($AX42&amp;"_"&amp;$BC$14,データシート1!$A:$BS,MATCH($BC$12&amp;"_"&amp;BI$20,データシート1!$A$1:$BS$1,0),0)</f>
        <v>64.131034912307371</v>
      </c>
      <c r="BJ42" s="40">
        <f>VLOOKUP($AX42&amp;"_"&amp;$BC$14,データシート1!$A:$BS,MATCH($BC$12&amp;"_"&amp;BJ$20,データシート1!$A$1:$BS$1,0),0)</f>
        <v>66.650657313823089</v>
      </c>
      <c r="BK42" s="40">
        <f t="shared" si="1"/>
        <v>115.36688898838339</v>
      </c>
      <c r="BL42" s="40">
        <f t="shared" si="2"/>
        <v>111.76076041000201</v>
      </c>
      <c r="BM42" s="40">
        <f>VLOOKUP($AX42&amp;"_"&amp;$BC$14,データシート1!$A:$BS,MATCH($BC$12&amp;"_"&amp;BM$20,データシート1!$A$1:$BS$1,0),0)</f>
        <v>58.902172034955555</v>
      </c>
      <c r="BN42" s="40">
        <f>VLOOKUP($AX42&amp;"_"&amp;$BC$14,データシート1!$A:$BS,MATCH($BC$12&amp;"_"&amp;BN$20,データシート1!$A$1:$BS$1,0),0)</f>
        <v>52.858588375046452</v>
      </c>
      <c r="BO42" s="40">
        <f>VLOOKUP($AX42&amp;"_"&amp;$BC$14,データシート1!$A:$BS,MATCH($BC$12&amp;"_"&amp;BO$20,データシート1!$A$1:$BS$1,0),0)</f>
        <v>3.6061285783813806</v>
      </c>
      <c r="BP42" s="40">
        <f>VLOOKUP($AX42&amp;"_"&amp;$BC$14,データシート1!$A:$BS,MATCH($BC$12&amp;"_"&amp;BP$20,データシート1!$A$1:$BS$1,0),0)</f>
        <v>0</v>
      </c>
      <c r="BQ42" s="40">
        <f>VLOOKUP($AX42&amp;"_"&amp;$BC$14,データシート1!$A:$BS,MATCH($BC$12&amp;"_"&amp;BQ$20,データシート1!$A$1:$BS$1,0),0)</f>
        <v>8.925598030794017</v>
      </c>
      <c r="BR42" s="41">
        <f t="shared" si="3"/>
        <v>337.2540753195392</v>
      </c>
      <c r="BT42" s="134" t="str">
        <f t="shared" si="4"/>
        <v>秩父市</v>
      </c>
      <c r="BU42" s="38">
        <f t="shared" si="25"/>
        <v>337.2540753195392</v>
      </c>
      <c r="BV42" s="69">
        <f t="shared" si="16"/>
        <v>0.24367354492712395</v>
      </c>
      <c r="BW42" s="69">
        <f t="shared" si="5"/>
        <v>0.20828802966926191</v>
      </c>
      <c r="BX42" s="69">
        <f t="shared" si="5"/>
        <v>1.2373450681490393E-2</v>
      </c>
      <c r="BY42" s="69">
        <f t="shared" si="5"/>
        <v>2.3012064576371637E-2</v>
      </c>
      <c r="BZ42" s="69">
        <f t="shared" si="5"/>
        <v>0.19015644170213492</v>
      </c>
      <c r="CA42" s="69">
        <f t="shared" ref="CA42:CH68" si="32">BJ42/$BR42</f>
        <v>0.19762743341403177</v>
      </c>
      <c r="CB42" s="69">
        <f t="shared" si="32"/>
        <v>0.342077079065913</v>
      </c>
      <c r="CC42" s="69">
        <f t="shared" si="32"/>
        <v>0.3313844623051973</v>
      </c>
      <c r="CD42" s="69">
        <f t="shared" si="32"/>
        <v>0.17465221726126609</v>
      </c>
      <c r="CE42" s="69">
        <f t="shared" si="32"/>
        <v>0.15673224504393121</v>
      </c>
      <c r="CF42" s="69">
        <f t="shared" si="32"/>
        <v>1.0692616760715703E-2</v>
      </c>
      <c r="CG42" s="69">
        <f t="shared" si="32"/>
        <v>0</v>
      </c>
      <c r="CH42" s="69">
        <f t="shared" si="32"/>
        <v>2.6465500890796509E-2</v>
      </c>
      <c r="CI42" s="135">
        <f t="shared" si="6"/>
        <v>1</v>
      </c>
      <c r="CK42" s="136" t="str">
        <f t="shared" si="7"/>
        <v>秩父市</v>
      </c>
      <c r="CL42" s="137">
        <f t="shared" si="17"/>
        <v>82.17989607423138</v>
      </c>
      <c r="CM42" s="75">
        <f t="shared" si="18"/>
        <v>0.56131733189748312</v>
      </c>
      <c r="CN42" s="76">
        <f t="shared" si="19"/>
        <v>70.245986846235667</v>
      </c>
      <c r="CO42" s="75">
        <f t="shared" si="20"/>
        <v>0.61099575829078123</v>
      </c>
      <c r="CP42" s="76">
        <f t="shared" si="8"/>
        <v>4.1729966680979649</v>
      </c>
      <c r="CQ42" s="75">
        <f t="shared" si="21"/>
        <v>0.7689917474730813</v>
      </c>
      <c r="CR42" s="76">
        <f t="shared" si="9"/>
        <v>7.76091255989774</v>
      </c>
      <c r="CS42" s="75">
        <f t="shared" si="22"/>
        <v>0</v>
      </c>
      <c r="CT42" s="76">
        <f t="shared" si="10"/>
        <v>64.131034912307371</v>
      </c>
      <c r="CU42" s="77">
        <f t="shared" si="23"/>
        <v>0</v>
      </c>
      <c r="CV42" s="18"/>
      <c r="CW42" s="1078">
        <f t="shared" si="24"/>
        <v>46.129000000000005</v>
      </c>
      <c r="CX42" s="1081">
        <f>VLOOKUP($AX42&amp;"_"&amp;$CW$14,データシート1!$A:$BS,MATCH($CW$12&amp;"_"&amp;CX$20,データシート1!$A$1:$BS$1,0),0)</f>
        <v>42.92</v>
      </c>
      <c r="CY42" s="1081">
        <f>VLOOKUP($AX42&amp;"_"&amp;$CW$14,データシート1!$A:$BS,MATCH($CW$12&amp;"_"&amp;CY$20,データシート1!$A$1:$BS$1,0),0)</f>
        <v>3.2090000000000001</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46.129000000000005</v>
      </c>
      <c r="DE42" s="18"/>
      <c r="DF42" s="138">
        <f>VLOOKUP($AX42&amp;"_"&amp;$DF$14,データシート1!$A:$BS,MATCH($DF$12&amp;"_"&amp;DF$20,データシート1!$A$1:$BS$1,0),0)</f>
        <v>5</v>
      </c>
      <c r="DG42" s="74">
        <f>VLOOKUP($AX42&amp;"_"&amp;$DF$14,データシート1!$A:$BS,MATCH($DF$12&amp;"_"&amp;DG$20,データシート1!$A$1:$BS$1,0),0)</f>
        <v>1</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6</v>
      </c>
      <c r="DM42" s="18"/>
      <c r="DN42" s="139">
        <f t="shared" si="26"/>
        <v>0.93</v>
      </c>
      <c r="DO42" s="140">
        <f t="shared" si="27"/>
        <v>7.0000000000000007E-2</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40223</v>
      </c>
      <c r="AY43" s="20" t="str">
        <f>IF(IFERROR(比較地域マスタ!$Z28,"")=0,"",IFERROR(比較地域マスタ!$Z28,""))</f>
        <v>古賀市</v>
      </c>
      <c r="AZ43" s="26"/>
      <c r="BB43" s="122" t="str">
        <f t="shared" si="0"/>
        <v>40223</v>
      </c>
      <c r="BC43" s="123" t="str">
        <f t="shared" si="0"/>
        <v>古賀市</v>
      </c>
      <c r="BD43" s="40">
        <f t="shared" si="14"/>
        <v>646.43773319191757</v>
      </c>
      <c r="BE43" s="40">
        <f t="shared" si="15"/>
        <v>437.8188968500433</v>
      </c>
      <c r="BF43" s="40">
        <f>VLOOKUP($AX43&amp;"_"&amp;$BC$14,データシート1!$A:$BS,MATCH($BC$12&amp;"_"&amp;BF$20,データシート1!$A$1:$BS$1,0),0)</f>
        <v>432.8488133534313</v>
      </c>
      <c r="BG43" s="40">
        <f>VLOOKUP($AX43&amp;"_"&amp;$BC$14,データシート1!$A:$BS,MATCH($BC$12&amp;"_"&amp;BG$20,データシート1!$A$1:$BS$1,0),0)</f>
        <v>1.9932602518951452</v>
      </c>
      <c r="BH43" s="40">
        <f>VLOOKUP($AX43&amp;"_"&amp;$BC$14,データシート1!$A:$BS,MATCH($BC$12&amp;"_"&amp;BH$20,データシート1!$A$1:$BS$1,0),0)</f>
        <v>2.9768232447168499</v>
      </c>
      <c r="BI43" s="40">
        <f>VLOOKUP($AX43&amp;"_"&amp;$BC$14,データシート1!$A:$BS,MATCH($BC$12&amp;"_"&amp;BI$20,データシート1!$A$1:$BS$1,0),0)</f>
        <v>60.442711106181449</v>
      </c>
      <c r="BJ43" s="40">
        <f>VLOOKUP($AX43&amp;"_"&amp;$BC$14,データシート1!$A:$BS,MATCH($BC$12&amp;"_"&amp;BJ$20,データシート1!$A$1:$BS$1,0),0)</f>
        <v>49.437622691922456</v>
      </c>
      <c r="BK43" s="40">
        <f t="shared" si="1"/>
        <v>89.811760188393791</v>
      </c>
      <c r="BL43" s="40">
        <f t="shared" si="2"/>
        <v>86.29490185098544</v>
      </c>
      <c r="BM43" s="40">
        <f>VLOOKUP($AX43&amp;"_"&amp;$BC$14,データシート1!$A:$BS,MATCH($BC$12&amp;"_"&amp;BM$20,データシート1!$A$1:$BS$1,0),0)</f>
        <v>47.82005513438979</v>
      </c>
      <c r="BN43" s="40">
        <f>VLOOKUP($AX43&amp;"_"&amp;$BC$14,データシート1!$A:$BS,MATCH($BC$12&amp;"_"&amp;BN$20,データシート1!$A$1:$BS$1,0),0)</f>
        <v>38.474846716595657</v>
      </c>
      <c r="BO43" s="40">
        <f>VLOOKUP($AX43&amp;"_"&amp;$BC$14,データシート1!$A:$BS,MATCH($BC$12&amp;"_"&amp;BO$20,データシート1!$A$1:$BS$1,0),0)</f>
        <v>3.5168583374083524</v>
      </c>
      <c r="BP43" s="40">
        <f>VLOOKUP($AX43&amp;"_"&amp;$BC$14,データシート1!$A:$BS,MATCH($BC$12&amp;"_"&amp;BP$20,データシート1!$A$1:$BS$1,0),0)</f>
        <v>0</v>
      </c>
      <c r="BQ43" s="40">
        <f>VLOOKUP($AX43&amp;"_"&amp;$BC$14,データシート1!$A:$BS,MATCH($BC$12&amp;"_"&amp;BQ$20,データシート1!$A$1:$BS$1,0),0)</f>
        <v>8.9267423553765664</v>
      </c>
      <c r="BR43" s="41">
        <f t="shared" si="3"/>
        <v>646.43773319191757</v>
      </c>
      <c r="BT43" s="134" t="str">
        <f t="shared" si="4"/>
        <v>古賀市</v>
      </c>
      <c r="BU43" s="38">
        <f t="shared" si="25"/>
        <v>646.43773319191757</v>
      </c>
      <c r="BV43" s="69">
        <f t="shared" si="16"/>
        <v>0.67727930219701682</v>
      </c>
      <c r="BW43" s="69">
        <f t="shared" si="16"/>
        <v>0.6695908842080619</v>
      </c>
      <c r="BX43" s="69">
        <f t="shared" si="16"/>
        <v>3.0834528208200625E-3</v>
      </c>
      <c r="BY43" s="69">
        <f t="shared" si="16"/>
        <v>4.6049651681348809E-3</v>
      </c>
      <c r="BZ43" s="69">
        <f t="shared" si="16"/>
        <v>9.350121133513245E-2</v>
      </c>
      <c r="CA43" s="69">
        <f t="shared" si="32"/>
        <v>7.6477006451671922E-2</v>
      </c>
      <c r="CB43" s="69">
        <f t="shared" si="32"/>
        <v>0.13893335054086337</v>
      </c>
      <c r="CC43" s="69">
        <f t="shared" si="32"/>
        <v>0.13349298380972727</v>
      </c>
      <c r="CD43" s="69">
        <f t="shared" si="32"/>
        <v>7.3974727462564033E-2</v>
      </c>
      <c r="CE43" s="69">
        <f t="shared" si="32"/>
        <v>5.9518256347163227E-2</v>
      </c>
      <c r="CF43" s="69">
        <f t="shared" si="32"/>
        <v>5.4403667311361146E-3</v>
      </c>
      <c r="CG43" s="69">
        <f t="shared" si="32"/>
        <v>0</v>
      </c>
      <c r="CH43" s="69">
        <f t="shared" si="32"/>
        <v>1.3809129475315377E-2</v>
      </c>
      <c r="CI43" s="135">
        <f t="shared" si="6"/>
        <v>1</v>
      </c>
      <c r="CJ43" s="26"/>
      <c r="CK43" s="136" t="str">
        <f t="shared" si="7"/>
        <v>古賀市</v>
      </c>
      <c r="CL43" s="137">
        <f t="shared" si="17"/>
        <v>437.8188968500433</v>
      </c>
      <c r="CM43" s="75">
        <f t="shared" si="18"/>
        <v>0.13417648352469505</v>
      </c>
      <c r="CN43" s="76">
        <f t="shared" si="19"/>
        <v>432.8488133534313</v>
      </c>
      <c r="CO43" s="75">
        <f t="shared" si="20"/>
        <v>0.13571713306750668</v>
      </c>
      <c r="CP43" s="76">
        <f t="shared" si="8"/>
        <v>1.9932602518951452</v>
      </c>
      <c r="CQ43" s="75">
        <f t="shared" si="21"/>
        <v>0</v>
      </c>
      <c r="CR43" s="76">
        <f t="shared" si="9"/>
        <v>2.9768232447168499</v>
      </c>
      <c r="CS43" s="75">
        <f t="shared" si="22"/>
        <v>0</v>
      </c>
      <c r="CT43" s="76">
        <f t="shared" si="10"/>
        <v>60.442711106181449</v>
      </c>
      <c r="CU43" s="77">
        <f t="shared" si="23"/>
        <v>0.57652940052247614</v>
      </c>
      <c r="CV43" s="18"/>
      <c r="CW43" s="1078">
        <f t="shared" si="24"/>
        <v>58.744999999999997</v>
      </c>
      <c r="CX43" s="1081">
        <f>VLOOKUP($AX43&amp;"_"&amp;$CW$14,データシート1!$A:$BS,MATCH($CW$12&amp;"_"&amp;CX$20,データシート1!$A$1:$BS$1,0),0)</f>
        <v>58.744999999999997</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34.847000000000001</v>
      </c>
      <c r="DB43" s="1081">
        <f>VLOOKUP($AX43&amp;"_"&amp;$CW$14,データシート1!$A:$BS,MATCH($CW$12&amp;"_"&amp;DB$20,データシート1!$A$1:$BS$1,0),0)</f>
        <v>0</v>
      </c>
      <c r="DC43" s="1081">
        <f>VLOOKUP($AX43&amp;"_"&amp;$CW$14,データシート1!$A:$BS,MATCH($CW$12&amp;"_"&amp;DC$20,データシート1!$A$1:$BS$1,0),0)</f>
        <v>0</v>
      </c>
      <c r="DD43" s="1080">
        <f t="shared" si="11"/>
        <v>93.591999999999999</v>
      </c>
      <c r="DE43" s="18"/>
      <c r="DF43" s="138">
        <f>VLOOKUP($AX43&amp;"_"&amp;$DF$14,データシート1!$A:$BS,MATCH($DF$12&amp;"_"&amp;DF$20,データシート1!$A$1:$BS$1,0),0)</f>
        <v>8</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10</v>
      </c>
      <c r="DM43" s="18"/>
      <c r="DN43" s="139">
        <f t="shared" si="26"/>
        <v>0.63</v>
      </c>
      <c r="DO43" s="140">
        <f t="shared" si="27"/>
        <v>0</v>
      </c>
      <c r="DP43" s="140">
        <f t="shared" si="29"/>
        <v>0</v>
      </c>
      <c r="DQ43" s="140">
        <f t="shared" si="30"/>
        <v>0.37</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02206</v>
      </c>
      <c r="AY44" s="20" t="str">
        <f>IF(IFERROR(比較地域マスタ!$Z29,"")=0,"",IFERROR(比較地域マスタ!$Z29,""))</f>
        <v>十和田市</v>
      </c>
      <c r="BB44" s="122" t="str">
        <f t="shared" si="0"/>
        <v>02206</v>
      </c>
      <c r="BC44" s="123" t="str">
        <f t="shared" si="0"/>
        <v>十和田市</v>
      </c>
      <c r="BD44" s="40">
        <f t="shared" si="14"/>
        <v>516.20478528769604</v>
      </c>
      <c r="BE44" s="40">
        <f t="shared" si="15"/>
        <v>172.11757645013549</v>
      </c>
      <c r="BF44" s="40">
        <f>VLOOKUP($AX44&amp;"_"&amp;$BC$14,データシート1!$A:$BS,MATCH($BC$12&amp;"_"&amp;BF$20,データシート1!$A$1:$BS$1,0),0)</f>
        <v>121.1168908781585</v>
      </c>
      <c r="BG44" s="40">
        <f>VLOOKUP($AX44&amp;"_"&amp;$BC$14,データシート1!$A:$BS,MATCH($BC$12&amp;"_"&amp;BG$20,データシート1!$A$1:$BS$1,0),0)</f>
        <v>9.7454028422712629</v>
      </c>
      <c r="BH44" s="40">
        <f>VLOOKUP($AX44&amp;"_"&amp;$BC$14,データシート1!$A:$BS,MATCH($BC$12&amp;"_"&amp;BH$20,データシート1!$A$1:$BS$1,0),0)</f>
        <v>41.255282729705726</v>
      </c>
      <c r="BI44" s="40">
        <f>VLOOKUP($AX44&amp;"_"&amp;$BC$14,データシート1!$A:$BS,MATCH($BC$12&amp;"_"&amp;BI$20,データシート1!$A$1:$BS$1,0),0)</f>
        <v>78.611782501634082</v>
      </c>
      <c r="BJ44" s="40">
        <f>VLOOKUP($AX44&amp;"_"&amp;$BC$14,データシート1!$A:$BS,MATCH($BC$12&amp;"_"&amp;BJ$20,データシート1!$A$1:$BS$1,0),0)</f>
        <v>126.79860841006979</v>
      </c>
      <c r="BK44" s="40">
        <f t="shared" si="1"/>
        <v>130.97472538722675</v>
      </c>
      <c r="BL44" s="40">
        <f t="shared" si="2"/>
        <v>122.19136072983723</v>
      </c>
      <c r="BM44" s="40">
        <f>VLOOKUP($AX44&amp;"_"&amp;$BC$14,データシート1!$A:$BS,MATCH($BC$12&amp;"_"&amp;BM$20,データシート1!$A$1:$BS$1,0),0)</f>
        <v>54.838216045658541</v>
      </c>
      <c r="BN44" s="40">
        <f>VLOOKUP($AX44&amp;"_"&amp;$BC$14,データシート1!$A:$BS,MATCH($BC$12&amp;"_"&amp;BN$20,データシート1!$A$1:$BS$1,0),0)</f>
        <v>67.353144684178687</v>
      </c>
      <c r="BO44" s="40">
        <f>VLOOKUP($AX44&amp;"_"&amp;$BC$14,データシート1!$A:$BS,MATCH($BC$12&amp;"_"&amp;BO$20,データシート1!$A$1:$BS$1,0),0)</f>
        <v>3.5581325571448912</v>
      </c>
      <c r="BP44" s="40">
        <f>VLOOKUP($AX44&amp;"_"&amp;$BC$14,データシート1!$A:$BS,MATCH($BC$12&amp;"_"&amp;BP$20,データシート1!$A$1:$BS$1,0),0)</f>
        <v>5.2252321002446491</v>
      </c>
      <c r="BQ44" s="40">
        <f>VLOOKUP($AX44&amp;"_"&amp;$BC$14,データシート1!$A:$BS,MATCH($BC$12&amp;"_"&amp;BQ$20,データシート1!$A$1:$BS$1,0),0)</f>
        <v>7.7020925386299064</v>
      </c>
      <c r="BR44" s="41">
        <f t="shared" si="3"/>
        <v>516.20478528769604</v>
      </c>
      <c r="BT44" s="134" t="str">
        <f t="shared" si="4"/>
        <v>十和田市</v>
      </c>
      <c r="BU44" s="38">
        <f t="shared" si="25"/>
        <v>516.20478528769604</v>
      </c>
      <c r="BV44" s="69">
        <f t="shared" si="16"/>
        <v>0.33342886651895204</v>
      </c>
      <c r="BW44" s="69">
        <f t="shared" si="16"/>
        <v>0.23462953914822102</v>
      </c>
      <c r="BX44" s="69">
        <f t="shared" si="16"/>
        <v>1.8878947115610067E-2</v>
      </c>
      <c r="BY44" s="69">
        <f t="shared" si="16"/>
        <v>7.9920380255120937E-2</v>
      </c>
      <c r="BZ44" s="69">
        <f t="shared" si="16"/>
        <v>0.15228797706286554</v>
      </c>
      <c r="CA44" s="69">
        <f t="shared" si="32"/>
        <v>0.24563625139468867</v>
      </c>
      <c r="CB44" s="69">
        <f t="shared" si="32"/>
        <v>0.25372629065077479</v>
      </c>
      <c r="CC44" s="69">
        <f t="shared" si="32"/>
        <v>0.23671101898394142</v>
      </c>
      <c r="CD44" s="69">
        <f t="shared" si="32"/>
        <v>0.10623345154597046</v>
      </c>
      <c r="CE44" s="69">
        <f t="shared" si="32"/>
        <v>0.13047756743797098</v>
      </c>
      <c r="CF44" s="69">
        <f t="shared" si="32"/>
        <v>6.8928701526116999E-3</v>
      </c>
      <c r="CG44" s="69">
        <f t="shared" si="32"/>
        <v>1.0122401514221675E-2</v>
      </c>
      <c r="CH44" s="69">
        <f t="shared" si="32"/>
        <v>1.4920614372718967E-2</v>
      </c>
      <c r="CI44" s="135">
        <f t="shared" si="6"/>
        <v>1</v>
      </c>
      <c r="CK44" s="136" t="str">
        <f t="shared" si="7"/>
        <v>十和田市</v>
      </c>
      <c r="CL44" s="137">
        <f t="shared" si="17"/>
        <v>172.11757645013549</v>
      </c>
      <c r="CM44" s="75">
        <f t="shared" si="18"/>
        <v>0.10564290048127555</v>
      </c>
      <c r="CN44" s="76">
        <f t="shared" si="19"/>
        <v>121.1168908781585</v>
      </c>
      <c r="CO44" s="75">
        <f t="shared" si="20"/>
        <v>0.1501276978641384</v>
      </c>
      <c r="CP44" s="76">
        <f t="shared" si="8"/>
        <v>9.7454028422712629</v>
      </c>
      <c r="CQ44" s="75">
        <f t="shared" si="21"/>
        <v>0</v>
      </c>
      <c r="CR44" s="76">
        <f t="shared" si="9"/>
        <v>41.255282729705726</v>
      </c>
      <c r="CS44" s="75">
        <f t="shared" si="22"/>
        <v>0</v>
      </c>
      <c r="CT44" s="76">
        <f t="shared" si="10"/>
        <v>78.611782501634082</v>
      </c>
      <c r="CU44" s="77">
        <f t="shared" si="23"/>
        <v>0.37770419465279015</v>
      </c>
      <c r="CV44" s="18"/>
      <c r="CW44" s="1078">
        <f t="shared" si="24"/>
        <v>18.183</v>
      </c>
      <c r="CX44" s="1081">
        <f>VLOOKUP($AX44&amp;"_"&amp;$CW$14,データシート1!$A:$BS,MATCH($CW$12&amp;"_"&amp;CX$20,データシート1!$A$1:$BS$1,0),0)</f>
        <v>18.183</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29.692</v>
      </c>
      <c r="DB44" s="1081">
        <f>VLOOKUP($AX44&amp;"_"&amp;$CW$14,データシート1!$A:$BS,MATCH($CW$12&amp;"_"&amp;DB$20,データシート1!$A$1:$BS$1,0),0)</f>
        <v>0</v>
      </c>
      <c r="DC44" s="1081">
        <f>VLOOKUP($AX44&amp;"_"&amp;$CW$14,データシート1!$A:$BS,MATCH($CW$12&amp;"_"&amp;DC$20,データシート1!$A$1:$BS$1,0),0)</f>
        <v>0</v>
      </c>
      <c r="DD44" s="1080">
        <f t="shared" si="11"/>
        <v>47.875</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4</v>
      </c>
      <c r="DJ44" s="74">
        <f>VLOOKUP($AX44&amp;"_"&amp;$DF$14,データシート1!$A:$BS,MATCH($DF$12&amp;"_"&amp;DJ$20,データシート1!$A$1:$BS$1,0),0)</f>
        <v>0</v>
      </c>
      <c r="DK44" s="74">
        <f>VLOOKUP($AX44&amp;"_"&amp;$DF$14,データシート1!$A:$BS,MATCH($DF$12&amp;"_"&amp;DK$20,データシート1!$A$1:$BS$1,0),0)</f>
        <v>0</v>
      </c>
      <c r="DL44" s="78">
        <f t="shared" si="12"/>
        <v>6</v>
      </c>
      <c r="DM44" s="18"/>
      <c r="DN44" s="139">
        <f t="shared" si="26"/>
        <v>0.38</v>
      </c>
      <c r="DO44" s="140">
        <f t="shared" si="27"/>
        <v>0</v>
      </c>
      <c r="DP44" s="140">
        <f t="shared" si="29"/>
        <v>0</v>
      </c>
      <c r="DQ44" s="140">
        <f t="shared" si="30"/>
        <v>0.62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14208</v>
      </c>
      <c r="AY45" s="20" t="str">
        <f>IF(IFERROR(比較地域マスタ!$Z30,"")=0,"",IFERROR(比較地域マスタ!$Z30,""))</f>
        <v>逗子市</v>
      </c>
      <c r="BB45" s="122" t="str">
        <f t="shared" si="0"/>
        <v>14208</v>
      </c>
      <c r="BC45" s="123" t="str">
        <f t="shared" si="0"/>
        <v>逗子市</v>
      </c>
      <c r="BD45" s="40">
        <f t="shared" si="14"/>
        <v>172.48817912458114</v>
      </c>
      <c r="BE45" s="40">
        <f t="shared" si="15"/>
        <v>3.8109238032943784</v>
      </c>
      <c r="BF45" s="40">
        <f>VLOOKUP($AX45&amp;"_"&amp;$BC$14,データシート1!$A:$BS,MATCH($BC$12&amp;"_"&amp;BF$20,データシート1!$A$1:$BS$1,0),0)</f>
        <v>1.2416273695446891</v>
      </c>
      <c r="BG45" s="40">
        <f>VLOOKUP($AX45&amp;"_"&amp;$BC$14,データシート1!$A:$BS,MATCH($BC$12&amp;"_"&amp;BG$20,データシート1!$A$1:$BS$1,0),0)</f>
        <v>1.2153479789508232</v>
      </c>
      <c r="BH45" s="40">
        <f>VLOOKUP($AX45&amp;"_"&amp;$BC$14,データシート1!$A:$BS,MATCH($BC$12&amp;"_"&amp;BH$20,データシート1!$A$1:$BS$1,0),0)</f>
        <v>1.3539484547988658</v>
      </c>
      <c r="BI45" s="40">
        <f>VLOOKUP($AX45&amp;"_"&amp;$BC$14,データシート1!$A:$BS,MATCH($BC$12&amp;"_"&amp;BI$20,データシート1!$A$1:$BS$1,0),0)</f>
        <v>50.717485211051155</v>
      </c>
      <c r="BJ45" s="40">
        <f>VLOOKUP($AX45&amp;"_"&amp;$BC$14,データシート1!$A:$BS,MATCH($BC$12&amp;"_"&amp;BJ$20,データシート1!$A$1:$BS$1,0),0)</f>
        <v>71.741697676310338</v>
      </c>
      <c r="BK45" s="40">
        <f t="shared" si="1"/>
        <v>41.445486073925274</v>
      </c>
      <c r="BL45" s="40">
        <f t="shared" si="2"/>
        <v>37.931399005556372</v>
      </c>
      <c r="BM45" s="40">
        <f>VLOOKUP($AX45&amp;"_"&amp;$BC$14,データシート1!$A:$BS,MATCH($BC$12&amp;"_"&amp;BM$20,データシート1!$A$1:$BS$1,0),0)</f>
        <v>28.13981647134441</v>
      </c>
      <c r="BN45" s="40">
        <f>VLOOKUP($AX45&amp;"_"&amp;$BC$14,データシート1!$A:$BS,MATCH($BC$12&amp;"_"&amp;BN$20,データシート1!$A$1:$BS$1,0),0)</f>
        <v>9.79158253421196</v>
      </c>
      <c r="BO45" s="40">
        <f>VLOOKUP($AX45&amp;"_"&amp;$BC$14,データシート1!$A:$BS,MATCH($BC$12&amp;"_"&amp;BO$20,データシート1!$A$1:$BS$1,0),0)</f>
        <v>3.5140870683688994</v>
      </c>
      <c r="BP45" s="40">
        <f>VLOOKUP($AX45&amp;"_"&amp;$BC$14,データシート1!$A:$BS,MATCH($BC$12&amp;"_"&amp;BP$20,データシート1!$A$1:$BS$1,0),0)</f>
        <v>0</v>
      </c>
      <c r="BQ45" s="40">
        <f>VLOOKUP($AX45&amp;"_"&amp;$BC$14,データシート1!$A:$BS,MATCH($BC$12&amp;"_"&amp;BQ$20,データシート1!$A$1:$BS$1,0),0)</f>
        <v>4.7725863599999991</v>
      </c>
      <c r="BR45" s="41">
        <f t="shared" si="3"/>
        <v>172.48817912458114</v>
      </c>
      <c r="BT45" s="134" t="str">
        <f t="shared" si="4"/>
        <v>逗子市</v>
      </c>
      <c r="BU45" s="38">
        <f t="shared" si="25"/>
        <v>172.48817912458114</v>
      </c>
      <c r="BV45" s="69">
        <f t="shared" si="16"/>
        <v>2.2093825922655862E-2</v>
      </c>
      <c r="BW45" s="69">
        <f t="shared" si="16"/>
        <v>7.1983331022812446E-3</v>
      </c>
      <c r="BX45" s="69">
        <f t="shared" si="16"/>
        <v>7.0459783685989704E-3</v>
      </c>
      <c r="BY45" s="69">
        <f t="shared" si="16"/>
        <v>7.8495144517756448E-3</v>
      </c>
      <c r="BZ45" s="69">
        <f t="shared" si="16"/>
        <v>0.2940345562719402</v>
      </c>
      <c r="CA45" s="69">
        <f t="shared" si="32"/>
        <v>0.4159224014098627</v>
      </c>
      <c r="CB45" s="69">
        <f t="shared" si="32"/>
        <v>0.24028015301843322</v>
      </c>
      <c r="CC45" s="69">
        <f t="shared" si="32"/>
        <v>0.21990723769053228</v>
      </c>
      <c r="CD45" s="69">
        <f t="shared" si="32"/>
        <v>0.16314055035052677</v>
      </c>
      <c r="CE45" s="69">
        <f t="shared" si="32"/>
        <v>5.6766687340005492E-2</v>
      </c>
      <c r="CF45" s="69">
        <f t="shared" si="32"/>
        <v>2.0372915327900924E-2</v>
      </c>
      <c r="CG45" s="69">
        <f t="shared" si="32"/>
        <v>0</v>
      </c>
      <c r="CH45" s="69">
        <f t="shared" si="32"/>
        <v>2.7669063377108036E-2</v>
      </c>
      <c r="CI45" s="135">
        <f t="shared" si="6"/>
        <v>1</v>
      </c>
      <c r="CK45" s="136" t="str">
        <f t="shared" si="7"/>
        <v>逗子市</v>
      </c>
      <c r="CL45" s="137">
        <f t="shared" si="17"/>
        <v>3.8109238032943784</v>
      </c>
      <c r="CM45" s="75">
        <f t="shared" si="18"/>
        <v>0</v>
      </c>
      <c r="CN45" s="76">
        <f t="shared" si="19"/>
        <v>1.2416273695446891</v>
      </c>
      <c r="CO45" s="75">
        <f t="shared" si="20"/>
        <v>0</v>
      </c>
      <c r="CP45" s="76">
        <f t="shared" si="8"/>
        <v>1.2153479789508232</v>
      </c>
      <c r="CQ45" s="75">
        <f t="shared" si="21"/>
        <v>0</v>
      </c>
      <c r="CR45" s="76">
        <f t="shared" si="9"/>
        <v>1.3539484547988658</v>
      </c>
      <c r="CS45" s="75">
        <f t="shared" si="22"/>
        <v>0</v>
      </c>
      <c r="CT45" s="76">
        <f t="shared" si="10"/>
        <v>50.717485211051155</v>
      </c>
      <c r="CU45" s="77">
        <f t="shared" si="23"/>
        <v>8.1845540699157379E-2</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4.1509999999999998</v>
      </c>
      <c r="DB45" s="1081">
        <f>VLOOKUP($AX45&amp;"_"&amp;$CW$14,データシート1!$A:$BS,MATCH($CW$12&amp;"_"&amp;DB$20,データシート1!$A$1:$BS$1,0),0)</f>
        <v>0</v>
      </c>
      <c r="DC45" s="1081">
        <f>VLOOKUP($AX45&amp;"_"&amp;$CW$14,データシート1!$A:$BS,MATCH($CW$12&amp;"_"&amp;DC$20,データシート1!$A$1:$BS$1,0),0)</f>
        <v>0</v>
      </c>
      <c r="DD45" s="1080">
        <f t="shared" si="11"/>
        <v>4.1509999999999998</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1</v>
      </c>
      <c r="DM45" s="18"/>
      <c r="DN45" s="139">
        <f t="shared" si="26"/>
        <v>0</v>
      </c>
      <c r="DO45" s="140">
        <f t="shared" si="27"/>
        <v>0</v>
      </c>
      <c r="DP45" s="140">
        <f t="shared" si="29"/>
        <v>0</v>
      </c>
      <c r="DQ45" s="140">
        <f t="shared" si="30"/>
        <v>1</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04205</v>
      </c>
      <c r="AY46" s="20" t="str">
        <f>IF(IFERROR(比較地域マスタ!$Z31,"")=0,"",IFERROR(比較地域マスタ!$Z31,""))</f>
        <v>気仙沼市</v>
      </c>
      <c r="BB46" s="122" t="str">
        <f t="shared" si="0"/>
        <v>04205</v>
      </c>
      <c r="BC46" s="123" t="str">
        <f t="shared" si="0"/>
        <v>気仙沼市</v>
      </c>
      <c r="BD46" s="40">
        <f t="shared" si="14"/>
        <v>396.25184941590788</v>
      </c>
      <c r="BE46" s="40">
        <f t="shared" si="15"/>
        <v>119.5784248658463</v>
      </c>
      <c r="BF46" s="40">
        <f>VLOOKUP($AX46&amp;"_"&amp;$BC$14,データシート1!$A:$BS,MATCH($BC$12&amp;"_"&amp;BF$20,データシート1!$A$1:$BS$1,0),0)</f>
        <v>91.60352882686891</v>
      </c>
      <c r="BG46" s="40">
        <f>VLOOKUP($AX46&amp;"_"&amp;$BC$14,データシート1!$A:$BS,MATCH($BC$12&amp;"_"&amp;BG$20,データシート1!$A$1:$BS$1,0),0)</f>
        <v>5.4062436358339525</v>
      </c>
      <c r="BH46" s="40">
        <f>VLOOKUP($AX46&amp;"_"&amp;$BC$14,データシート1!$A:$BS,MATCH($BC$12&amp;"_"&amp;BH$20,データシート1!$A$1:$BS$1,0),0)</f>
        <v>22.568652403143428</v>
      </c>
      <c r="BI46" s="40">
        <f>VLOOKUP($AX46&amp;"_"&amp;$BC$14,データシート1!$A:$BS,MATCH($BC$12&amp;"_"&amp;BI$20,データシート1!$A$1:$BS$1,0),0)</f>
        <v>69.634060586179174</v>
      </c>
      <c r="BJ46" s="40">
        <f>VLOOKUP($AX46&amp;"_"&amp;$BC$14,データシート1!$A:$BS,MATCH($BC$12&amp;"_"&amp;BJ$20,データシート1!$A$1:$BS$1,0),0)</f>
        <v>79.384377973876511</v>
      </c>
      <c r="BK46" s="40">
        <f t="shared" si="1"/>
        <v>116.07312914468592</v>
      </c>
      <c r="BL46" s="40">
        <f t="shared" si="2"/>
        <v>112.00463384233478</v>
      </c>
      <c r="BM46" s="40">
        <f>VLOOKUP($AX46&amp;"_"&amp;$BC$14,データシート1!$A:$BS,MATCH($BC$12&amp;"_"&amp;BM$20,データシート1!$A$1:$BS$1,0),0)</f>
        <v>55.591111473427759</v>
      </c>
      <c r="BN46" s="40">
        <f>VLOOKUP($AX46&amp;"_"&amp;$BC$14,データシート1!$A:$BS,MATCH($BC$12&amp;"_"&amp;BN$20,データシート1!$A$1:$BS$1,0),0)</f>
        <v>56.413522368907017</v>
      </c>
      <c r="BO46" s="40">
        <f>VLOOKUP($AX46&amp;"_"&amp;$BC$14,データシート1!$A:$BS,MATCH($BC$12&amp;"_"&amp;BO$20,データシート1!$A$1:$BS$1,0),0)</f>
        <v>3.622992045302309</v>
      </c>
      <c r="BP46" s="40">
        <f>VLOOKUP($AX46&amp;"_"&amp;$BC$14,データシート1!$A:$BS,MATCH($BC$12&amp;"_"&amp;BP$20,データシート1!$A$1:$BS$1,0),0)</f>
        <v>0.44550325704882426</v>
      </c>
      <c r="BQ46" s="40">
        <f>VLOOKUP($AX46&amp;"_"&amp;$BC$14,データシート1!$A:$BS,MATCH($BC$12&amp;"_"&amp;BQ$20,データシート1!$A$1:$BS$1,0),0)</f>
        <v>11.581856845320001</v>
      </c>
      <c r="BR46" s="41">
        <f t="shared" si="3"/>
        <v>396.25184941590788</v>
      </c>
      <c r="BT46" s="134" t="str">
        <f t="shared" si="4"/>
        <v>気仙沼市</v>
      </c>
      <c r="BU46" s="38">
        <f t="shared" si="25"/>
        <v>396.25184941590788</v>
      </c>
      <c r="BV46" s="69">
        <f t="shared" si="16"/>
        <v>0.30177379624122891</v>
      </c>
      <c r="BW46" s="69">
        <f t="shared" si="16"/>
        <v>0.23117501902362453</v>
      </c>
      <c r="BX46" s="69">
        <f t="shared" si="16"/>
        <v>1.3643453384010663E-2</v>
      </c>
      <c r="BY46" s="69">
        <f t="shared" si="16"/>
        <v>5.6955323833593668E-2</v>
      </c>
      <c r="BZ46" s="69">
        <f t="shared" si="16"/>
        <v>0.17573182482005509</v>
      </c>
      <c r="CA46" s="69">
        <f t="shared" si="32"/>
        <v>0.2003381891867318</v>
      </c>
      <c r="CB46" s="69">
        <f t="shared" si="32"/>
        <v>0.29292766536177095</v>
      </c>
      <c r="CC46" s="69">
        <f t="shared" si="32"/>
        <v>0.28266021725181695</v>
      </c>
      <c r="CD46" s="69">
        <f t="shared" si="32"/>
        <v>0.14029237101447331</v>
      </c>
      <c r="CE46" s="69">
        <f t="shared" si="32"/>
        <v>0.14236784623734364</v>
      </c>
      <c r="CF46" s="69">
        <f t="shared" si="32"/>
        <v>9.1431549168609662E-3</v>
      </c>
      <c r="CG46" s="69">
        <f t="shared" si="32"/>
        <v>1.1242931930930166E-3</v>
      </c>
      <c r="CH46" s="69">
        <f t="shared" si="32"/>
        <v>2.9228524390213322E-2</v>
      </c>
      <c r="CI46" s="135">
        <f t="shared" si="6"/>
        <v>1</v>
      </c>
      <c r="CK46" s="136" t="str">
        <f t="shared" si="7"/>
        <v>気仙沼市</v>
      </c>
      <c r="CL46" s="137">
        <f t="shared" si="17"/>
        <v>119.5784248658463</v>
      </c>
      <c r="CM46" s="75">
        <f t="shared" si="18"/>
        <v>0</v>
      </c>
      <c r="CN46" s="76">
        <f t="shared" si="19"/>
        <v>91.60352882686891</v>
      </c>
      <c r="CO46" s="75">
        <f t="shared" si="20"/>
        <v>0</v>
      </c>
      <c r="CP46" s="76">
        <f t="shared" si="8"/>
        <v>5.4062436358339525</v>
      </c>
      <c r="CQ46" s="75">
        <f t="shared" si="21"/>
        <v>0</v>
      </c>
      <c r="CR46" s="76">
        <f t="shared" si="9"/>
        <v>22.568652403143428</v>
      </c>
      <c r="CS46" s="75">
        <f t="shared" si="22"/>
        <v>0</v>
      </c>
      <c r="CT46" s="76">
        <f t="shared" si="10"/>
        <v>69.634060586179174</v>
      </c>
      <c r="CU46" s="77">
        <f t="shared" si="23"/>
        <v>5.4987458260619834E-2</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3.8290000000000002</v>
      </c>
      <c r="DB46" s="1081">
        <f>VLOOKUP($AX46&amp;"_"&amp;$CW$14,データシート1!$A:$BS,MATCH($CW$12&amp;"_"&amp;DB$20,データシート1!$A$1:$BS$1,0),0)</f>
        <v>0</v>
      </c>
      <c r="DC46" s="1081">
        <f>VLOOKUP($AX46&amp;"_"&amp;$CW$14,データシート1!$A:$BS,MATCH($CW$12&amp;"_"&amp;DC$20,データシート1!$A$1:$BS$1,0),0)</f>
        <v>0</v>
      </c>
      <c r="DD46" s="1080">
        <f t="shared" si="11"/>
        <v>3.8290000000000002</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07205</v>
      </c>
      <c r="AY47" s="20" t="str">
        <f>IF(IFERROR(比較地域マスタ!$Z32,"")=0,"",IFERROR(比較地域マスタ!$Z32,""))</f>
        <v>白河市</v>
      </c>
      <c r="BB47" s="122" t="str">
        <f t="shared" si="0"/>
        <v>07205</v>
      </c>
      <c r="BC47" s="123" t="str">
        <f t="shared" si="0"/>
        <v>白河市</v>
      </c>
      <c r="BD47" s="40">
        <f t="shared" si="14"/>
        <v>556.84898005764944</v>
      </c>
      <c r="BE47" s="40">
        <f t="shared" si="15"/>
        <v>277.47138751087516</v>
      </c>
      <c r="BF47" s="40">
        <f>VLOOKUP($AX47&amp;"_"&amp;$BC$14,データシート1!$A:$BS,MATCH($BC$12&amp;"_"&amp;BF$20,データシート1!$A$1:$BS$1,0),0)</f>
        <v>257.54695146070412</v>
      </c>
      <c r="BG47" s="40">
        <f>VLOOKUP($AX47&amp;"_"&amp;$BC$14,データシート1!$A:$BS,MATCH($BC$12&amp;"_"&amp;BG$20,データシート1!$A$1:$BS$1,0),0)</f>
        <v>3.6454503707571271</v>
      </c>
      <c r="BH47" s="40">
        <f>VLOOKUP($AX47&amp;"_"&amp;$BC$14,データシート1!$A:$BS,MATCH($BC$12&amp;"_"&amp;BH$20,データシート1!$A$1:$BS$1,0),0)</f>
        <v>16.2789856794139</v>
      </c>
      <c r="BI47" s="40">
        <f>VLOOKUP($AX47&amp;"_"&amp;$BC$14,データシート1!$A:$BS,MATCH($BC$12&amp;"_"&amp;BI$20,データシート1!$A$1:$BS$1,0),0)</f>
        <v>72.100108136675303</v>
      </c>
      <c r="BJ47" s="40">
        <f>VLOOKUP($AX47&amp;"_"&amp;$BC$14,データシート1!$A:$BS,MATCH($BC$12&amp;"_"&amp;BJ$20,データシート1!$A$1:$BS$1,0),0)</f>
        <v>85.52851191598937</v>
      </c>
      <c r="BK47" s="40">
        <f t="shared" si="1"/>
        <v>112.5782391145471</v>
      </c>
      <c r="BL47" s="40">
        <f t="shared" si="2"/>
        <v>109.03396290259948</v>
      </c>
      <c r="BM47" s="40">
        <f>VLOOKUP($AX47&amp;"_"&amp;$BC$14,データシート1!$A:$BS,MATCH($BC$12&amp;"_"&amp;BM$20,データシート1!$A$1:$BS$1,0),0)</f>
        <v>60.133673849894038</v>
      </c>
      <c r="BN47" s="40">
        <f>VLOOKUP($AX47&amp;"_"&amp;$BC$14,データシート1!$A:$BS,MATCH($BC$12&amp;"_"&amp;BN$20,データシート1!$A$1:$BS$1,0),0)</f>
        <v>48.900289052705446</v>
      </c>
      <c r="BO47" s="40">
        <f>VLOOKUP($AX47&amp;"_"&amp;$BC$14,データシート1!$A:$BS,MATCH($BC$12&amp;"_"&amp;BO$20,データシート1!$A$1:$BS$1,0),0)</f>
        <v>3.5442762119476248</v>
      </c>
      <c r="BP47" s="40">
        <f>VLOOKUP($AX47&amp;"_"&amp;$BC$14,データシート1!$A:$BS,MATCH($BC$12&amp;"_"&amp;BP$20,データシート1!$A$1:$BS$1,0),0)</f>
        <v>0</v>
      </c>
      <c r="BQ47" s="40">
        <f>VLOOKUP($AX47&amp;"_"&amp;$BC$14,データシート1!$A:$BS,MATCH($BC$12&amp;"_"&amp;BQ$20,データシート1!$A$1:$BS$1,0),0)</f>
        <v>9.1707333795625647</v>
      </c>
      <c r="BR47" s="41">
        <f t="shared" si="3"/>
        <v>556.84898005764944</v>
      </c>
      <c r="BT47" s="134" t="str">
        <f t="shared" si="4"/>
        <v>白河市</v>
      </c>
      <c r="BU47" s="38">
        <f t="shared" si="25"/>
        <v>556.84898005764944</v>
      </c>
      <c r="BV47" s="69">
        <f t="shared" si="16"/>
        <v>0.49828840035255001</v>
      </c>
      <c r="BW47" s="69">
        <f t="shared" si="16"/>
        <v>0.4625077187607326</v>
      </c>
      <c r="BX47" s="69">
        <f t="shared" si="16"/>
        <v>6.5465691799951233E-3</v>
      </c>
      <c r="BY47" s="69">
        <f t="shared" si="16"/>
        <v>2.9234112411822267E-2</v>
      </c>
      <c r="BZ47" s="69">
        <f t="shared" si="16"/>
        <v>0.12947874687533939</v>
      </c>
      <c r="CA47" s="69">
        <f t="shared" si="32"/>
        <v>0.1535937300399379</v>
      </c>
      <c r="CB47" s="69">
        <f t="shared" si="32"/>
        <v>0.202170145131436</v>
      </c>
      <c r="CC47" s="69">
        <f t="shared" si="32"/>
        <v>0.19580526643204307</v>
      </c>
      <c r="CD47" s="69">
        <f t="shared" si="32"/>
        <v>0.10798919635925081</v>
      </c>
      <c r="CE47" s="69">
        <f t="shared" si="32"/>
        <v>8.7816070072792268E-2</v>
      </c>
      <c r="CF47" s="69">
        <f t="shared" si="32"/>
        <v>6.3648786993929542E-3</v>
      </c>
      <c r="CG47" s="69">
        <f t="shared" si="32"/>
        <v>0</v>
      </c>
      <c r="CH47" s="69">
        <f t="shared" si="32"/>
        <v>1.6468977600736807E-2</v>
      </c>
      <c r="CI47" s="135">
        <f t="shared" si="6"/>
        <v>1</v>
      </c>
      <c r="CK47" s="136" t="str">
        <f t="shared" si="7"/>
        <v>白河市</v>
      </c>
      <c r="CL47" s="137">
        <f t="shared" si="17"/>
        <v>277.47138751087516</v>
      </c>
      <c r="CM47" s="75">
        <f t="shared" si="18"/>
        <v>0.59658403515033442</v>
      </c>
      <c r="CN47" s="76">
        <f t="shared" si="19"/>
        <v>257.54695146070412</v>
      </c>
      <c r="CO47" s="75">
        <f t="shared" si="20"/>
        <v>0.64273717495451277</v>
      </c>
      <c r="CP47" s="76">
        <f t="shared" si="8"/>
        <v>3.6454503707571271</v>
      </c>
      <c r="CQ47" s="75">
        <f t="shared" si="21"/>
        <v>0</v>
      </c>
      <c r="CR47" s="76">
        <f t="shared" si="9"/>
        <v>16.2789856794139</v>
      </c>
      <c r="CS47" s="75">
        <f t="shared" si="22"/>
        <v>0</v>
      </c>
      <c r="CT47" s="76">
        <f t="shared" si="10"/>
        <v>72.100108136675303</v>
      </c>
      <c r="CU47" s="77">
        <f t="shared" si="23"/>
        <v>1</v>
      </c>
      <c r="CV47" s="18"/>
      <c r="CW47" s="1078">
        <f t="shared" si="24"/>
        <v>165.535</v>
      </c>
      <c r="CX47" s="1081">
        <f>VLOOKUP($AX47&amp;"_"&amp;$CW$14,データシート1!$A:$BS,MATCH($CW$12&amp;"_"&amp;CX$20,データシート1!$A$1:$BS$1,0),0)</f>
        <v>165.535</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83.960999999999999</v>
      </c>
      <c r="DB47" s="1081">
        <f>VLOOKUP($AX47&amp;"_"&amp;$CW$14,データシート1!$A:$BS,MATCH($CW$12&amp;"_"&amp;DB$20,データシート1!$A$1:$BS$1,0),0)</f>
        <v>0</v>
      </c>
      <c r="DC47" s="1081">
        <f>VLOOKUP($AX47&amp;"_"&amp;$CW$14,データシート1!$A:$BS,MATCH($CW$12&amp;"_"&amp;DC$20,データシート1!$A$1:$BS$1,0),0)</f>
        <v>0</v>
      </c>
      <c r="DD47" s="1080">
        <f t="shared" si="11"/>
        <v>249.49599999999998</v>
      </c>
      <c r="DE47" s="18"/>
      <c r="DF47" s="138">
        <f>VLOOKUP($AX47&amp;"_"&amp;$DF$14,データシート1!$A:$BS,MATCH($DF$12&amp;"_"&amp;DF$20,データシート1!$A$1:$BS$1,0),0)</f>
        <v>12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4</v>
      </c>
      <c r="DJ47" s="74">
        <f>VLOOKUP($AX47&amp;"_"&amp;$DF$14,データシート1!$A:$BS,MATCH($DF$12&amp;"_"&amp;DJ$20,データシート1!$A$1:$BS$1,0),0)</f>
        <v>0</v>
      </c>
      <c r="DK47" s="74">
        <f>VLOOKUP($AX47&amp;"_"&amp;$DF$14,データシート1!$A:$BS,MATCH($DF$12&amp;"_"&amp;DK$20,データシート1!$A$1:$BS$1,0),0)</f>
        <v>0</v>
      </c>
      <c r="DL47" s="78">
        <f t="shared" si="12"/>
        <v>16</v>
      </c>
      <c r="DM47" s="18"/>
      <c r="DN47" s="139">
        <f t="shared" si="26"/>
        <v>0.66</v>
      </c>
      <c r="DO47" s="140">
        <f t="shared" si="27"/>
        <v>0</v>
      </c>
      <c r="DP47" s="140">
        <f t="shared" si="29"/>
        <v>0</v>
      </c>
      <c r="DQ47" s="140">
        <f t="shared" si="30"/>
        <v>0.34</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23216</v>
      </c>
      <c r="AY48" s="20" t="str">
        <f>IF(IFERROR(比較地域マスタ!$Z33,"")=0,"",IFERROR(比較地域マスタ!$Z33,""))</f>
        <v>常滑市</v>
      </c>
      <c r="BB48" s="122" t="str">
        <f t="shared" si="0"/>
        <v>23216</v>
      </c>
      <c r="BC48" s="123" t="str">
        <f t="shared" si="0"/>
        <v>常滑市</v>
      </c>
      <c r="BD48" s="40">
        <f t="shared" si="14"/>
        <v>374.85115271485262</v>
      </c>
      <c r="BE48" s="40">
        <f t="shared" si="15"/>
        <v>126.94512261641732</v>
      </c>
      <c r="BF48" s="40">
        <f>VLOOKUP($AX48&amp;"_"&amp;$BC$14,データシート1!$A:$BS,MATCH($BC$12&amp;"_"&amp;BF$20,データシート1!$A$1:$BS$1,0),0)</f>
        <v>114.60124775581239</v>
      </c>
      <c r="BG48" s="40">
        <f>VLOOKUP($AX48&amp;"_"&amp;$BC$14,データシート1!$A:$BS,MATCH($BC$12&amp;"_"&amp;BG$20,データシート1!$A$1:$BS$1,0),0)</f>
        <v>1.9330149531838576</v>
      </c>
      <c r="BH48" s="40">
        <f>VLOOKUP($AX48&amp;"_"&amp;$BC$14,データシート1!$A:$BS,MATCH($BC$12&amp;"_"&amp;BH$20,データシート1!$A$1:$BS$1,0),0)</f>
        <v>10.410859907421074</v>
      </c>
      <c r="BI48" s="40">
        <f>VLOOKUP($AX48&amp;"_"&amp;$BC$14,データシート1!$A:$BS,MATCH($BC$12&amp;"_"&amp;BI$20,データシート1!$A$1:$BS$1,0),0)</f>
        <v>79.849692374124103</v>
      </c>
      <c r="BJ48" s="40">
        <f>VLOOKUP($AX48&amp;"_"&amp;$BC$14,データシート1!$A:$BS,MATCH($BC$12&amp;"_"&amp;BJ$20,データシート1!$A$1:$BS$1,0),0)</f>
        <v>64.82896081633811</v>
      </c>
      <c r="BK48" s="40">
        <f t="shared" si="1"/>
        <v>95.426844374720531</v>
      </c>
      <c r="BL48" s="40">
        <f t="shared" si="2"/>
        <v>89.234878149765649</v>
      </c>
      <c r="BM48" s="40">
        <f>VLOOKUP($AX48&amp;"_"&amp;$BC$14,データシート1!$A:$BS,MATCH($BC$12&amp;"_"&amp;BM$20,データシート1!$A$1:$BS$1,0),0)</f>
        <v>50.764464019197256</v>
      </c>
      <c r="BN48" s="40">
        <f>VLOOKUP($AX48&amp;"_"&amp;$BC$14,データシート1!$A:$BS,MATCH($BC$12&amp;"_"&amp;BN$20,データシート1!$A$1:$BS$1,0),0)</f>
        <v>38.4704141305684</v>
      </c>
      <c r="BO48" s="40">
        <f>VLOOKUP($AX48&amp;"_"&amp;$BC$14,データシート1!$A:$BS,MATCH($BC$12&amp;"_"&amp;BO$20,データシート1!$A$1:$BS$1,0),0)</f>
        <v>3.4794167237902069</v>
      </c>
      <c r="BP48" s="40">
        <f>VLOOKUP($AX48&amp;"_"&amp;$BC$14,データシート1!$A:$BS,MATCH($BC$12&amp;"_"&amp;BP$20,データシート1!$A$1:$BS$1,0),0)</f>
        <v>2.7125495011646685</v>
      </c>
      <c r="BQ48" s="40">
        <f>VLOOKUP($AX48&amp;"_"&amp;$BC$14,データシート1!$A:$BS,MATCH($BC$12&amp;"_"&amp;BQ$20,データシート1!$A$1:$BS$1,0),0)</f>
        <v>7.8005325332526008</v>
      </c>
      <c r="BR48" s="41">
        <f t="shared" si="3"/>
        <v>374.85115271485262</v>
      </c>
      <c r="BT48" s="134" t="str">
        <f t="shared" si="4"/>
        <v>常滑市</v>
      </c>
      <c r="BU48" s="38">
        <f t="shared" si="25"/>
        <v>374.85115271485262</v>
      </c>
      <c r="BV48" s="69">
        <f t="shared" si="16"/>
        <v>0.33865474788331207</v>
      </c>
      <c r="BW48" s="69">
        <f t="shared" si="16"/>
        <v>0.30572467745080933</v>
      </c>
      <c r="BX48" s="69">
        <f t="shared" si="16"/>
        <v>5.1567533918037388E-3</v>
      </c>
      <c r="BY48" s="69">
        <f t="shared" si="16"/>
        <v>2.7773317040698985E-2</v>
      </c>
      <c r="BZ48" s="69">
        <f t="shared" si="16"/>
        <v>0.21301706502918336</v>
      </c>
      <c r="CA48" s="69">
        <f t="shared" si="32"/>
        <v>0.17294587557438612</v>
      </c>
      <c r="CB48" s="69">
        <f t="shared" si="32"/>
        <v>0.25457263151945342</v>
      </c>
      <c r="CC48" s="69">
        <f t="shared" si="32"/>
        <v>0.23805416497584089</v>
      </c>
      <c r="CD48" s="69">
        <f t="shared" si="32"/>
        <v>0.1354256580286243</v>
      </c>
      <c r="CE48" s="69">
        <f t="shared" si="32"/>
        <v>0.10262850694721659</v>
      </c>
      <c r="CF48" s="69">
        <f t="shared" si="32"/>
        <v>9.2821289159459568E-3</v>
      </c>
      <c r="CG48" s="69">
        <f t="shared" si="32"/>
        <v>7.2363376276665505E-3</v>
      </c>
      <c r="CH48" s="69">
        <f t="shared" si="32"/>
        <v>2.0809679993665182E-2</v>
      </c>
      <c r="CI48" s="135">
        <f t="shared" si="6"/>
        <v>1</v>
      </c>
      <c r="CK48" s="136" t="str">
        <f t="shared" si="7"/>
        <v>常滑市</v>
      </c>
      <c r="CL48" s="137">
        <f t="shared" si="17"/>
        <v>126.94512261641732</v>
      </c>
      <c r="CM48" s="75">
        <f t="shared" si="18"/>
        <v>0.53932753451959481</v>
      </c>
      <c r="CN48" s="76">
        <f t="shared" si="19"/>
        <v>114.60124775581239</v>
      </c>
      <c r="CO48" s="75">
        <f t="shared" si="20"/>
        <v>0.59741932431558165</v>
      </c>
      <c r="CP48" s="76">
        <f t="shared" si="8"/>
        <v>1.9330149531838576</v>
      </c>
      <c r="CQ48" s="75">
        <f t="shared" si="21"/>
        <v>0</v>
      </c>
      <c r="CR48" s="76">
        <f t="shared" si="9"/>
        <v>10.410859907421074</v>
      </c>
      <c r="CS48" s="75">
        <f t="shared" si="22"/>
        <v>0</v>
      </c>
      <c r="CT48" s="76">
        <f t="shared" si="10"/>
        <v>79.849692374124103</v>
      </c>
      <c r="CU48" s="77">
        <f t="shared" si="23"/>
        <v>0.38042726398585219</v>
      </c>
      <c r="CV48" s="18"/>
      <c r="CW48" s="1078">
        <f t="shared" si="24"/>
        <v>68.465000000000003</v>
      </c>
      <c r="CX48" s="1081">
        <f>VLOOKUP($AX48&amp;"_"&amp;$CW$14,データシート1!$A:$BS,MATCH($CW$12&amp;"_"&amp;CX$20,データシート1!$A$1:$BS$1,0),0)</f>
        <v>68.465000000000003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30.376999999999999</v>
      </c>
      <c r="DB48" s="1081">
        <f>VLOOKUP($AX48&amp;"_"&amp;$CW$14,データシート1!$A:$BS,MATCH($CW$12&amp;"_"&amp;DB$20,データシート1!$A$1:$BS$1,0),0)</f>
        <v>3.3570000000000002</v>
      </c>
      <c r="DC48" s="1081">
        <f>VLOOKUP($AX48&amp;"_"&amp;$CW$14,データシート1!$A:$BS,MATCH($CW$12&amp;"_"&amp;DC$20,データシート1!$A$1:$BS$1,0),0)</f>
        <v>0</v>
      </c>
      <c r="DD48" s="1080">
        <f t="shared" si="11"/>
        <v>102.199</v>
      </c>
      <c r="DE48" s="18"/>
      <c r="DF48" s="138">
        <f>VLOOKUP($AX48&amp;"_"&amp;$DF$14,データシート1!$A:$BS,MATCH($DF$12&amp;"_"&amp;DF$20,データシート1!$A$1:$BS$1,0),0)</f>
        <v>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v>
      </c>
      <c r="DJ48" s="74">
        <f>VLOOKUP($AX48&amp;"_"&amp;$DF$14,データシート1!$A:$BS,MATCH($DF$12&amp;"_"&amp;DJ$20,データシート1!$A$1:$BS$1,0),0)</f>
        <v>1</v>
      </c>
      <c r="DK48" s="74">
        <f>VLOOKUP($AX48&amp;"_"&amp;$DF$14,データシート1!$A:$BS,MATCH($DF$12&amp;"_"&amp;DK$20,データシート1!$A$1:$BS$1,0),0)</f>
        <v>0</v>
      </c>
      <c r="DL48" s="78">
        <f t="shared" si="12"/>
        <v>11</v>
      </c>
      <c r="DM48" s="18"/>
      <c r="DN48" s="139">
        <f t="shared" si="26"/>
        <v>0.67</v>
      </c>
      <c r="DO48" s="140">
        <f t="shared" si="27"/>
        <v>0</v>
      </c>
      <c r="DP48" s="140">
        <f t="shared" si="29"/>
        <v>0</v>
      </c>
      <c r="DQ48" s="140">
        <f t="shared" si="30"/>
        <v>0.3</v>
      </c>
      <c r="DR48" s="140">
        <f t="shared" si="31"/>
        <v>0.03</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22221</v>
      </c>
      <c r="AY49" s="20" t="str">
        <f>IF(IFERROR(比較地域マスタ!$Z34,"")=0,"",IFERROR(比較地域マスタ!$Z34,""))</f>
        <v>湖西市</v>
      </c>
      <c r="BB49" s="122" t="str">
        <f t="shared" si="0"/>
        <v>22221</v>
      </c>
      <c r="BC49" s="123" t="str">
        <f t="shared" si="0"/>
        <v>湖西市</v>
      </c>
      <c r="BD49" s="40">
        <f t="shared" si="14"/>
        <v>997.51041223323568</v>
      </c>
      <c r="BE49" s="40">
        <f t="shared" si="15"/>
        <v>791.67637677076141</v>
      </c>
      <c r="BF49" s="40">
        <f>VLOOKUP($AX49&amp;"_"&amp;$BC$14,データシート1!$A:$BS,MATCH($BC$12&amp;"_"&amp;BF$20,データシート1!$A$1:$BS$1,0),0)</f>
        <v>777.46314994087663</v>
      </c>
      <c r="BG49" s="40">
        <f>VLOOKUP($AX49&amp;"_"&amp;$BC$14,データシート1!$A:$BS,MATCH($BC$12&amp;"_"&amp;BG$20,データシート1!$A$1:$BS$1,0),0)</f>
        <v>1.7313677904395177</v>
      </c>
      <c r="BH49" s="40">
        <f>VLOOKUP($AX49&amp;"_"&amp;$BC$14,データシート1!$A:$BS,MATCH($BC$12&amp;"_"&amp;BH$20,データシート1!$A$1:$BS$1,0),0)</f>
        <v>12.481859039445185</v>
      </c>
      <c r="BI49" s="40">
        <f>VLOOKUP($AX49&amp;"_"&amp;$BC$14,データシート1!$A:$BS,MATCH($BC$12&amp;"_"&amp;BI$20,データシート1!$A$1:$BS$1,0),0)</f>
        <v>44.018708349762406</v>
      </c>
      <c r="BJ49" s="40">
        <f>VLOOKUP($AX49&amp;"_"&amp;$BC$14,データシート1!$A:$BS,MATCH($BC$12&amp;"_"&amp;BJ$20,データシート1!$A$1:$BS$1,0),0)</f>
        <v>65.602265312613241</v>
      </c>
      <c r="BK49" s="40">
        <f t="shared" si="1"/>
        <v>96.213061800098728</v>
      </c>
      <c r="BL49" s="40">
        <f t="shared" si="2"/>
        <v>92.559899824316886</v>
      </c>
      <c r="BM49" s="40">
        <f>VLOOKUP($AX49&amp;"_"&amp;$BC$14,データシート1!$A:$BS,MATCH($BC$12&amp;"_"&amp;BM$20,データシート1!$A$1:$BS$1,0),0)</f>
        <v>56.208261814777615</v>
      </c>
      <c r="BN49" s="40">
        <f>VLOOKUP($AX49&amp;"_"&amp;$BC$14,データシート1!$A:$BS,MATCH($BC$12&amp;"_"&amp;BN$20,データシート1!$A$1:$BS$1,0),0)</f>
        <v>36.351638009539279</v>
      </c>
      <c r="BO49" s="40">
        <f>VLOOKUP($AX49&amp;"_"&amp;$BC$14,データシート1!$A:$BS,MATCH($BC$12&amp;"_"&amp;BO$20,データシート1!$A$1:$BS$1,0),0)</f>
        <v>3.48218799282966</v>
      </c>
      <c r="BP49" s="40">
        <f>VLOOKUP($AX49&amp;"_"&amp;$BC$14,データシート1!$A:$BS,MATCH($BC$12&amp;"_"&amp;BP$20,データシート1!$A$1:$BS$1,0),0)</f>
        <v>0.17097398295217353</v>
      </c>
      <c r="BQ49" s="40">
        <f>VLOOKUP($AX49&amp;"_"&amp;$BC$14,データシート1!$A:$BS,MATCH($BC$12&amp;"_"&amp;BQ$20,データシート1!$A$1:$BS$1,0),0)</f>
        <v>0</v>
      </c>
      <c r="BR49" s="41">
        <f t="shared" si="3"/>
        <v>997.51041223323568</v>
      </c>
      <c r="BT49" s="134" t="str">
        <f t="shared" si="4"/>
        <v>湖西市</v>
      </c>
      <c r="BU49" s="38">
        <f t="shared" si="25"/>
        <v>997.51041223323568</v>
      </c>
      <c r="BV49" s="69">
        <f t="shared" si="16"/>
        <v>0.79365224368771137</v>
      </c>
      <c r="BW49" s="69">
        <f t="shared" si="16"/>
        <v>0.77940354346806751</v>
      </c>
      <c r="BX49" s="69">
        <f t="shared" si="16"/>
        <v>1.7356889403924269E-3</v>
      </c>
      <c r="BY49" s="69">
        <f t="shared" si="16"/>
        <v>1.2513011279251394E-2</v>
      </c>
      <c r="BZ49" s="69">
        <f t="shared" si="16"/>
        <v>4.4128570298542454E-2</v>
      </c>
      <c r="CA49" s="69">
        <f t="shared" si="32"/>
        <v>6.5765995530555191E-2</v>
      </c>
      <c r="CB49" s="69">
        <f t="shared" si="32"/>
        <v>9.6453190483191065E-2</v>
      </c>
      <c r="CC49" s="69">
        <f t="shared" si="32"/>
        <v>9.2790910941062676E-2</v>
      </c>
      <c r="CD49" s="69">
        <f t="shared" si="32"/>
        <v>5.6348546466736149E-2</v>
      </c>
      <c r="CE49" s="69">
        <f t="shared" si="32"/>
        <v>3.6442364474326527E-2</v>
      </c>
      <c r="CF49" s="69">
        <f t="shared" si="32"/>
        <v>3.4908788420901843E-3</v>
      </c>
      <c r="CG49" s="69">
        <f t="shared" si="32"/>
        <v>1.7140070003820348E-4</v>
      </c>
      <c r="CH49" s="69">
        <f t="shared" si="32"/>
        <v>0</v>
      </c>
      <c r="CI49" s="135">
        <f t="shared" si="6"/>
        <v>1</v>
      </c>
      <c r="CK49" s="136" t="str">
        <f t="shared" si="7"/>
        <v>湖西市</v>
      </c>
      <c r="CL49" s="137">
        <f t="shared" si="17"/>
        <v>791.67637677076141</v>
      </c>
      <c r="CM49" s="75">
        <f t="shared" si="18"/>
        <v>0.42107862477817432</v>
      </c>
      <c r="CN49" s="76">
        <f t="shared" si="19"/>
        <v>777.46314994087663</v>
      </c>
      <c r="CO49" s="75">
        <f t="shared" si="20"/>
        <v>0.42877659220935516</v>
      </c>
      <c r="CP49" s="76">
        <f t="shared" si="8"/>
        <v>1.7313677904395177</v>
      </c>
      <c r="CQ49" s="75">
        <f t="shared" si="21"/>
        <v>0</v>
      </c>
      <c r="CR49" s="76">
        <f t="shared" si="9"/>
        <v>12.481859039445185</v>
      </c>
      <c r="CS49" s="75">
        <f t="shared" si="22"/>
        <v>0</v>
      </c>
      <c r="CT49" s="76">
        <f t="shared" si="10"/>
        <v>44.018708349762406</v>
      </c>
      <c r="CU49" s="77">
        <f t="shared" si="23"/>
        <v>8.2237760618424402E-2</v>
      </c>
      <c r="CV49" s="18"/>
      <c r="CW49" s="1078">
        <f t="shared" si="24"/>
        <v>333.358</v>
      </c>
      <c r="CX49" s="1081">
        <f>VLOOKUP($AX49&amp;"_"&amp;$CW$14,データシート1!$A:$BS,MATCH($CW$12&amp;"_"&amp;CX$20,データシート1!$A$1:$BS$1,0),0)</f>
        <v>333.358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3.62</v>
      </c>
      <c r="DB49" s="1081">
        <f>VLOOKUP($AX49&amp;"_"&amp;$CW$14,データシート1!$A:$BS,MATCH($CW$12&amp;"_"&amp;DB$20,データシート1!$A$1:$BS$1,0),0)</f>
        <v>0</v>
      </c>
      <c r="DC49" s="1081">
        <f>VLOOKUP($AX49&amp;"_"&amp;$CW$14,データシート1!$A:$BS,MATCH($CW$12&amp;"_"&amp;DC$20,データシート1!$A$1:$BS$1,0),0)</f>
        <v>0</v>
      </c>
      <c r="DD49" s="1080">
        <f t="shared" si="11"/>
        <v>336.97800000000001</v>
      </c>
      <c r="DE49" s="18"/>
      <c r="DF49" s="138">
        <f>VLOOKUP($AX49&amp;"_"&amp;$DF$14,データシート1!$A:$BS,MATCH($DF$12&amp;"_"&amp;DF$20,データシート1!$A$1:$BS$1,0),0)</f>
        <v>17</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18</v>
      </c>
      <c r="DM49" s="18"/>
      <c r="DN49" s="139">
        <f t="shared" si="26"/>
        <v>0.99</v>
      </c>
      <c r="DO49" s="140">
        <f t="shared" si="27"/>
        <v>0</v>
      </c>
      <c r="DP49" s="140">
        <f t="shared" si="29"/>
        <v>0</v>
      </c>
      <c r="DQ49" s="140">
        <f t="shared" si="30"/>
        <v>0.01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丹波市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兵庫県</v>
      </c>
      <c r="AY4" s="261" t="str">
        <f>年度マスタ!$J4</f>
        <v>丹波市</v>
      </c>
      <c r="AZ4" s="261" t="str">
        <f>年度マスタ!$K4</f>
        <v>28223</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04209</v>
      </c>
      <c r="AY13" s="20" t="str">
        <f>IF(IFERROR(比較地域マスタ!$Z6,"")=0,"",IFERROR(比較地域マスタ!$Z6,""))</f>
        <v>多賀城市</v>
      </c>
      <c r="BC13" s="960" t="str">
        <f t="shared" ref="BC13:BC59" si="0">AX13</f>
        <v>04209</v>
      </c>
      <c r="BD13" s="123" t="str">
        <f>AY13</f>
        <v>多賀城市</v>
      </c>
      <c r="BE13" s="40">
        <f>VLOOKUP($BC13&amp;"_"&amp;$AZ$7,データシート1!$A:$BS,MATCH("cb_"&amp;BE$12,データシート1!$A$1:$BS$1,0),0)</f>
        <v>8309.9999999999891</v>
      </c>
      <c r="BF13" s="40">
        <f>VLOOKUP($BC13&amp;"_"&amp;$AZ$7,データシート1!$A:$BS,MATCH("cb_"&amp;BF$12,データシート1!$A$1:$BS$1,0),0)</f>
        <v>7942.2999999999938</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350</v>
      </c>
      <c r="BK13" s="40">
        <f>SUM(BE13:BJ13)</f>
        <v>16602.299999999981</v>
      </c>
      <c r="BL13" s="42"/>
      <c r="BM13" s="960" t="str">
        <f>AX13</f>
        <v>04209</v>
      </c>
      <c r="BN13" s="123" t="str">
        <f>AY13</f>
        <v>多賀城市</v>
      </c>
      <c r="BO13" s="40">
        <f>BE13*VLOOKUP(BO$12,別紙!$B$4:$E$10,MATCH("設備利用率",別紙!$B$4:$E$4,0),0)/100*8760/10^3</f>
        <v>9972.9971999999871</v>
      </c>
      <c r="BP13" s="40">
        <f>BF13*VLOOKUP(BP$12,別紙!$B$4:$E$10,MATCH("設備利用率",別紙!$B$4:$E$4,0),0)/100*8760/10^3</f>
        <v>10505.756747999993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2452.8000000000002</v>
      </c>
      <c r="BU13" s="40">
        <f>SUM(BO13:BT13)</f>
        <v>22931.553947999979</v>
      </c>
      <c r="BV13" s="42"/>
      <c r="BW13" s="38" t="str">
        <f>AX13</f>
        <v>04209</v>
      </c>
      <c r="BX13" s="38" t="str">
        <f>AY13</f>
        <v>多賀城市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255784.48848446115</v>
      </c>
      <c r="BZ13" s="42"/>
      <c r="CA13" s="38" t="str">
        <f>AX13</f>
        <v>04209</v>
      </c>
      <c r="CB13" s="38" t="str">
        <f>AY13</f>
        <v>多賀城市</v>
      </c>
      <c r="CC13" s="260">
        <f>BO13/$BY13</f>
        <v>3.8989843594858353E-2</v>
      </c>
      <c r="CD13" s="260">
        <f t="shared" ref="CD13:CH28" si="1">BP13/$BY13</f>
        <v>4.1072689005683061E-2</v>
      </c>
      <c r="CE13" s="260">
        <f t="shared" si="1"/>
        <v>0</v>
      </c>
      <c r="CF13" s="260">
        <f t="shared" si="1"/>
        <v>0</v>
      </c>
      <c r="CG13" s="260">
        <f t="shared" si="1"/>
        <v>0</v>
      </c>
      <c r="CH13" s="260">
        <f t="shared" si="1"/>
        <v>9.5893226932289421E-3</v>
      </c>
      <c r="CI13" s="260">
        <f>BU13/BY13</f>
        <v>8.9651855293770344E-2</v>
      </c>
      <c r="CK13" s="20" t="str">
        <f>AX13</f>
        <v>04209</v>
      </c>
      <c r="CL13" s="20" t="str">
        <f>AY13</f>
        <v>多賀城市</v>
      </c>
      <c r="CM13" s="20">
        <f>VLOOKUP($CK13&amp;"_"&amp;$AZ$7,データシート1!$A:$BS,MATCH("ca_太陽光発電（10kW未満）",データシート1!$A$1:$BS$1,0),0)</f>
        <v>1838</v>
      </c>
      <c r="CN13" s="20">
        <f>VLOOKUP($CK13&amp;"_"&amp;$AZ$5,データシート1!$A:$BS,MATCH("ab_家庭",データシート1!$A$1:$BS$1,0),0)</f>
        <v>27647</v>
      </c>
      <c r="CO13" s="260">
        <f>CM13/CN13</f>
        <v>6.6480992512750026E-2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29204</v>
      </c>
      <c r="AY14" s="20" t="str">
        <f>IF(IFERROR(比較地域マスタ!$Z7,"")=0,"",IFERROR(比較地域マスタ!$Z7,""))</f>
        <v>天理市</v>
      </c>
      <c r="BC14" s="960" t="str">
        <f t="shared" si="0"/>
        <v>29204</v>
      </c>
      <c r="BD14" s="123" t="str">
        <f t="shared" ref="BD14:BD60" si="2">AY14</f>
        <v>天理市</v>
      </c>
      <c r="BE14" s="40">
        <f>VLOOKUP($BC14&amp;"_"&amp;$AZ$7,データシート1!$A:$BS,MATCH("cb_"&amp;BE$12,データシート1!$A$1:$BS$1,0),0)</f>
        <v>8762.4999999999927</v>
      </c>
      <c r="BF14" s="40">
        <f>VLOOKUP($BC14&amp;"_"&amp;$AZ$7,データシート1!$A:$BS,MATCH("cb_"&amp;BF$12,データシート1!$A$1:$BS$1,0),0)</f>
        <v>57613.000000000007</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66375.5</v>
      </c>
      <c r="BL14" s="42"/>
      <c r="BM14" s="960" t="str">
        <f t="shared" ref="BM14:BM60" si="4">AX14</f>
        <v>29204</v>
      </c>
      <c r="BN14" s="123" t="str">
        <f t="shared" ref="BN14:BN60" si="5">AY14</f>
        <v>天理市</v>
      </c>
      <c r="BO14" s="40">
        <f>BE14*VLOOKUP(BO$12,別紙!$B$4:$E$10,MATCH("設備利用率",別紙!$B$4:$E$4,0),0)/100*8760/10^3</f>
        <v>10516.05149999999</v>
      </c>
      <c r="BP14" s="40">
        <f>BF14*VLOOKUP(BP$12,別紙!$B$4:$E$10,MATCH("設備利用率",別紙!$B$4:$E$4,0),0)/100*8760/10^3</f>
        <v>76208.171879999994</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86724.223379999981</v>
      </c>
      <c r="BV14" s="42"/>
      <c r="BW14" s="38" t="str">
        <f t="shared" ref="BW14:BW60" si="7">AX14</f>
        <v>29204</v>
      </c>
      <c r="BX14" s="38" t="str">
        <f t="shared" ref="BX14:BX60" si="8">AY14</f>
        <v>天理市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374388.6423923886</v>
      </c>
      <c r="BZ14" s="42"/>
      <c r="CA14" s="38" t="str">
        <f t="shared" ref="CA14:CA60" si="9">AX14</f>
        <v>29204</v>
      </c>
      <c r="CB14" s="38" t="str">
        <f t="shared" ref="CB14:CB60" si="10">AY14</f>
        <v>天理市</v>
      </c>
      <c r="CC14" s="260">
        <f t="shared" ref="CC14:CC60" si="11">BO14/$BY14</f>
        <v>2.8088596472374674E-2</v>
      </c>
      <c r="CD14" s="260">
        <f t="shared" si="1"/>
        <v>0.20355364252777697</v>
      </c>
      <c r="CE14" s="260">
        <f t="shared" si="1"/>
        <v>0</v>
      </c>
      <c r="CF14" s="260">
        <f t="shared" si="1"/>
        <v>0</v>
      </c>
      <c r="CG14" s="260">
        <f t="shared" si="1"/>
        <v>0</v>
      </c>
      <c r="CH14" s="260">
        <f t="shared" si="1"/>
        <v>0</v>
      </c>
      <c r="CI14" s="260">
        <f t="shared" ref="CI14:CI60" si="12">BU14/BY14</f>
        <v>0.23164223900015163</v>
      </c>
      <c r="CK14" s="20" t="str">
        <f t="shared" ref="CK14:CK60" si="13">AX14</f>
        <v>29204</v>
      </c>
      <c r="CL14" s="20" t="str">
        <f t="shared" ref="CL14:CL60" si="14">AY14</f>
        <v>天理市</v>
      </c>
      <c r="CM14" s="20">
        <f>VLOOKUP($CK14&amp;"_"&amp;$AZ$7,データシート1!$A:$BS,MATCH("ca_太陽光発電（10kW未満）",データシート1!$A$1:$BS$1,0),0)</f>
        <v>1910</v>
      </c>
      <c r="CN14" s="20">
        <f>VLOOKUP($CK14&amp;"_"&amp;$AZ$5,データシート1!$A:$BS,MATCH("ab_家庭",データシート1!$A$1:$BS$1,0),0)</f>
        <v>29608</v>
      </c>
      <c r="CO14" s="260">
        <f t="shared" ref="CO14:CO60" si="15">CM14/CN14</f>
        <v>6.4509592002161581E-2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44204</v>
      </c>
      <c r="AY15" s="20" t="str">
        <f>IF(IFERROR(比較地域マスタ!$Z8,"")=0,"",IFERROR(比較地域マスタ!$Z8,""))</f>
        <v>日田市</v>
      </c>
      <c r="BC15" s="960" t="str">
        <f t="shared" si="0"/>
        <v>44204</v>
      </c>
      <c r="BD15" s="123" t="str">
        <f t="shared" si="2"/>
        <v>日田市</v>
      </c>
      <c r="BE15" s="40">
        <f>VLOOKUP($BC15&amp;"_"&amp;$AZ$7,データシート1!$A:$BS,MATCH("cb_"&amp;BE$12,データシート1!$A$1:$BS$1,0),0)</f>
        <v>11538.383999999987</v>
      </c>
      <c r="BF15" s="40">
        <f>VLOOKUP($BC15&amp;"_"&amp;$AZ$7,データシート1!$A:$BS,MATCH("cb_"&amp;BF$12,データシート1!$A$1:$BS$1,0),0)</f>
        <v>44312.959999999941</v>
      </c>
      <c r="BG15" s="40">
        <f>VLOOKUP($BC15&amp;"_"&amp;$AZ$7,データシート1!$A:$BS,MATCH("cb_"&amp;BG$12,データシート1!$A$1:$BS$1,0),0)</f>
        <v>0</v>
      </c>
      <c r="BH15" s="40">
        <f>VLOOKUP($BC15&amp;"_"&amp;$AZ$7,データシート1!$A:$BS,MATCH("cb_"&amp;BH$12,データシート1!$A$1:$BS$1,0),0)</f>
        <v>586</v>
      </c>
      <c r="BI15" s="40">
        <f>VLOOKUP($BC15&amp;"_"&amp;$AZ$7,データシート1!$A:$BS,MATCH("cb_"&amp;BI$12,データシート1!$A$1:$BS$1,0),0)</f>
        <v>0</v>
      </c>
      <c r="BJ15" s="40">
        <f>VLOOKUP($BC15&amp;"_"&amp;$AZ$7,データシート1!$A:$BS,MATCH("cb_"&amp;BJ$12,データシート1!$A$1:$BS$1,0),0)</f>
        <v>18040</v>
      </c>
      <c r="BK15" s="40">
        <f t="shared" si="3"/>
        <v>74477.343999999925</v>
      </c>
      <c r="BL15" s="42"/>
      <c r="BM15" s="960" t="str">
        <f t="shared" si="4"/>
        <v>44204</v>
      </c>
      <c r="BN15" s="123" t="str">
        <f t="shared" si="5"/>
        <v>日田市</v>
      </c>
      <c r="BO15" s="40">
        <f>BE15*VLOOKUP(BO$12,別紙!$B$4:$E$10,MATCH("設備利用率",別紙!$B$4:$E$4,0),0)/100*8760/10^3</f>
        <v>13847.445406079985</v>
      </c>
      <c r="BP15" s="40">
        <f>BF15*VLOOKUP(BP$12,別紙!$B$4:$E$10,MATCH("設備利用率",別紙!$B$4:$E$4,0),0)/100*8760/10^3</f>
        <v>58615.410969599914</v>
      </c>
      <c r="BQ15" s="40">
        <f>BG15*VLOOKUP(BQ$12,別紙!$B$4:$E$10,MATCH("設備利用率",別紙!$B$4:$E$4,0),0)/100*8760/10^3</f>
        <v>0</v>
      </c>
      <c r="BR15" s="40">
        <f>BH15*VLOOKUP(BR$12,別紙!$B$4:$E$10,MATCH("設備利用率",別紙!$B$4:$E$4,0),0)/100*8760/10^3</f>
        <v>3080.0160000000001</v>
      </c>
      <c r="BS15" s="40">
        <f>BI15*VLOOKUP(BS$12,別紙!$B$4:$E$10,MATCH("設備利用率",別紙!$B$4:$E$4,0),0)/100*8760/10^3</f>
        <v>0</v>
      </c>
      <c r="BT15" s="40">
        <f>BJ15*VLOOKUP(BT$12,別紙!$B$4:$E$10,MATCH("設備利用率",別紙!$B$4:$E$4,0),0)/100*8760/10^3</f>
        <v>126424.32000000001</v>
      </c>
      <c r="BU15" s="40">
        <f t="shared" si="6"/>
        <v>201967.19237567991</v>
      </c>
      <c r="BV15" s="42"/>
      <c r="BW15" s="38" t="str">
        <f t="shared" si="7"/>
        <v>44204</v>
      </c>
      <c r="BX15" s="38" t="str">
        <f t="shared" si="8"/>
        <v>日田市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460494.98750512558</v>
      </c>
      <c r="BZ15" s="42"/>
      <c r="CA15" s="38" t="str">
        <f t="shared" si="9"/>
        <v>44204</v>
      </c>
      <c r="CB15" s="38" t="str">
        <f t="shared" si="10"/>
        <v>日田市</v>
      </c>
      <c r="CC15" s="260">
        <f t="shared" si="11"/>
        <v>3.0070784225259033E-2</v>
      </c>
      <c r="CD15" s="260">
        <f t="shared" si="1"/>
        <v>0.1272878371318808</v>
      </c>
      <c r="CE15" s="260">
        <f t="shared" si="1"/>
        <v>0</v>
      </c>
      <c r="CF15" s="260">
        <f t="shared" si="1"/>
        <v>6.6884897416298536E-3</v>
      </c>
      <c r="CG15" s="260">
        <f t="shared" si="1"/>
        <v>0</v>
      </c>
      <c r="CH15" s="260">
        <f t="shared" si="1"/>
        <v>0.27454005674403315</v>
      </c>
      <c r="CI15" s="260">
        <f t="shared" si="12"/>
        <v>0.43858716784280283</v>
      </c>
      <c r="CK15" s="20" t="str">
        <f t="shared" si="13"/>
        <v>44204</v>
      </c>
      <c r="CL15" s="20" t="str">
        <f t="shared" si="14"/>
        <v>日田市</v>
      </c>
      <c r="CM15" s="20">
        <f>VLOOKUP($CK15&amp;"_"&amp;$AZ$7,データシート1!$A:$BS,MATCH("ca_太陽光発電（10kW未満）",データシート1!$A$1:$BS$1,0),0)</f>
        <v>2401</v>
      </c>
      <c r="CN15" s="20">
        <f>VLOOKUP($CK15&amp;"_"&amp;$AZ$5,データシート1!$A:$BS,MATCH("ab_家庭",データシート1!$A$1:$BS$1,0),0)</f>
        <v>27427</v>
      </c>
      <c r="CO15" s="260">
        <f t="shared" si="15"/>
        <v>8.7541473730265801E-2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28223</v>
      </c>
      <c r="AY16" s="20" t="str">
        <f>IF(IFERROR(比較地域マスタ!$Z9,"")=0,"",IFERROR(比較地域マスタ!$Z9,""))</f>
        <v>丹波市</v>
      </c>
      <c r="BC16" s="960" t="str">
        <f t="shared" si="0"/>
        <v>28223</v>
      </c>
      <c r="BD16" s="123" t="str">
        <f t="shared" si="2"/>
        <v>丹波市</v>
      </c>
      <c r="BE16" s="40">
        <f>VLOOKUP($BC16&amp;"_"&amp;$AZ$7,データシート1!$A:$BS,MATCH("cb_"&amp;BE$12,データシート1!$A$1:$BS$1,0),0)</f>
        <v>10595.299999999985</v>
      </c>
      <c r="BF16" s="40">
        <f>VLOOKUP($BC16&amp;"_"&amp;$AZ$7,データシート1!$A:$BS,MATCH("cb_"&amp;BF$12,データシート1!$A$1:$BS$1,0),0)</f>
        <v>117116.29999999977</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40981.1</v>
      </c>
      <c r="BK16" s="40">
        <f t="shared" si="3"/>
        <v>168692.69999999975</v>
      </c>
      <c r="BL16" s="42"/>
      <c r="BM16" s="960" t="str">
        <f t="shared" si="4"/>
        <v>28223</v>
      </c>
      <c r="BN16" s="123" t="str">
        <f t="shared" si="5"/>
        <v>丹波市</v>
      </c>
      <c r="BO16" s="40">
        <f>BE16*VLOOKUP(BO$12,別紙!$B$4:$E$10,MATCH("設備利用率",別紙!$B$4:$E$4,0),0)/100*8760/10^3</f>
        <v>12715.63143599998</v>
      </c>
      <c r="BP16" s="40">
        <f>BF16*VLOOKUP(BP$12,別紙!$B$4:$E$10,MATCH("設備利用率",別紙!$B$4:$E$4,0),0)/100*8760/10^3</f>
        <v>154916.75698799969</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287195.54879999993</v>
      </c>
      <c r="BU16" s="40">
        <f t="shared" si="6"/>
        <v>454827.93722399959</v>
      </c>
      <c r="BV16" s="42"/>
      <c r="BW16" s="38" t="str">
        <f t="shared" si="7"/>
        <v>28223</v>
      </c>
      <c r="BX16" s="38" t="str">
        <f t="shared" si="8"/>
        <v>丹波市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401551.10603749042</v>
      </c>
      <c r="BZ16" s="42"/>
      <c r="CA16" s="38" t="str">
        <f t="shared" si="9"/>
        <v>28223</v>
      </c>
      <c r="CB16" s="38" t="str">
        <f t="shared" si="10"/>
        <v>丹波市</v>
      </c>
      <c r="CC16" s="260">
        <f t="shared" si="11"/>
        <v>3.1666284178564305E-2</v>
      </c>
      <c r="CD16" s="260">
        <f t="shared" si="1"/>
        <v>0.38579586672471033</v>
      </c>
      <c r="CE16" s="260">
        <f t="shared" si="1"/>
        <v>0</v>
      </c>
      <c r="CF16" s="260">
        <f t="shared" si="1"/>
        <v>0</v>
      </c>
      <c r="CG16" s="260">
        <f t="shared" si="1"/>
        <v>0</v>
      </c>
      <c r="CH16" s="260">
        <f t="shared" si="1"/>
        <v>0.71521543455339454</v>
      </c>
      <c r="CI16" s="260">
        <f t="shared" si="12"/>
        <v>1.1326775854566693</v>
      </c>
      <c r="CK16" s="20" t="str">
        <f t="shared" si="13"/>
        <v>28223</v>
      </c>
      <c r="CL16" s="20" t="str">
        <f t="shared" si="14"/>
        <v>丹波市</v>
      </c>
      <c r="CM16" s="20">
        <f>VLOOKUP($CK16&amp;"_"&amp;$AZ$7,データシート1!$A:$BS,MATCH("ca_太陽光発電（10kW未満）",データシート1!$A$1:$BS$1,0),0)</f>
        <v>2154</v>
      </c>
      <c r="CN16" s="20">
        <f>VLOOKUP($CK16&amp;"_"&amp;$AZ$5,データシート1!$A:$BS,MATCH("ab_家庭",データシート1!$A$1:$BS$1,0),0)</f>
        <v>26018</v>
      </c>
      <c r="CO16" s="260">
        <f t="shared" si="15"/>
        <v>8.2788838496425557E-2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23232</v>
      </c>
      <c r="AY17" s="20" t="str">
        <f>IF(IFERROR(比較地域マスタ!$Z10,"")=0,"",IFERROR(比較地域マスタ!$Z10,""))</f>
        <v>愛西市</v>
      </c>
      <c r="BC17" s="960" t="str">
        <f t="shared" si="0"/>
        <v>23232</v>
      </c>
      <c r="BD17" s="123" t="str">
        <f t="shared" si="2"/>
        <v>愛西市</v>
      </c>
      <c r="BE17" s="40">
        <f>VLOOKUP($BC17&amp;"_"&amp;$AZ$7,データシート1!$A:$BS,MATCH("cb_"&amp;BE$12,データシート1!$A$1:$BS$1,0),0)</f>
        <v>11505.599999999969</v>
      </c>
      <c r="BF17" s="40">
        <f>VLOOKUP($BC17&amp;"_"&amp;$AZ$7,データシート1!$A:$BS,MATCH("cb_"&amp;BF$12,データシート1!$A$1:$BS$1,0),0)</f>
        <v>29410.800000000017</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40916.399999999987</v>
      </c>
      <c r="BL17" s="42"/>
      <c r="BM17" s="960" t="str">
        <f t="shared" si="4"/>
        <v>23232</v>
      </c>
      <c r="BN17" s="123" t="str">
        <f t="shared" si="5"/>
        <v>愛西市</v>
      </c>
      <c r="BO17" s="40">
        <f>BE17*VLOOKUP(BO$12,別紙!$B$4:$E$10,MATCH("設備利用率",別紙!$B$4:$E$4,0),0)/100*8760/10^3</f>
        <v>13808.100671999962</v>
      </c>
      <c r="BP17" s="40">
        <f>BF17*VLOOKUP(BP$12,別紙!$B$4:$E$10,MATCH("設備利用率",別紙!$B$4:$E$4,0),0)/100*8760/10^3</f>
        <v>38903.429808000023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52711.530479999987</v>
      </c>
      <c r="BV17" s="42"/>
      <c r="BW17" s="38" t="str">
        <f t="shared" si="7"/>
        <v>23232</v>
      </c>
      <c r="BX17" s="38" t="str">
        <f t="shared" si="8"/>
        <v>愛西市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232207.05581988452</v>
      </c>
      <c r="BZ17" s="42"/>
      <c r="CA17" s="38" t="str">
        <f t="shared" si="9"/>
        <v>23232</v>
      </c>
      <c r="CB17" s="38" t="str">
        <f t="shared" si="10"/>
        <v>愛西市</v>
      </c>
      <c r="CC17" s="260">
        <f t="shared" si="11"/>
        <v>5.9464604222493812E-2</v>
      </c>
      <c r="CD17" s="260">
        <f t="shared" si="1"/>
        <v>0.16753767309368992</v>
      </c>
      <c r="CE17" s="260">
        <f t="shared" si="1"/>
        <v>0</v>
      </c>
      <c r="CF17" s="260">
        <f t="shared" si="1"/>
        <v>0</v>
      </c>
      <c r="CG17" s="260">
        <f t="shared" si="1"/>
        <v>0</v>
      </c>
      <c r="CH17" s="260">
        <f t="shared" si="1"/>
        <v>0</v>
      </c>
      <c r="CI17" s="260">
        <f t="shared" si="12"/>
        <v>0.22700227731618375</v>
      </c>
      <c r="CK17" s="20" t="str">
        <f t="shared" si="13"/>
        <v>23232</v>
      </c>
      <c r="CL17" s="20" t="str">
        <f t="shared" si="14"/>
        <v>愛西市</v>
      </c>
      <c r="CM17" s="20">
        <f>VLOOKUP($CK17&amp;"_"&amp;$AZ$7,データシート1!$A:$BS,MATCH("ca_太陽光発電（10kW未満）",データシート1!$A$1:$BS$1,0),0)</f>
        <v>2483</v>
      </c>
      <c r="CN17" s="20">
        <f>VLOOKUP($CK17&amp;"_"&amp;$AZ$5,データシート1!$A:$BS,MATCH("ab_家庭",データシート1!$A$1:$BS$1,0),0)</f>
        <v>23868</v>
      </c>
      <c r="CO17" s="260">
        <f t="shared" si="15"/>
        <v>0.10403050108932461</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08211</v>
      </c>
      <c r="AY18" s="20" t="str">
        <f>IF(IFERROR(比較地域マスタ!$Z11,"")=0,"",IFERROR(比較地域マスタ!$Z11,""))</f>
        <v>常総市</v>
      </c>
      <c r="BC18" s="960" t="str">
        <f t="shared" si="0"/>
        <v>08211</v>
      </c>
      <c r="BD18" s="123" t="str">
        <f t="shared" si="2"/>
        <v>常総市</v>
      </c>
      <c r="BE18" s="40">
        <f>VLOOKUP($BC18&amp;"_"&amp;$AZ$7,データシート1!$A:$BS,MATCH("cb_"&amp;BE$12,データシート1!$A$1:$BS$1,0),0)</f>
        <v>9995.6999999999789</v>
      </c>
      <c r="BF18" s="40">
        <f>VLOOKUP($BC18&amp;"_"&amp;$AZ$7,データシート1!$A:$BS,MATCH("cb_"&amp;BF$12,データシート1!$A$1:$BS$1,0),0)</f>
        <v>67637.500000000015</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77633.2</v>
      </c>
      <c r="BL18" s="42"/>
      <c r="BM18" s="960" t="str">
        <f t="shared" si="4"/>
        <v>08211</v>
      </c>
      <c r="BN18" s="123" t="str">
        <f t="shared" si="5"/>
        <v>常総市</v>
      </c>
      <c r="BO18" s="40">
        <f>BE18*VLOOKUP(BO$12,別紙!$B$4:$E$10,MATCH("設備利用率",別紙!$B$4:$E$4,0),0)/100*8760/10^3</f>
        <v>11996.039483999975</v>
      </c>
      <c r="BP18" s="40">
        <f>BF18*VLOOKUP(BP$12,別紙!$B$4:$E$10,MATCH("設備利用率",別紙!$B$4:$E$4,0),0)/100*8760/10^3</f>
        <v>89468.179500000013</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101464.21898399999</v>
      </c>
      <c r="BV18" s="42"/>
      <c r="BW18" s="38" t="str">
        <f t="shared" si="7"/>
        <v>08211</v>
      </c>
      <c r="BX18" s="38" t="str">
        <f t="shared" si="8"/>
        <v>常総市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747940.78734503628</v>
      </c>
      <c r="BZ18" s="42"/>
      <c r="CA18" s="38" t="str">
        <f t="shared" si="9"/>
        <v>08211</v>
      </c>
      <c r="CB18" s="38" t="str">
        <f t="shared" si="10"/>
        <v>常総市</v>
      </c>
      <c r="CC18" s="260">
        <f t="shared" si="11"/>
        <v>1.6038755589974293E-2</v>
      </c>
      <c r="CD18" s="260">
        <f t="shared" si="1"/>
        <v>0.11961933486417421</v>
      </c>
      <c r="CE18" s="260">
        <f t="shared" si="1"/>
        <v>0</v>
      </c>
      <c r="CF18" s="260">
        <f t="shared" si="1"/>
        <v>0</v>
      </c>
      <c r="CG18" s="260">
        <f t="shared" si="1"/>
        <v>0</v>
      </c>
      <c r="CH18" s="260">
        <f t="shared" si="1"/>
        <v>0</v>
      </c>
      <c r="CI18" s="260">
        <f t="shared" si="12"/>
        <v>0.13565809045414851</v>
      </c>
      <c r="CK18" s="20" t="str">
        <f t="shared" si="13"/>
        <v>08211</v>
      </c>
      <c r="CL18" s="20" t="str">
        <f t="shared" si="14"/>
        <v>常総市</v>
      </c>
      <c r="CM18" s="20">
        <f>VLOOKUP($CK18&amp;"_"&amp;$AZ$7,データシート1!$A:$BS,MATCH("ca_太陽光発電（10kW未満）",データシート1!$A$1:$BS$1,0),0)</f>
        <v>2170</v>
      </c>
      <c r="CN18" s="20">
        <f>VLOOKUP($CK18&amp;"_"&amp;$AZ$5,データシート1!$A:$BS,MATCH("ab_家庭",データシート1!$A$1:$BS$1,0),0)</f>
        <v>25190</v>
      </c>
      <c r="CO18" s="260">
        <f t="shared" si="15"/>
        <v>8.614529575228265E-2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23236</v>
      </c>
      <c r="AY19" s="20" t="str">
        <f>IF(IFERROR(比較地域マスタ!$Z12,"")=0,"",IFERROR(比較地域マスタ!$Z12,""))</f>
        <v>みよし市</v>
      </c>
      <c r="BC19" s="960" t="str">
        <f t="shared" si="0"/>
        <v>23236</v>
      </c>
      <c r="BD19" s="123" t="str">
        <f t="shared" si="2"/>
        <v>みよし市</v>
      </c>
      <c r="BE19" s="40">
        <f>VLOOKUP($BC19&amp;"_"&amp;$AZ$7,データシート1!$A:$BS,MATCH("cb_"&amp;BE$12,データシート1!$A$1:$BS$1,0),0)</f>
        <v>14802.999999999971</v>
      </c>
      <c r="BF19" s="40">
        <f>VLOOKUP($BC19&amp;"_"&amp;$AZ$7,データシート1!$A:$BS,MATCH("cb_"&amp;BF$12,データシート1!$A$1:$BS$1,0),0)</f>
        <v>17748.400000000005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32551.399999999976</v>
      </c>
      <c r="BL19" s="42"/>
      <c r="BM19" s="960" t="str">
        <f t="shared" si="4"/>
        <v>23236</v>
      </c>
      <c r="BN19" s="123" t="str">
        <f t="shared" si="5"/>
        <v>みよし市</v>
      </c>
      <c r="BO19" s="40">
        <f>BE19*VLOOKUP(BO$12,別紙!$B$4:$E$10,MATCH("設備利用率",別紙!$B$4:$E$4,0),0)/100*8760/10^3</f>
        <v>17765.376359999962</v>
      </c>
      <c r="BP19" s="40">
        <f>BF19*VLOOKUP(BP$12,別紙!$B$4:$E$10,MATCH("設備利用率",別紙!$B$4:$E$4,0),0)/100*8760/10^3</f>
        <v>23476.873584000008</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41242.249943999966</v>
      </c>
      <c r="BV19" s="42"/>
      <c r="BW19" s="38" t="str">
        <f t="shared" si="7"/>
        <v>23236</v>
      </c>
      <c r="BX19" s="38" t="str">
        <f t="shared" si="8"/>
        <v>みよし市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672182.47559788055</v>
      </c>
      <c r="BZ19" s="42"/>
      <c r="CA19" s="38" t="str">
        <f t="shared" si="9"/>
        <v>23236</v>
      </c>
      <c r="CB19" s="38" t="str">
        <f t="shared" si="10"/>
        <v>みよし市</v>
      </c>
      <c r="CC19" s="260">
        <f t="shared" si="11"/>
        <v>2.6429395298052574E-2</v>
      </c>
      <c r="CD19" s="260">
        <f t="shared" si="1"/>
        <v>3.4926339850080486E-2</v>
      </c>
      <c r="CE19" s="260">
        <f t="shared" si="1"/>
        <v>0</v>
      </c>
      <c r="CF19" s="260">
        <f t="shared" si="1"/>
        <v>0</v>
      </c>
      <c r="CG19" s="260">
        <f t="shared" si="1"/>
        <v>0</v>
      </c>
      <c r="CH19" s="260">
        <f t="shared" si="1"/>
        <v>0</v>
      </c>
      <c r="CI19" s="260">
        <f t="shared" si="12"/>
        <v>6.1355735148133049E-2</v>
      </c>
      <c r="CK19" s="20" t="str">
        <f t="shared" si="13"/>
        <v>23236</v>
      </c>
      <c r="CL19" s="20" t="str">
        <f t="shared" si="14"/>
        <v>みよし市</v>
      </c>
      <c r="CM19" s="20">
        <f>VLOOKUP($CK19&amp;"_"&amp;$AZ$7,データシート1!$A:$BS,MATCH("ca_太陽光発電（10kW未満）",データシート1!$A$1:$BS$1,0),0)</f>
        <v>3349</v>
      </c>
      <c r="CN19" s="20">
        <f>VLOOKUP($CK19&amp;"_"&amp;$AZ$5,データシート1!$A:$BS,MATCH("ab_家庭",データシート1!$A$1:$BS$1,0),0)</f>
        <v>25004</v>
      </c>
      <c r="CO19" s="260">
        <f t="shared" si="15"/>
        <v>0.13393856982882738</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11238</v>
      </c>
      <c r="AY20" s="20" t="str">
        <f>IF(IFERROR(比較地域マスタ!$Z13,"")=0,"",IFERROR(比較地域マスタ!$Z13,""))</f>
        <v>蓮田市</v>
      </c>
      <c r="BC20" s="960" t="str">
        <f t="shared" si="0"/>
        <v>11238</v>
      </c>
      <c r="BD20" s="123" t="str">
        <f t="shared" si="2"/>
        <v>蓮田市</v>
      </c>
      <c r="BE20" s="40">
        <f>VLOOKUP($BC20&amp;"_"&amp;$AZ$7,データシート1!$A:$BS,MATCH("cb_"&amp;BE$12,データシート1!$A$1:$BS$1,0),0)</f>
        <v>8865.3999999999924</v>
      </c>
      <c r="BF20" s="40">
        <f>VLOOKUP($BC20&amp;"_"&amp;$AZ$7,データシート1!$A:$BS,MATCH("cb_"&amp;BF$12,データシート1!$A$1:$BS$1,0),0)</f>
        <v>7062.8999999999969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25</v>
      </c>
      <c r="BK20" s="40">
        <f t="shared" si="3"/>
        <v>15953.299999999988</v>
      </c>
      <c r="BL20" s="42"/>
      <c r="BM20" s="960" t="str">
        <f t="shared" si="4"/>
        <v>11238</v>
      </c>
      <c r="BN20" s="123" t="str">
        <f t="shared" si="5"/>
        <v>蓮田市</v>
      </c>
      <c r="BO20" s="40">
        <f>BE20*VLOOKUP(BO$12,別紙!$B$4:$E$10,MATCH("設備利用率",別紙!$B$4:$E$4,0),0)/100*8760/10^3</f>
        <v>10639.54384799999</v>
      </c>
      <c r="BP20" s="40">
        <f>BF20*VLOOKUP(BP$12,別紙!$B$4:$E$10,MATCH("設備利用率",別紙!$B$4:$E$4,0),0)/100*8760/10^3</f>
        <v>9342.5216039999941</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175.2</v>
      </c>
      <c r="BU20" s="40">
        <f t="shared" si="6"/>
        <v>20157.265451999985</v>
      </c>
      <c r="BV20" s="42"/>
      <c r="BW20" s="38" t="str">
        <f t="shared" si="7"/>
        <v>11238</v>
      </c>
      <c r="BX20" s="38" t="str">
        <f t="shared" si="8"/>
        <v>蓮田市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296956.37500928773</v>
      </c>
      <c r="BZ20" s="42"/>
      <c r="CA20" s="38" t="str">
        <f t="shared" si="9"/>
        <v>11238</v>
      </c>
      <c r="CB20" s="38" t="str">
        <f t="shared" si="10"/>
        <v>蓮田市</v>
      </c>
      <c r="CC20" s="260">
        <f t="shared" si="11"/>
        <v>3.5828642667352147E-2</v>
      </c>
      <c r="CD20" s="260">
        <f t="shared" si="1"/>
        <v>3.1460922850057665E-2</v>
      </c>
      <c r="CE20" s="260">
        <f t="shared" si="1"/>
        <v>0</v>
      </c>
      <c r="CF20" s="260">
        <f t="shared" si="1"/>
        <v>0</v>
      </c>
      <c r="CG20" s="260">
        <f t="shared" si="1"/>
        <v>0</v>
      </c>
      <c r="CH20" s="260">
        <f t="shared" si="1"/>
        <v>5.8998565023067899E-4</v>
      </c>
      <c r="CI20" s="260">
        <f t="shared" si="12"/>
        <v>6.7879551167640495E-2</v>
      </c>
      <c r="CK20" s="20" t="str">
        <f t="shared" si="13"/>
        <v>11238</v>
      </c>
      <c r="CL20" s="20" t="str">
        <f t="shared" si="14"/>
        <v>蓮田市</v>
      </c>
      <c r="CM20" s="20">
        <f>VLOOKUP($CK20&amp;"_"&amp;$AZ$7,データシート1!$A:$BS,MATCH("ca_太陽光発電（10kW未満）",データシート1!$A$1:$BS$1,0),0)</f>
        <v>2140</v>
      </c>
      <c r="CN20" s="20">
        <f>VLOOKUP($CK20&amp;"_"&amp;$AZ$5,データシート1!$A:$BS,MATCH("ab_家庭",データシート1!$A$1:$BS$1,0),0)</f>
        <v>27811</v>
      </c>
      <c r="CO20" s="260">
        <f t="shared" si="15"/>
        <v>7.6947970227607784E-2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06210</v>
      </c>
      <c r="AY21" s="20" t="str">
        <f>IF(IFERROR(比較地域マスタ!$Z14,"")=0,"",IFERROR(比較地域マスタ!$Z14,""))</f>
        <v>天童市</v>
      </c>
      <c r="BC21" s="960" t="str">
        <f t="shared" si="0"/>
        <v>06210</v>
      </c>
      <c r="BD21" s="123" t="str">
        <f t="shared" si="2"/>
        <v>天童市</v>
      </c>
      <c r="BE21" s="40">
        <f>VLOOKUP($BC21&amp;"_"&amp;$AZ$7,データシート1!$A:$BS,MATCH("cb_"&amp;BE$12,データシート1!$A$1:$BS$1,0),0)</f>
        <v>7098.0999999999931</v>
      </c>
      <c r="BF21" s="40">
        <f>VLOOKUP($BC21&amp;"_"&amp;$AZ$7,データシート1!$A:$BS,MATCH("cb_"&amp;BF$12,データシート1!$A$1:$BS$1,0),0)</f>
        <v>7923.5000000000009</v>
      </c>
      <c r="BG21" s="40">
        <f>VLOOKUP($BC21&amp;"_"&amp;$AZ$7,データシート1!$A:$BS,MATCH("cb_"&amp;BG$12,データシート1!$A$1:$BS$1,0),0)</f>
        <v>3</v>
      </c>
      <c r="BH21" s="40">
        <f>VLOOKUP($BC21&amp;"_"&amp;$AZ$7,データシート1!$A:$BS,MATCH("cb_"&amp;BH$12,データシート1!$A$1:$BS$1,0),0)</f>
        <v>35</v>
      </c>
      <c r="BI21" s="40">
        <f>VLOOKUP($BC21&amp;"_"&amp;$AZ$7,データシート1!$A:$BS,MATCH("cb_"&amp;BI$12,データシート1!$A$1:$BS$1,0),0)</f>
        <v>0</v>
      </c>
      <c r="BJ21" s="40">
        <f>VLOOKUP($BC21&amp;"_"&amp;$AZ$7,データシート1!$A:$BS,MATCH("cb_"&amp;BJ$12,データシート1!$A$1:$BS$1,0),0)</f>
        <v>0</v>
      </c>
      <c r="BK21" s="40">
        <f t="shared" si="3"/>
        <v>15059.599999999995</v>
      </c>
      <c r="BL21" s="42"/>
      <c r="BM21" s="960" t="str">
        <f t="shared" si="4"/>
        <v>06210</v>
      </c>
      <c r="BN21" s="123" t="str">
        <f t="shared" si="5"/>
        <v>天童市</v>
      </c>
      <c r="BO21" s="40">
        <f>BE21*VLOOKUP(BO$12,別紙!$B$4:$E$10,MATCH("設備利用率",別紙!$B$4:$E$4,0),0)/100*8760/10^3</f>
        <v>8518.5717719999902</v>
      </c>
      <c r="BP21" s="40">
        <f>BF21*VLOOKUP(BP$12,別紙!$B$4:$E$10,MATCH("設備利用率",別紙!$B$4:$E$4,0),0)/100*8760/10^3</f>
        <v>10480.888859999999</v>
      </c>
      <c r="BQ21" s="40">
        <f>BG21*VLOOKUP(BQ$12,別紙!$B$4:$E$10,MATCH("設備利用率",別紙!$B$4:$E$4,0),0)/100*8760/10^3</f>
        <v>6.5174400000000006</v>
      </c>
      <c r="BR21" s="40">
        <f>BH21*VLOOKUP(BR$12,別紙!$B$4:$E$10,MATCH("設備利用率",別紙!$B$4:$E$4,0),0)/100*8760/10^3</f>
        <v>183.96</v>
      </c>
      <c r="BS21" s="40">
        <f>BI21*VLOOKUP(BS$12,別紙!$B$4:$E$10,MATCH("設備利用率",別紙!$B$4:$E$4,0),0)/100*8760/10^3</f>
        <v>0</v>
      </c>
      <c r="BT21" s="40">
        <f>BJ21*VLOOKUP(BT$12,別紙!$B$4:$E$10,MATCH("設備利用率",別紙!$B$4:$E$4,0),0)/100*8760/10^3</f>
        <v>0</v>
      </c>
      <c r="BU21" s="40">
        <f t="shared" si="6"/>
        <v>19189.938071999986</v>
      </c>
      <c r="BV21" s="42"/>
      <c r="BW21" s="38" t="str">
        <f t="shared" si="7"/>
        <v>06210</v>
      </c>
      <c r="BX21" s="38" t="str">
        <f t="shared" si="8"/>
        <v>天童市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404320.74150806421</v>
      </c>
      <c r="BZ21" s="42"/>
      <c r="CA21" s="38" t="str">
        <f t="shared" si="9"/>
        <v>06210</v>
      </c>
      <c r="CB21" s="38" t="str">
        <f t="shared" si="10"/>
        <v>天童市</v>
      </c>
      <c r="CC21" s="260">
        <f t="shared" si="11"/>
        <v>2.1068846827463801E-2</v>
      </c>
      <c r="CD21" s="260">
        <f t="shared" si="1"/>
        <v>2.5922214182996488E-2</v>
      </c>
      <c r="CE21" s="260">
        <f t="shared" si="1"/>
        <v>1.6119479737029544E-5</v>
      </c>
      <c r="CF21" s="260">
        <f t="shared" si="1"/>
        <v>4.5498531515809193E-4</v>
      </c>
      <c r="CG21" s="260">
        <f t="shared" si="1"/>
        <v>0</v>
      </c>
      <c r="CH21" s="260">
        <f t="shared" si="1"/>
        <v>0</v>
      </c>
      <c r="CI21" s="260">
        <f t="shared" si="12"/>
        <v>4.7462165805355401E-2</v>
      </c>
      <c r="CK21" s="20" t="str">
        <f t="shared" si="13"/>
        <v>06210</v>
      </c>
      <c r="CL21" s="20" t="str">
        <f t="shared" si="14"/>
        <v>天童市</v>
      </c>
      <c r="CM21" s="20">
        <f>VLOOKUP($CK21&amp;"_"&amp;$AZ$7,データシート1!$A:$BS,MATCH("ca_太陽光発電（10kW未満）",データシート1!$A$1:$BS$1,0),0)</f>
        <v>1505</v>
      </c>
      <c r="CN21" s="20">
        <f>VLOOKUP($CK21&amp;"_"&amp;$AZ$5,データシート1!$A:$BS,MATCH("ab_家庭",データシート1!$A$1:$BS$1,0),0)</f>
        <v>22731</v>
      </c>
      <c r="CO21" s="260">
        <f t="shared" si="15"/>
        <v>6.6209141700761073E-2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23238</v>
      </c>
      <c r="AY22" s="20" t="str">
        <f>IF(IFERROR(比較地域マスタ!$Z15,"")=0,"",IFERROR(比較地域マスタ!$Z15,""))</f>
        <v>長久手市</v>
      </c>
      <c r="BC22" s="960" t="str">
        <f t="shared" si="0"/>
        <v>23238</v>
      </c>
      <c r="BD22" s="123" t="str">
        <f t="shared" si="2"/>
        <v>長久手市</v>
      </c>
      <c r="BE22" s="40">
        <f>VLOOKUP($BC22&amp;"_"&amp;$AZ$7,データシート1!$A:$BS,MATCH("cb_"&amp;BE$12,データシート1!$A$1:$BS$1,0),0)</f>
        <v>9725.3999999999833</v>
      </c>
      <c r="BF22" s="40">
        <f>VLOOKUP($BC22&amp;"_"&amp;$AZ$7,データシート1!$A:$BS,MATCH("cb_"&amp;BF$12,データシート1!$A$1:$BS$1,0),0)</f>
        <v>7078.1</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16803.499999999985</v>
      </c>
      <c r="BL22" s="42"/>
      <c r="BM22" s="960" t="str">
        <f t="shared" si="4"/>
        <v>23238</v>
      </c>
      <c r="BN22" s="123" t="str">
        <f t="shared" si="5"/>
        <v>長久手市</v>
      </c>
      <c r="BO22" s="40">
        <f>BE22*VLOOKUP(BO$12,別紙!$B$4:$E$10,MATCH("設備利用率",別紙!$B$4:$E$4,0),0)/100*8760/10^3</f>
        <v>11671.647047999983</v>
      </c>
      <c r="BP22" s="40">
        <f>BF22*VLOOKUP(BP$12,別紙!$B$4:$E$10,MATCH("設備利用率",別紙!$B$4:$E$4,0),0)/100*8760/10^3</f>
        <v>9362.6275559999976</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21034.27460399998</v>
      </c>
      <c r="BV22" s="42"/>
      <c r="BW22" s="38" t="str">
        <f t="shared" si="7"/>
        <v>23238</v>
      </c>
      <c r="BX22" s="38" t="str">
        <f t="shared" si="8"/>
        <v>長久手市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288318.06017553038</v>
      </c>
      <c r="BZ22" s="42"/>
      <c r="CA22" s="38" t="str">
        <f t="shared" si="9"/>
        <v>23238</v>
      </c>
      <c r="CB22" s="38" t="str">
        <f t="shared" si="10"/>
        <v>長久手市</v>
      </c>
      <c r="CC22" s="260">
        <f t="shared" si="11"/>
        <v>4.0481845087658362E-2</v>
      </c>
      <c r="CD22" s="260">
        <f t="shared" si="1"/>
        <v>3.2473260781166309E-2</v>
      </c>
      <c r="CE22" s="260">
        <f t="shared" si="1"/>
        <v>0</v>
      </c>
      <c r="CF22" s="260">
        <f t="shared" si="1"/>
        <v>0</v>
      </c>
      <c r="CG22" s="260">
        <f t="shared" si="1"/>
        <v>0</v>
      </c>
      <c r="CH22" s="260">
        <f t="shared" si="1"/>
        <v>0</v>
      </c>
      <c r="CI22" s="260">
        <f t="shared" si="12"/>
        <v>7.2955105868824671E-2</v>
      </c>
      <c r="CK22" s="20" t="str">
        <f t="shared" si="13"/>
        <v>23238</v>
      </c>
      <c r="CL22" s="20" t="str">
        <f t="shared" si="14"/>
        <v>長久手市</v>
      </c>
      <c r="CM22" s="20">
        <f>VLOOKUP($CK22&amp;"_"&amp;$AZ$7,データシート1!$A:$BS,MATCH("ca_太陽光発電（10kW未満）",データシート1!$A$1:$BS$1,0),0)</f>
        <v>2167</v>
      </c>
      <c r="CN22" s="20">
        <f>VLOOKUP($CK22&amp;"_"&amp;$AZ$5,データシート1!$A:$BS,MATCH("ab_家庭",データシート1!$A$1:$BS$1,0),0)</f>
        <v>24994</v>
      </c>
      <c r="CO22" s="260">
        <f t="shared" si="15"/>
        <v>8.6700808193966555E-2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40210</v>
      </c>
      <c r="AY23" s="20" t="str">
        <f>IF(IFERROR(比較地域マスタ!$Z16,"")=0,"",IFERROR(比較地域マスタ!$Z16,""))</f>
        <v>八女市</v>
      </c>
      <c r="BC23" s="960" t="str">
        <f t="shared" si="0"/>
        <v>40210</v>
      </c>
      <c r="BD23" s="123" t="str">
        <f t="shared" si="2"/>
        <v>八女市</v>
      </c>
      <c r="BE23" s="40">
        <f>VLOOKUP($BC23&amp;"_"&amp;$AZ$7,データシート1!$A:$BS,MATCH("cb_"&amp;BE$12,データシート1!$A$1:$BS$1,0),0)</f>
        <v>13912.828999999978</v>
      </c>
      <c r="BF23" s="40">
        <f>VLOOKUP($BC23&amp;"_"&amp;$AZ$7,データシート1!$A:$BS,MATCH("cb_"&amp;BF$12,データシート1!$A$1:$BS$1,0),0)</f>
        <v>34732.69999999999</v>
      </c>
      <c r="BG23" s="40">
        <f>VLOOKUP($BC23&amp;"_"&amp;$AZ$7,データシート1!$A:$BS,MATCH("cb_"&amp;BG$12,データシート1!$A$1:$BS$1,0),0)</f>
        <v>0</v>
      </c>
      <c r="BH23" s="40">
        <f>VLOOKUP($BC23&amp;"_"&amp;$AZ$7,データシート1!$A:$BS,MATCH("cb_"&amp;BH$12,データシート1!$A$1:$BS$1,0),0)</f>
        <v>11.9</v>
      </c>
      <c r="BI23" s="40">
        <f>VLOOKUP($BC23&amp;"_"&amp;$AZ$7,データシート1!$A:$BS,MATCH("cb_"&amp;BI$12,データシート1!$A$1:$BS$1,0),0)</f>
        <v>0</v>
      </c>
      <c r="BJ23" s="40">
        <f>VLOOKUP($BC23&amp;"_"&amp;$AZ$7,データシート1!$A:$BS,MATCH("cb_"&amp;BJ$12,データシート1!$A$1:$BS$1,0),0)</f>
        <v>0</v>
      </c>
      <c r="BK23" s="40">
        <f t="shared" si="3"/>
        <v>48657.428999999967</v>
      </c>
      <c r="BL23" s="42"/>
      <c r="BM23" s="960" t="str">
        <f t="shared" si="4"/>
        <v>40210</v>
      </c>
      <c r="BN23" s="123" t="str">
        <f t="shared" si="5"/>
        <v>八女市</v>
      </c>
      <c r="BO23" s="40">
        <f>BE23*VLOOKUP(BO$12,別紙!$B$4:$E$10,MATCH("設備利用率",別紙!$B$4:$E$4,0),0)/100*8760/10^3</f>
        <v>16697.06433947997</v>
      </c>
      <c r="BP23" s="40">
        <f>BF23*VLOOKUP(BP$12,別紙!$B$4:$E$10,MATCH("設備利用率",別紙!$B$4:$E$4,0),0)/100*8760/10^3</f>
        <v>45943.026251999981</v>
      </c>
      <c r="BQ23" s="40">
        <f>BG23*VLOOKUP(BQ$12,別紙!$B$4:$E$10,MATCH("設備利用率",別紙!$B$4:$E$4,0),0)/100*8760/10^3</f>
        <v>0</v>
      </c>
      <c r="BR23" s="40">
        <f>BH23*VLOOKUP(BR$12,別紙!$B$4:$E$10,MATCH("設備利用率",別紙!$B$4:$E$4,0),0)/100*8760/10^3</f>
        <v>62.546399999999991</v>
      </c>
      <c r="BS23" s="40">
        <f>BI23*VLOOKUP(BS$12,別紙!$B$4:$E$10,MATCH("設備利用率",別紙!$B$4:$E$4,0),0)/100*8760/10^3</f>
        <v>0</v>
      </c>
      <c r="BT23" s="40">
        <f>BJ23*VLOOKUP(BT$12,別紙!$B$4:$E$10,MATCH("設備利用率",別紙!$B$4:$E$4,0),0)/100*8760/10^3</f>
        <v>0</v>
      </c>
      <c r="BU23" s="40">
        <f t="shared" si="6"/>
        <v>62702.636991479951</v>
      </c>
      <c r="BV23" s="42"/>
      <c r="BW23" s="38" t="str">
        <f t="shared" si="7"/>
        <v>40210</v>
      </c>
      <c r="BX23" s="38" t="str">
        <f t="shared" si="8"/>
        <v>八女市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334223.99624805053</v>
      </c>
      <c r="BZ23" s="42"/>
      <c r="CA23" s="38" t="str">
        <f t="shared" si="9"/>
        <v>40210</v>
      </c>
      <c r="CB23" s="38" t="str">
        <f t="shared" si="10"/>
        <v>八女市</v>
      </c>
      <c r="CC23" s="260">
        <f t="shared" si="11"/>
        <v>4.9957706588751136E-2</v>
      </c>
      <c r="CD23" s="260">
        <f t="shared" si="1"/>
        <v>0.13746178242062101</v>
      </c>
      <c r="CE23" s="260">
        <f t="shared" si="1"/>
        <v>0</v>
      </c>
      <c r="CF23" s="260">
        <f t="shared" si="1"/>
        <v>1.8713916625417889E-4</v>
      </c>
      <c r="CG23" s="260">
        <f t="shared" si="1"/>
        <v>0</v>
      </c>
      <c r="CH23" s="260">
        <f t="shared" si="1"/>
        <v>0</v>
      </c>
      <c r="CI23" s="260">
        <f t="shared" si="12"/>
        <v>0.18760662817562634</v>
      </c>
      <c r="CK23" s="20" t="str">
        <f t="shared" si="13"/>
        <v>40210</v>
      </c>
      <c r="CL23" s="20" t="str">
        <f t="shared" si="14"/>
        <v>八女市</v>
      </c>
      <c r="CM23" s="20">
        <f>VLOOKUP($CK23&amp;"_"&amp;$AZ$7,データシート1!$A:$BS,MATCH("ca_太陽光発電（10kW未満）",データシート1!$A$1:$BS$1,0),0)</f>
        <v>2657</v>
      </c>
      <c r="CN23" s="20">
        <f>VLOOKUP($CK23&amp;"_"&amp;$AZ$5,データシート1!$A:$BS,MATCH("ab_家庭",データシート1!$A$1:$BS$1,0),0)</f>
        <v>25293</v>
      </c>
      <c r="CO23" s="260">
        <f t="shared" si="15"/>
        <v>0.10504882773890009</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23208</v>
      </c>
      <c r="AY24" s="20" t="str">
        <f>IF(IFERROR(比較地域マスタ!$Z17,"")=0,"",IFERROR(比較地域マスタ!$Z17,""))</f>
        <v>津島市</v>
      </c>
      <c r="BC24" s="960" t="str">
        <f t="shared" si="0"/>
        <v>23208</v>
      </c>
      <c r="BD24" s="123" t="str">
        <f t="shared" si="2"/>
        <v>津島市</v>
      </c>
      <c r="BE24" s="40">
        <f>VLOOKUP($BC24&amp;"_"&amp;$AZ$7,データシート1!$A:$BS,MATCH("cb_"&amp;BE$12,データシート1!$A$1:$BS$1,0),0)</f>
        <v>8816.399999999996</v>
      </c>
      <c r="BF24" s="40">
        <f>VLOOKUP($BC24&amp;"_"&amp;$AZ$7,データシート1!$A:$BS,MATCH("cb_"&amp;BF$12,データシート1!$A$1:$BS$1,0),0)</f>
        <v>14573.000000000004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23389.4</v>
      </c>
      <c r="BL24" s="42"/>
      <c r="BM24" s="960" t="str">
        <f t="shared" si="4"/>
        <v>23208</v>
      </c>
      <c r="BN24" s="123" t="str">
        <f t="shared" si="5"/>
        <v>津島市</v>
      </c>
      <c r="BO24" s="40">
        <f>BE24*VLOOKUP(BO$12,別紙!$B$4:$E$10,MATCH("設備利用率",別紙!$B$4:$E$4,0),0)/100*8760/10^3</f>
        <v>10580.737967999994</v>
      </c>
      <c r="BP24" s="40">
        <f>BF24*VLOOKUP(BP$12,別紙!$B$4:$E$10,MATCH("設備利用率",別紙!$B$4:$E$4,0),0)/100*8760/10^3</f>
        <v>19276.581480000004</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29857.319447999998</v>
      </c>
      <c r="BV24" s="42"/>
      <c r="BW24" s="38" t="str">
        <f t="shared" si="7"/>
        <v>23208</v>
      </c>
      <c r="BX24" s="38" t="str">
        <f t="shared" si="8"/>
        <v>津島市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314656.71141215035</v>
      </c>
      <c r="BZ24" s="42"/>
      <c r="CA24" s="38" t="str">
        <f t="shared" si="9"/>
        <v>23208</v>
      </c>
      <c r="CB24" s="38" t="str">
        <f t="shared" si="10"/>
        <v>津島市</v>
      </c>
      <c r="CC24" s="260">
        <f t="shared" si="11"/>
        <v>3.3626290443685806E-2</v>
      </c>
      <c r="CD24" s="260">
        <f t="shared" si="1"/>
        <v>6.1262260682406811E-2</v>
      </c>
      <c r="CE24" s="260">
        <f t="shared" si="1"/>
        <v>0</v>
      </c>
      <c r="CF24" s="260">
        <f t="shared" si="1"/>
        <v>0</v>
      </c>
      <c r="CG24" s="260">
        <f t="shared" si="1"/>
        <v>0</v>
      </c>
      <c r="CH24" s="260">
        <f t="shared" si="1"/>
        <v>0</v>
      </c>
      <c r="CI24" s="260">
        <f t="shared" si="12"/>
        <v>9.488855112609261E-2</v>
      </c>
      <c r="CK24" s="20" t="str">
        <f t="shared" si="13"/>
        <v>23208</v>
      </c>
      <c r="CL24" s="20" t="str">
        <f t="shared" si="14"/>
        <v>津島市</v>
      </c>
      <c r="CM24" s="20">
        <f>VLOOKUP($CK24&amp;"_"&amp;$AZ$7,データシート1!$A:$BS,MATCH("ca_太陽光発電（10kW未満）",データシート1!$A$1:$BS$1,0),0)</f>
        <v>1970</v>
      </c>
      <c r="CN24" s="20">
        <f>VLOOKUP($CK24&amp;"_"&amp;$AZ$5,データシート1!$A:$BS,MATCH("ab_家庭",データシート1!$A$1:$BS$1,0),0)</f>
        <v>26792</v>
      </c>
      <c r="CO24" s="260">
        <f t="shared" si="15"/>
        <v>7.3529411764705885E-2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30203</v>
      </c>
      <c r="AY25" s="20" t="str">
        <f>IF(IFERROR(比較地域マスタ!$Z18,"")=0,"",IFERROR(比較地域マスタ!$Z18,""))</f>
        <v>橋本市</v>
      </c>
      <c r="BC25" s="960" t="str">
        <f t="shared" si="0"/>
        <v>30203</v>
      </c>
      <c r="BD25" s="123" t="str">
        <f t="shared" si="2"/>
        <v>橋本市</v>
      </c>
      <c r="BE25" s="40">
        <f>VLOOKUP($BC25&amp;"_"&amp;$AZ$7,データシート1!$A:$BS,MATCH("cb_"&amp;BE$12,データシート1!$A$1:$BS$1,0),0)</f>
        <v>9449.1999999999916</v>
      </c>
      <c r="BF25" s="40">
        <f>VLOOKUP($BC25&amp;"_"&amp;$AZ$7,データシート1!$A:$BS,MATCH("cb_"&amp;BF$12,データシート1!$A$1:$BS$1,0),0)</f>
        <v>27127.400000000027</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36576.60000000002</v>
      </c>
      <c r="BL25" s="42"/>
      <c r="BM25" s="960" t="str">
        <f t="shared" si="4"/>
        <v>30203</v>
      </c>
      <c r="BN25" s="123" t="str">
        <f t="shared" si="5"/>
        <v>橋本市</v>
      </c>
      <c r="BO25" s="40">
        <f>BE25*VLOOKUP(BO$12,別紙!$B$4:$E$10,MATCH("設備利用率",別紙!$B$4:$E$4,0),0)/100*8760/10^3</f>
        <v>11340.173903999988</v>
      </c>
      <c r="BP25" s="40">
        <f>BF25*VLOOKUP(BP$12,別紙!$B$4:$E$10,MATCH("設備利用率",別紙!$B$4:$E$4,0),0)/100*8760/10^3</f>
        <v>35883.039624000034</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47223.213528000022</v>
      </c>
      <c r="BV25" s="42"/>
      <c r="BW25" s="38" t="str">
        <f t="shared" si="7"/>
        <v>30203</v>
      </c>
      <c r="BX25" s="38" t="str">
        <f t="shared" si="8"/>
        <v>橋本市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279318.45433659066</v>
      </c>
      <c r="BZ25" s="42"/>
      <c r="CA25" s="38" t="str">
        <f t="shared" si="9"/>
        <v>30203</v>
      </c>
      <c r="CB25" s="38" t="str">
        <f t="shared" si="10"/>
        <v>橋本市</v>
      </c>
      <c r="CC25" s="260">
        <f t="shared" si="11"/>
        <v>4.0599443853196304E-2</v>
      </c>
      <c r="CD25" s="260">
        <f t="shared" si="1"/>
        <v>0.12846641196417133</v>
      </c>
      <c r="CE25" s="260">
        <f t="shared" si="1"/>
        <v>0</v>
      </c>
      <c r="CF25" s="260">
        <f t="shared" si="1"/>
        <v>0</v>
      </c>
      <c r="CG25" s="260">
        <f t="shared" si="1"/>
        <v>0</v>
      </c>
      <c r="CH25" s="260">
        <f t="shared" si="1"/>
        <v>0</v>
      </c>
      <c r="CI25" s="260">
        <f t="shared" si="12"/>
        <v>0.16906585581736763</v>
      </c>
      <c r="CK25" s="20" t="str">
        <f t="shared" si="13"/>
        <v>30203</v>
      </c>
      <c r="CL25" s="20" t="str">
        <f t="shared" si="14"/>
        <v>橋本市</v>
      </c>
      <c r="CM25" s="20">
        <f>VLOOKUP($CK25&amp;"_"&amp;$AZ$7,データシート1!$A:$BS,MATCH("ca_太陽光発電（10kW未満）",データシート1!$A$1:$BS$1,0),0)</f>
        <v>2148</v>
      </c>
      <c r="CN25" s="20">
        <f>VLOOKUP($CK25&amp;"_"&amp;$AZ$5,データシート1!$A:$BS,MATCH("ab_家庭",データシート1!$A$1:$BS$1,0),0)</f>
        <v>27376</v>
      </c>
      <c r="CO25" s="260">
        <f t="shared" si="15"/>
        <v>7.8462887200467568E-2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35216</v>
      </c>
      <c r="AY26" s="20" t="str">
        <f>IF(IFERROR(比較地域マスタ!$Z19,"")=0,"",IFERROR(比較地域マスタ!$Z19,""))</f>
        <v>山陽小野田市</v>
      </c>
      <c r="BC26" s="960" t="str">
        <f t="shared" si="0"/>
        <v>35216</v>
      </c>
      <c r="BD26" s="123" t="str">
        <f t="shared" si="2"/>
        <v>山陽小野田市</v>
      </c>
      <c r="BE26" s="40">
        <f>VLOOKUP($BC26&amp;"_"&amp;$AZ$7,データシート1!$A:$BS,MATCH("cb_"&amp;BE$12,データシート1!$A$1:$BS$1,0),0)</f>
        <v>11074.750999999978</v>
      </c>
      <c r="BF26" s="40">
        <f>VLOOKUP($BC26&amp;"_"&amp;$AZ$7,データシート1!$A:$BS,MATCH("cb_"&amp;BF$12,データシート1!$A$1:$BS$1,0),0)</f>
        <v>135703.38000000006</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104260</v>
      </c>
      <c r="BK26" s="40">
        <f t="shared" si="3"/>
        <v>251038.13100000005</v>
      </c>
      <c r="BL26" s="42"/>
      <c r="BM26" s="960" t="str">
        <f t="shared" si="4"/>
        <v>35216</v>
      </c>
      <c r="BN26" s="123" t="str">
        <f t="shared" si="5"/>
        <v>山陽小野田市</v>
      </c>
      <c r="BO26" s="40">
        <f>BE26*VLOOKUP(BO$12,別紙!$B$4:$E$10,MATCH("設備利用率",別紙!$B$4:$E$4,0),0)/100*8760/10^3</f>
        <v>13291.030170119973</v>
      </c>
      <c r="BP26" s="40">
        <f>BF26*VLOOKUP(BP$12,別紙!$B$4:$E$10,MATCH("設備利用率",別紙!$B$4:$E$4,0),0)/100*8760/10^3</f>
        <v>179503.00292880007</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730654.08</v>
      </c>
      <c r="BU26" s="40">
        <f t="shared" si="6"/>
        <v>923448.11309891997</v>
      </c>
      <c r="BV26" s="42"/>
      <c r="BW26" s="38" t="str">
        <f t="shared" si="7"/>
        <v>35216</v>
      </c>
      <c r="BX26" s="38" t="str">
        <f t="shared" si="8"/>
        <v>山陽小野田市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1032280.4094281285</v>
      </c>
      <c r="BZ26" s="42"/>
      <c r="CA26" s="38" t="str">
        <f t="shared" si="9"/>
        <v>35216</v>
      </c>
      <c r="CB26" s="38" t="str">
        <f t="shared" si="10"/>
        <v>山陽小野田市</v>
      </c>
      <c r="CC26" s="260">
        <f t="shared" si="11"/>
        <v>1.2875406768092259E-2</v>
      </c>
      <c r="CD26" s="260">
        <f t="shared" si="1"/>
        <v>0.17388976995915545</v>
      </c>
      <c r="CE26" s="260">
        <f t="shared" si="1"/>
        <v>0</v>
      </c>
      <c r="CF26" s="260">
        <f t="shared" si="1"/>
        <v>0</v>
      </c>
      <c r="CG26" s="260">
        <f t="shared" si="1"/>
        <v>0</v>
      </c>
      <c r="CH26" s="260">
        <f t="shared" si="1"/>
        <v>0.70780581838686052</v>
      </c>
      <c r="CI26" s="260">
        <f t="shared" si="12"/>
        <v>0.8945709951141082</v>
      </c>
      <c r="CK26" s="20" t="str">
        <f t="shared" si="13"/>
        <v>35216</v>
      </c>
      <c r="CL26" s="20" t="str">
        <f t="shared" si="14"/>
        <v>山陽小野田市</v>
      </c>
      <c r="CM26" s="20">
        <f>VLOOKUP($CK26&amp;"_"&amp;$AZ$7,データシート1!$A:$BS,MATCH("ca_太陽光発電（10kW未満）",データシート1!$A$1:$BS$1,0),0)</f>
        <v>2445</v>
      </c>
      <c r="CN26" s="20">
        <f>VLOOKUP($CK26&amp;"_"&amp;$AZ$5,データシート1!$A:$BS,MATCH("ab_家庭",データシート1!$A$1:$BS$1,0),0)</f>
        <v>28919</v>
      </c>
      <c r="CO26" s="260">
        <f t="shared" si="15"/>
        <v>8.4546491925723569E-2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09216</v>
      </c>
      <c r="AY27" s="20" t="str">
        <f>IF(IFERROR(比較地域マスタ!$Z20,"")=0,"",IFERROR(比較地域マスタ!$Z20,""))</f>
        <v>下野市</v>
      </c>
      <c r="BC27" s="960" t="str">
        <f t="shared" si="0"/>
        <v>09216</v>
      </c>
      <c r="BD27" s="123" t="str">
        <f t="shared" si="2"/>
        <v>下野市</v>
      </c>
      <c r="BE27" s="40">
        <f>VLOOKUP($BC27&amp;"_"&amp;$AZ$7,データシート1!$A:$BS,MATCH("cb_"&amp;BE$12,データシート1!$A$1:$BS$1,0),0)</f>
        <v>13397.699999999979</v>
      </c>
      <c r="BF27" s="40">
        <f>VLOOKUP($BC27&amp;"_"&amp;$AZ$7,データシート1!$A:$BS,MATCH("cb_"&amp;BF$12,データシート1!$A$1:$BS$1,0),0)</f>
        <v>40458.80000000001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200</v>
      </c>
      <c r="BK27" s="40">
        <f t="shared" si="3"/>
        <v>54056.499999999985</v>
      </c>
      <c r="BL27" s="42"/>
      <c r="BM27" s="960" t="str">
        <f t="shared" si="4"/>
        <v>09216</v>
      </c>
      <c r="BN27" s="123" t="str">
        <f t="shared" si="5"/>
        <v>下野市</v>
      </c>
      <c r="BO27" s="40">
        <f>BE27*VLOOKUP(BO$12,別紙!$B$4:$E$10,MATCH("設備利用率",別紙!$B$4:$E$4,0),0)/100*8760/10^3</f>
        <v>16078.847723999974</v>
      </c>
      <c r="BP27" s="40">
        <f>BF27*VLOOKUP(BP$12,別紙!$B$4:$E$10,MATCH("設備利用率",別紙!$B$4:$E$4,0),0)/100*8760/10^3</f>
        <v>53517.282288000009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1401.6</v>
      </c>
      <c r="BU27" s="40">
        <f t="shared" si="6"/>
        <v>70997.730011999985</v>
      </c>
      <c r="BV27" s="42"/>
      <c r="BW27" s="38" t="str">
        <f t="shared" si="7"/>
        <v>09216</v>
      </c>
      <c r="BX27" s="38" t="str">
        <f t="shared" si="8"/>
        <v>下野市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368587.67164968367</v>
      </c>
      <c r="BZ27" s="42"/>
      <c r="CA27" s="38" t="str">
        <f t="shared" si="9"/>
        <v>09216</v>
      </c>
      <c r="CB27" s="38" t="str">
        <f t="shared" si="10"/>
        <v>下野市</v>
      </c>
      <c r="CC27" s="260">
        <f t="shared" si="11"/>
        <v>4.3622858171126717E-2</v>
      </c>
      <c r="CD27" s="260">
        <f t="shared" si="1"/>
        <v>0.14519552986803197</v>
      </c>
      <c r="CE27" s="260">
        <f t="shared" si="1"/>
        <v>0</v>
      </c>
      <c r="CF27" s="260">
        <f t="shared" si="1"/>
        <v>0</v>
      </c>
      <c r="CG27" s="260">
        <f t="shared" si="1"/>
        <v>0</v>
      </c>
      <c r="CH27" s="260">
        <f t="shared" si="1"/>
        <v>3.8026231146768273E-3</v>
      </c>
      <c r="CI27" s="260">
        <f t="shared" si="12"/>
        <v>0.19262101115383554</v>
      </c>
      <c r="CK27" s="20" t="str">
        <f t="shared" si="13"/>
        <v>09216</v>
      </c>
      <c r="CL27" s="20" t="str">
        <f t="shared" si="14"/>
        <v>下野市</v>
      </c>
      <c r="CM27" s="20">
        <f>VLOOKUP($CK27&amp;"_"&amp;$AZ$7,データシート1!$A:$BS,MATCH("ca_太陽光発電（10kW未満）",データシート1!$A$1:$BS$1,0),0)</f>
        <v>2907</v>
      </c>
      <c r="CN27" s="20">
        <f>VLOOKUP($CK27&amp;"_"&amp;$AZ$5,データシート1!$A:$BS,MATCH("ab_家庭",データシート1!$A$1:$BS$1,0),0)</f>
        <v>25042</v>
      </c>
      <c r="CO27" s="260">
        <f t="shared" si="15"/>
        <v>0.11608497723823975</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30208</v>
      </c>
      <c r="AY28" s="20" t="str">
        <f>IF(IFERROR(比較地域マスタ!$Z21,"")=0,"",IFERROR(比較地域マスタ!$Z21,""))</f>
        <v>紀の川市</v>
      </c>
      <c r="BC28" s="960" t="str">
        <f t="shared" si="0"/>
        <v>30208</v>
      </c>
      <c r="BD28" s="123" t="str">
        <f t="shared" si="2"/>
        <v>紀の川市</v>
      </c>
      <c r="BE28" s="40">
        <f>VLOOKUP($BC28&amp;"_"&amp;$AZ$7,データシート1!$A:$BS,MATCH("cb_"&amp;BE$12,データシート1!$A$1:$BS$1,0),0)</f>
        <v>11133.099999999982</v>
      </c>
      <c r="BF28" s="40">
        <f>VLOOKUP($BC28&amp;"_"&amp;$AZ$7,データシート1!$A:$BS,MATCH("cb_"&amp;BF$12,データシート1!$A$1:$BS$1,0),0)</f>
        <v>58671.499999999956</v>
      </c>
      <c r="BG28" s="40">
        <f>VLOOKUP($BC28&amp;"_"&amp;$AZ$7,データシート1!$A:$BS,MATCH("cb_"&amp;BG$12,データシート1!$A$1:$BS$1,0),0)</f>
        <v>0</v>
      </c>
      <c r="BH28" s="40">
        <f>VLOOKUP($BC28&amp;"_"&amp;$AZ$7,データシート1!$A:$BS,MATCH("cb_"&amp;BH$12,データシート1!$A$1:$BS$1,0),0)</f>
        <v>22</v>
      </c>
      <c r="BI28" s="40">
        <f>VLOOKUP($BC28&amp;"_"&amp;$AZ$7,データシート1!$A:$BS,MATCH("cb_"&amp;BI$12,データシート1!$A$1:$BS$1,0),0)</f>
        <v>0</v>
      </c>
      <c r="BJ28" s="40">
        <f>VLOOKUP($BC28&amp;"_"&amp;$AZ$7,データシート1!$A:$BS,MATCH("cb_"&amp;BJ$12,データシート1!$A$1:$BS$1,0),0)</f>
        <v>1000</v>
      </c>
      <c r="BK28" s="40">
        <f t="shared" si="3"/>
        <v>70826.599999999933</v>
      </c>
      <c r="BL28" s="42"/>
      <c r="BM28" s="960" t="str">
        <f t="shared" si="4"/>
        <v>30208</v>
      </c>
      <c r="BN28" s="123" t="str">
        <f t="shared" si="5"/>
        <v>紀の川市</v>
      </c>
      <c r="BO28" s="40">
        <f>BE28*VLOOKUP(BO$12,別紙!$B$4:$E$10,MATCH("設備利用率",別紙!$B$4:$E$4,0),0)/100*8760/10^3</f>
        <v>13361.055971999978</v>
      </c>
      <c r="BP28" s="40">
        <f>BF28*VLOOKUP(BP$12,別紙!$B$4:$E$10,MATCH("設備利用率",別紙!$B$4:$E$4,0),0)/100*8760/10^3</f>
        <v>77608.31333999995</v>
      </c>
      <c r="BQ28" s="40">
        <f>BG28*VLOOKUP(BQ$12,別紙!$B$4:$E$10,MATCH("設備利用率",別紙!$B$4:$E$4,0),0)/100*8760/10^3</f>
        <v>0</v>
      </c>
      <c r="BR28" s="40">
        <f>BH28*VLOOKUP(BR$12,別紙!$B$4:$E$10,MATCH("設備利用率",別紙!$B$4:$E$4,0),0)/100*8760/10^3</f>
        <v>115.63200000000001</v>
      </c>
      <c r="BS28" s="40">
        <f>BI28*VLOOKUP(BS$12,別紙!$B$4:$E$10,MATCH("設備利用率",別紙!$B$4:$E$4,0),0)/100*8760/10^3</f>
        <v>0</v>
      </c>
      <c r="BT28" s="40">
        <f>BJ28*VLOOKUP(BT$12,別紙!$B$4:$E$10,MATCH("設備利用率",別紙!$B$4:$E$4,0),0)/100*8760/10^3</f>
        <v>7008</v>
      </c>
      <c r="BU28" s="40">
        <f t="shared" si="6"/>
        <v>98093.00131199992</v>
      </c>
      <c r="BV28" s="42"/>
      <c r="BW28" s="38" t="str">
        <f t="shared" si="7"/>
        <v>30208</v>
      </c>
      <c r="BX28" s="38" t="str">
        <f t="shared" si="8"/>
        <v>紀の川市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325458.74735711707</v>
      </c>
      <c r="BZ28" s="42"/>
      <c r="CA28" s="38" t="str">
        <f t="shared" si="9"/>
        <v>30208</v>
      </c>
      <c r="CB28" s="38" t="str">
        <f t="shared" si="10"/>
        <v>紀の川市</v>
      </c>
      <c r="CC28" s="260">
        <f t="shared" si="11"/>
        <v>4.1052993906288388E-2</v>
      </c>
      <c r="CD28" s="260">
        <f t="shared" si="1"/>
        <v>0.23845821926808577</v>
      </c>
      <c r="CE28" s="260">
        <f t="shared" si="1"/>
        <v>0</v>
      </c>
      <c r="CF28" s="260">
        <f t="shared" si="1"/>
        <v>3.5528926765369788E-4</v>
      </c>
      <c r="CG28" s="260">
        <f t="shared" si="1"/>
        <v>0</v>
      </c>
      <c r="CH28" s="260">
        <f t="shared" si="1"/>
        <v>2.1532682888102901E-2</v>
      </c>
      <c r="CI28" s="260">
        <f t="shared" si="12"/>
        <v>0.30139918533013071</v>
      </c>
      <c r="CK28" s="20" t="str">
        <f t="shared" si="13"/>
        <v>30208</v>
      </c>
      <c r="CL28" s="20" t="str">
        <f t="shared" si="14"/>
        <v>紀の川市</v>
      </c>
      <c r="CM28" s="20">
        <f>VLOOKUP($CK28&amp;"_"&amp;$AZ$7,データシート1!$A:$BS,MATCH("ca_太陽光発電（10kW未満）",データシート1!$A$1:$BS$1,0),0)</f>
        <v>2431</v>
      </c>
      <c r="CN28" s="20">
        <f>VLOOKUP($CK28&amp;"_"&amp;$AZ$5,データシート1!$A:$BS,MATCH("ab_家庭",データシート1!$A$1:$BS$1,0),0)</f>
        <v>26651</v>
      </c>
      <c r="CO28" s="260">
        <f t="shared" si="15"/>
        <v>9.121608945255337E-2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40216</v>
      </c>
      <c r="AY29" s="20" t="str">
        <f>IF(IFERROR(比較地域マスタ!$Z22,"")=0,"",IFERROR(比較地域マスタ!$Z22,""))</f>
        <v>小郡市</v>
      </c>
      <c r="BC29" s="960" t="str">
        <f t="shared" si="0"/>
        <v>40216</v>
      </c>
      <c r="BD29" s="123" t="str">
        <f t="shared" si="2"/>
        <v>小郡市</v>
      </c>
      <c r="BE29" s="40">
        <f>VLOOKUP($BC29&amp;"_"&amp;$AZ$7,データシート1!$A:$BS,MATCH("cb_"&amp;BE$12,データシート1!$A$1:$BS$1,0),0)</f>
        <v>13086.167999999958</v>
      </c>
      <c r="BF29" s="40">
        <f>VLOOKUP($BC29&amp;"_"&amp;$AZ$7,データシート1!$A:$BS,MATCH("cb_"&amp;BF$12,データシート1!$A$1:$BS$1,0),0)</f>
        <v>12276.6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25362.76799999996</v>
      </c>
      <c r="BL29" s="42"/>
      <c r="BM29" s="960" t="str">
        <f t="shared" si="4"/>
        <v>40216</v>
      </c>
      <c r="BN29" s="123" t="str">
        <f t="shared" si="5"/>
        <v>小郡市</v>
      </c>
      <c r="BO29" s="40">
        <f>BE29*VLOOKUP(BO$12,別紙!$B$4:$E$10,MATCH("設備利用率",別紙!$B$4:$E$4,0),0)/100*8760/10^3</f>
        <v>15704.971940159949</v>
      </c>
      <c r="BP29" s="40">
        <f>BF29*VLOOKUP(BP$12,別紙!$B$4:$E$10,MATCH("設備利用率",別紙!$B$4:$E$4,0),0)/100*8760/10^3</f>
        <v>16238.995416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31943.967356159948</v>
      </c>
      <c r="BV29" s="42"/>
      <c r="BW29" s="38" t="str">
        <f t="shared" si="7"/>
        <v>40216</v>
      </c>
      <c r="BX29" s="38" t="str">
        <f t="shared" si="8"/>
        <v>小郡市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242808.94855909832</v>
      </c>
      <c r="BZ29" s="42"/>
      <c r="CA29" s="38" t="str">
        <f t="shared" si="9"/>
        <v>40216</v>
      </c>
      <c r="CB29" s="38" t="str">
        <f t="shared" si="10"/>
        <v>小郡市</v>
      </c>
      <c r="CC29" s="260">
        <f t="shared" si="11"/>
        <v>6.4680367150214177E-2</v>
      </c>
      <c r="CD29" s="260">
        <f t="shared" ref="CD29:CD60" si="16">BP29/$BY29</f>
        <v>6.6879723800819968E-2</v>
      </c>
      <c r="CE29" s="260">
        <f t="shared" ref="CE29:CE60" si="17">BQ29/$BY29</f>
        <v>0</v>
      </c>
      <c r="CF29" s="260">
        <f t="shared" ref="CF29:CF60" si="18">BR29/$BY29</f>
        <v>0</v>
      </c>
      <c r="CG29" s="260">
        <f t="shared" ref="CG29:CG60" si="19">BS29/$BY29</f>
        <v>0</v>
      </c>
      <c r="CH29" s="260">
        <f t="shared" ref="CH29:CH60" si="20">BT29/$BY29</f>
        <v>0</v>
      </c>
      <c r="CI29" s="260">
        <f t="shared" si="12"/>
        <v>0.13156009095103416</v>
      </c>
      <c r="CK29" s="20" t="str">
        <f t="shared" si="13"/>
        <v>40216</v>
      </c>
      <c r="CL29" s="20" t="str">
        <f t="shared" si="14"/>
        <v>小郡市</v>
      </c>
      <c r="CM29" s="20">
        <f>VLOOKUP($CK29&amp;"_"&amp;$AZ$7,データシート1!$A:$BS,MATCH("ca_太陽光発電（10kW未満）",データシート1!$A$1:$BS$1,0),0)</f>
        <v>2772</v>
      </c>
      <c r="CN29" s="20">
        <f>VLOOKUP($CK29&amp;"_"&amp;$AZ$5,データシート1!$A:$BS,MATCH("ab_家庭",データシート1!$A$1:$BS$1,0),0)</f>
        <v>25081</v>
      </c>
      <c r="CO29" s="260">
        <f t="shared" si="15"/>
        <v>0.11052190901479207</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27228</v>
      </c>
      <c r="AY30" s="20" t="str">
        <f>IF(IFERROR(比較地域マスタ!$Z23,"")=0,"",IFERROR(比較地域マスタ!$Z23,""))</f>
        <v>泉南市</v>
      </c>
      <c r="BC30" s="960" t="str">
        <f t="shared" si="0"/>
        <v>27228</v>
      </c>
      <c r="BD30" s="123" t="str">
        <f t="shared" si="2"/>
        <v>泉南市</v>
      </c>
      <c r="BE30" s="40">
        <f>VLOOKUP($BC30&amp;"_"&amp;$AZ$7,データシート1!$A:$BS,MATCH("cb_"&amp;BE$12,データシート1!$A$1:$BS$1,0),0)</f>
        <v>6873.1000000000295</v>
      </c>
      <c r="BF30" s="40">
        <f>VLOOKUP($BC30&amp;"_"&amp;$AZ$7,データシート1!$A:$BS,MATCH("cb_"&amp;BF$12,データシート1!$A$1:$BS$1,0),0)</f>
        <v>27363.000000000015</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34236.100000000042</v>
      </c>
      <c r="BL30" s="42"/>
      <c r="BM30" s="960" t="str">
        <f t="shared" si="4"/>
        <v>27228</v>
      </c>
      <c r="BN30" s="123" t="str">
        <f t="shared" si="5"/>
        <v>泉南市</v>
      </c>
      <c r="BO30" s="40">
        <f>BE30*VLOOKUP(BO$12,別紙!$B$4:$E$10,MATCH("設備利用率",別紙!$B$4:$E$4,0),0)/100*8760/10^3</f>
        <v>8248.5447720000338</v>
      </c>
      <c r="BP30" s="40">
        <f>BF30*VLOOKUP(BP$12,別紙!$B$4:$E$10,MATCH("設備利用率",別紙!$B$4:$E$4,0),0)/100*8760/10^3</f>
        <v>36194.681880000018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44443.226652000056</v>
      </c>
      <c r="BV30" s="42"/>
      <c r="BW30" s="38" t="str">
        <f t="shared" si="7"/>
        <v>27228</v>
      </c>
      <c r="BX30" s="38" t="str">
        <f t="shared" si="8"/>
        <v>泉南市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292218.96963338734</v>
      </c>
      <c r="BZ30" s="42"/>
      <c r="CA30" s="38" t="str">
        <f t="shared" si="9"/>
        <v>27228</v>
      </c>
      <c r="CB30" s="38" t="str">
        <f t="shared" si="10"/>
        <v>泉南市</v>
      </c>
      <c r="CC30" s="260">
        <f t="shared" si="11"/>
        <v>2.822727348039215E-2</v>
      </c>
      <c r="CD30" s="260">
        <f t="shared" si="16"/>
        <v>0.12386150675094507</v>
      </c>
      <c r="CE30" s="260">
        <f t="shared" si="17"/>
        <v>0</v>
      </c>
      <c r="CF30" s="260">
        <f t="shared" si="18"/>
        <v>0</v>
      </c>
      <c r="CG30" s="260">
        <f t="shared" si="19"/>
        <v>0</v>
      </c>
      <c r="CH30" s="260">
        <f t="shared" si="20"/>
        <v>0</v>
      </c>
      <c r="CI30" s="260">
        <f t="shared" si="12"/>
        <v>0.15208878023133723</v>
      </c>
      <c r="CK30" s="20" t="str">
        <f t="shared" si="13"/>
        <v>27228</v>
      </c>
      <c r="CL30" s="20" t="str">
        <f t="shared" si="14"/>
        <v>泉南市</v>
      </c>
      <c r="CM30" s="20">
        <f>VLOOKUP($CK30&amp;"_"&amp;$AZ$7,データシート1!$A:$BS,MATCH("ca_太陽光発電（10kW未満）",データシート1!$A$1:$BS$1,0),0)</f>
        <v>1717</v>
      </c>
      <c r="CN30" s="20">
        <f>VLOOKUP($CK30&amp;"_"&amp;$AZ$5,データシート1!$A:$BS,MATCH("ab_家庭",データシート1!$A$1:$BS$1,0),0)</f>
        <v>26412</v>
      </c>
      <c r="CO30" s="260">
        <f t="shared" si="15"/>
        <v>6.5008329547175531E-2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23231</v>
      </c>
      <c r="AY31" s="20" t="str">
        <f>IF(IFERROR(比較地域マスタ!$Z24,"")=0,"",IFERROR(比較地域マスタ!$Z24,""))</f>
        <v>田原市</v>
      </c>
      <c r="BC31" s="960" t="str">
        <f t="shared" si="0"/>
        <v>23231</v>
      </c>
      <c r="BD31" s="123" t="str">
        <f t="shared" si="2"/>
        <v>田原市</v>
      </c>
      <c r="BE31" s="40">
        <f>VLOOKUP($BC31&amp;"_"&amp;$AZ$7,データシート1!$A:$BS,MATCH("cb_"&amp;BE$12,データシート1!$A$1:$BS$1,0),0)</f>
        <v>12093.699999999975</v>
      </c>
      <c r="BF31" s="40">
        <f>VLOOKUP($BC31&amp;"_"&amp;$AZ$7,データシート1!$A:$BS,MATCH("cb_"&amp;BF$12,データシート1!$A$1:$BS$1,0),0)</f>
        <v>159369.00000000041</v>
      </c>
      <c r="BG31" s="40">
        <f>VLOOKUP($BC31&amp;"_"&amp;$AZ$7,データシート1!$A:$BS,MATCH("cb_"&amp;BG$12,データシート1!$A$1:$BS$1,0),0)</f>
        <v>57537.1</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49.9</v>
      </c>
      <c r="BK31" s="40">
        <f t="shared" si="3"/>
        <v>229049.70000000039</v>
      </c>
      <c r="BL31" s="42"/>
      <c r="BM31" s="960" t="str">
        <f t="shared" si="4"/>
        <v>23231</v>
      </c>
      <c r="BN31" s="123" t="str">
        <f t="shared" si="5"/>
        <v>田原市</v>
      </c>
      <c r="BO31" s="40">
        <f>BE31*VLOOKUP(BO$12,別紙!$B$4:$E$10,MATCH("設備利用率",別紙!$B$4:$E$4,0),0)/100*8760/10^3</f>
        <v>14513.891243999971</v>
      </c>
      <c r="BP31" s="40">
        <f>BF31*VLOOKUP(BP$12,別紙!$B$4:$E$10,MATCH("設備利用率",別紙!$B$4:$E$4,0),0)/100*8760/10^3</f>
        <v>210806.93844000049</v>
      </c>
      <c r="BQ31" s="40">
        <f>BG31*VLOOKUP(BQ$12,別紙!$B$4:$E$10,MATCH("設備利用率",別紙!$B$4:$E$4,0),0)/100*8760/10^3</f>
        <v>124998.199008</v>
      </c>
      <c r="BR31" s="40">
        <f>BH31*VLOOKUP(BR$12,別紙!$B$4:$E$10,MATCH("設備利用率",別紙!$B$4:$E$4,0),0)/100*8760/10^3</f>
        <v>0</v>
      </c>
      <c r="BS31" s="40">
        <f>BI31*VLOOKUP(BS$12,別紙!$B$4:$E$10,MATCH("設備利用率",別紙!$B$4:$E$4,0),0)/100*8760/10^3</f>
        <v>0</v>
      </c>
      <c r="BT31" s="40">
        <f>BJ31*VLOOKUP(BT$12,別紙!$B$4:$E$10,MATCH("設備利用率",別紙!$B$4:$E$4,0),0)/100*8760/10^3</f>
        <v>349.69920000000002</v>
      </c>
      <c r="BU31" s="40">
        <f t="shared" si="6"/>
        <v>350668.7278920004</v>
      </c>
      <c r="BV31" s="42"/>
      <c r="BW31" s="38" t="str">
        <f t="shared" si="7"/>
        <v>23231</v>
      </c>
      <c r="BX31" s="38" t="str">
        <f t="shared" si="8"/>
        <v>田原市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1088636.2019211445</v>
      </c>
      <c r="BZ31" s="42"/>
      <c r="CA31" s="38" t="str">
        <f t="shared" si="9"/>
        <v>23231</v>
      </c>
      <c r="CB31" s="38" t="str">
        <f t="shared" si="10"/>
        <v>田原市</v>
      </c>
      <c r="CC31" s="260">
        <f t="shared" si="11"/>
        <v>1.3332177653459376E-2</v>
      </c>
      <c r="CD31" s="260">
        <f t="shared" si="16"/>
        <v>0.19364314549523892</v>
      </c>
      <c r="CE31" s="260">
        <f t="shared" si="17"/>
        <v>0.11482090967341747</v>
      </c>
      <c r="CF31" s="260">
        <f t="shared" si="18"/>
        <v>0</v>
      </c>
      <c r="CG31" s="260">
        <f t="shared" si="19"/>
        <v>0</v>
      </c>
      <c r="CH31" s="260">
        <f t="shared" si="20"/>
        <v>3.212268702647191E-4</v>
      </c>
      <c r="CI31" s="260">
        <f t="shared" si="12"/>
        <v>0.32211745969238043</v>
      </c>
      <c r="CK31" s="20" t="str">
        <f t="shared" si="13"/>
        <v>23231</v>
      </c>
      <c r="CL31" s="20" t="str">
        <f t="shared" si="14"/>
        <v>田原市</v>
      </c>
      <c r="CM31" s="20">
        <f>VLOOKUP($CK31&amp;"_"&amp;$AZ$7,データシート1!$A:$BS,MATCH("ca_太陽光発電（10kW未満）",データシート1!$A$1:$BS$1,0),0)</f>
        <v>2666</v>
      </c>
      <c r="CN31" s="20">
        <f>VLOOKUP($CK31&amp;"_"&amp;$AZ$5,データシート1!$A:$BS,MATCH("ab_家庭",データシート1!$A$1:$BS$1,0),0)</f>
        <v>22417</v>
      </c>
      <c r="CO31" s="260">
        <f t="shared" si="15"/>
        <v>0.11892759958959719</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20218</v>
      </c>
      <c r="AY32" s="20" t="str">
        <f>IF(IFERROR(比較地域マスタ!$Z25,"")=0,"",IFERROR(比較地域マスタ!$Z25,""))</f>
        <v>千曲市</v>
      </c>
      <c r="AZ32" s="24"/>
      <c r="BA32" s="24"/>
      <c r="BB32" s="24"/>
      <c r="BC32" s="960" t="str">
        <f t="shared" si="0"/>
        <v>20218</v>
      </c>
      <c r="BD32" s="123" t="str">
        <f t="shared" si="2"/>
        <v>千曲市</v>
      </c>
      <c r="BE32" s="40">
        <f>VLOOKUP($BC32&amp;"_"&amp;$AZ$7,データシート1!$A:$BS,MATCH("cb_"&amp;BE$12,データシート1!$A$1:$BS$1,0),0)</f>
        <v>14434.699999999961</v>
      </c>
      <c r="BF32" s="40">
        <f>VLOOKUP($BC32&amp;"_"&amp;$AZ$7,データシート1!$A:$BS,MATCH("cb_"&amp;BF$12,データシート1!$A$1:$BS$1,0),0)</f>
        <v>20345.300000000025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34779.999999999985</v>
      </c>
      <c r="BL32" s="42"/>
      <c r="BM32" s="960" t="str">
        <f t="shared" si="4"/>
        <v>20218</v>
      </c>
      <c r="BN32" s="123" t="str">
        <f t="shared" si="5"/>
        <v>千曲市</v>
      </c>
      <c r="BO32" s="40">
        <f>BE32*VLOOKUP(BO$12,別紙!$B$4:$E$10,MATCH("設備利用率",別紙!$B$4:$E$4,0),0)/100*8760/10^3</f>
        <v>17323.372163999953</v>
      </c>
      <c r="BP32" s="40">
        <f>BF32*VLOOKUP(BP$12,別紙!$B$4:$E$10,MATCH("設備利用率",別紙!$B$4:$E$4,0),0)/100*8760/10^3</f>
        <v>26911.949028000032</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44235.321191999989</v>
      </c>
      <c r="BV32" s="42"/>
      <c r="BW32" s="38" t="str">
        <f t="shared" si="7"/>
        <v>20218</v>
      </c>
      <c r="BX32" s="38" t="str">
        <f t="shared" si="8"/>
        <v>千曲市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355520.04294465017</v>
      </c>
      <c r="BZ32" s="42"/>
      <c r="CA32" s="38" t="str">
        <f t="shared" si="9"/>
        <v>20218</v>
      </c>
      <c r="CB32" s="38" t="str">
        <f t="shared" si="10"/>
        <v>千曲市</v>
      </c>
      <c r="CC32" s="260">
        <f t="shared" si="11"/>
        <v>4.8726851011032801E-2</v>
      </c>
      <c r="CD32" s="260">
        <f t="shared" si="16"/>
        <v>7.5697417240101622E-2</v>
      </c>
      <c r="CE32" s="260">
        <f t="shared" si="17"/>
        <v>0</v>
      </c>
      <c r="CF32" s="260">
        <f t="shared" si="18"/>
        <v>0</v>
      </c>
      <c r="CG32" s="260">
        <f t="shared" si="19"/>
        <v>0</v>
      </c>
      <c r="CH32" s="260">
        <f t="shared" si="20"/>
        <v>0</v>
      </c>
      <c r="CI32" s="260">
        <f t="shared" si="12"/>
        <v>0.12442426825113444</v>
      </c>
      <c r="CJ32" s="24"/>
      <c r="CK32" s="20" t="str">
        <f t="shared" si="13"/>
        <v>20218</v>
      </c>
      <c r="CL32" s="20" t="str">
        <f t="shared" si="14"/>
        <v>千曲市</v>
      </c>
      <c r="CM32" s="20">
        <f>VLOOKUP($CK32&amp;"_"&amp;$AZ$7,データシート1!$A:$BS,MATCH("ca_太陽光発電（10kW未満）",データシート1!$A$1:$BS$1,0),0)</f>
        <v>3070</v>
      </c>
      <c r="CN32" s="20">
        <f>VLOOKUP($CK32&amp;"_"&amp;$AZ$5,データシート1!$A:$BS,MATCH("ab_家庭",データシート1!$A$1:$BS$1,0),0)</f>
        <v>24266</v>
      </c>
      <c r="CO32" s="260">
        <f t="shared" si="15"/>
        <v>0.12651446468309568</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45206</v>
      </c>
      <c r="AY33" s="20" t="str">
        <f>IF(IFERROR(比較地域マスタ!$Z26,"")=0,"",IFERROR(比較地域マスタ!$Z26,""))</f>
        <v>日向市</v>
      </c>
      <c r="BC33" s="960" t="str">
        <f t="shared" si="0"/>
        <v>45206</v>
      </c>
      <c r="BD33" s="123" t="str">
        <f t="shared" si="2"/>
        <v>日向市</v>
      </c>
      <c r="BE33" s="40">
        <f>VLOOKUP($BC33&amp;"_"&amp;$AZ$7,データシート1!$A:$BS,MATCH("cb_"&amp;BE$12,データシート1!$A$1:$BS$1,0),0)</f>
        <v>15112.485999999961</v>
      </c>
      <c r="BF33" s="40">
        <f>VLOOKUP($BC33&amp;"_"&amp;$AZ$7,データシート1!$A:$BS,MATCH("cb_"&amp;BF$12,データシート1!$A$1:$BS$1,0),0)</f>
        <v>129391.79999999997</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18000</v>
      </c>
      <c r="BK33" s="40">
        <f t="shared" si="3"/>
        <v>162504.28599999993</v>
      </c>
      <c r="BL33" s="42"/>
      <c r="BM33" s="960" t="str">
        <f t="shared" si="4"/>
        <v>45206</v>
      </c>
      <c r="BN33" s="123" t="str">
        <f t="shared" si="5"/>
        <v>日向市</v>
      </c>
      <c r="BO33" s="40">
        <f>BE33*VLOOKUP(BO$12,別紙!$B$4:$E$10,MATCH("設備利用率",別紙!$B$4:$E$4,0),0)/100*8760/10^3</f>
        <v>18136.796698319951</v>
      </c>
      <c r="BP33" s="40">
        <f>BF33*VLOOKUP(BP$12,別紙!$B$4:$E$10,MATCH("設備利用率",別紙!$B$4:$E$4,0),0)/100*8760/10^3</f>
        <v>171154.29736799994</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126144</v>
      </c>
      <c r="BU33" s="40">
        <f t="shared" si="6"/>
        <v>315435.09406631987</v>
      </c>
      <c r="BV33" s="42"/>
      <c r="BW33" s="38" t="str">
        <f t="shared" si="7"/>
        <v>45206</v>
      </c>
      <c r="BX33" s="38" t="str">
        <f t="shared" si="8"/>
        <v>日向市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447512.28993002494</v>
      </c>
      <c r="BZ33" s="42"/>
      <c r="CA33" s="38" t="str">
        <f t="shared" si="9"/>
        <v>45206</v>
      </c>
      <c r="CB33" s="38" t="str">
        <f t="shared" si="10"/>
        <v>日向市</v>
      </c>
      <c r="CC33" s="260">
        <f t="shared" si="11"/>
        <v>4.0528041589999467E-2</v>
      </c>
      <c r="CD33" s="260">
        <f t="shared" si="16"/>
        <v>0.38245719999055761</v>
      </c>
      <c r="CE33" s="260">
        <f t="shared" si="17"/>
        <v>0</v>
      </c>
      <c r="CF33" s="260">
        <f t="shared" si="18"/>
        <v>0</v>
      </c>
      <c r="CG33" s="260">
        <f t="shared" si="19"/>
        <v>0</v>
      </c>
      <c r="CH33" s="260">
        <f t="shared" si="20"/>
        <v>0.28187829214639992</v>
      </c>
      <c r="CI33" s="260">
        <f t="shared" si="12"/>
        <v>0.70486353372695698</v>
      </c>
      <c r="CK33" s="20" t="str">
        <f t="shared" si="13"/>
        <v>45206</v>
      </c>
      <c r="CL33" s="20" t="str">
        <f t="shared" si="14"/>
        <v>日向市</v>
      </c>
      <c r="CM33" s="20">
        <f>VLOOKUP($CK33&amp;"_"&amp;$AZ$7,データシート1!$A:$BS,MATCH("ca_太陽光発電（10kW未満）",データシート1!$A$1:$BS$1,0),0)</f>
        <v>2947</v>
      </c>
      <c r="CN33" s="20">
        <f>VLOOKUP($CK33&amp;"_"&amp;$AZ$5,データシート1!$A:$BS,MATCH("ab_家庭",データシート1!$A$1:$BS$1,0),0)</f>
        <v>29081</v>
      </c>
      <c r="CO33" s="260">
        <f t="shared" si="15"/>
        <v>0.10133764313469275</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11207</v>
      </c>
      <c r="AY34" s="20" t="str">
        <f>IF(IFERROR(比較地域マスタ!$Z27,"")=0,"",IFERROR(比較地域マスタ!$Z27,""))</f>
        <v>秩父市</v>
      </c>
      <c r="BC34" s="960" t="str">
        <f t="shared" si="0"/>
        <v>11207</v>
      </c>
      <c r="BD34" s="123" t="str">
        <f t="shared" si="2"/>
        <v>秩父市</v>
      </c>
      <c r="BE34" s="40">
        <f>VLOOKUP($BC34&amp;"_"&amp;$AZ$7,データシート1!$A:$BS,MATCH("cb_"&amp;BE$12,データシート1!$A$1:$BS$1,0),0)</f>
        <v>11957.099999999973</v>
      </c>
      <c r="BF34" s="40">
        <f>VLOOKUP($BC34&amp;"_"&amp;$AZ$7,データシート1!$A:$BS,MATCH("cb_"&amp;BF$12,データシート1!$A$1:$BS$1,0),0)</f>
        <v>44998.399999999994</v>
      </c>
      <c r="BG34" s="40">
        <f>VLOOKUP($BC34&amp;"_"&amp;$AZ$7,データシート1!$A:$BS,MATCH("cb_"&amp;BG$12,データシート1!$A$1:$BS$1,0),0)</f>
        <v>0</v>
      </c>
      <c r="BH34" s="40">
        <f>VLOOKUP($BC34&amp;"_"&amp;$AZ$7,データシート1!$A:$BS,MATCH("cb_"&amp;BH$12,データシート1!$A$1:$BS$1,0),0)</f>
        <v>28250.7</v>
      </c>
      <c r="BI34" s="40">
        <f>VLOOKUP($BC34&amp;"_"&amp;$AZ$7,データシート1!$A:$BS,MATCH("cb_"&amp;BI$12,データシート1!$A$1:$BS$1,0),0)</f>
        <v>0</v>
      </c>
      <c r="BJ34" s="40">
        <f>VLOOKUP($BC34&amp;"_"&amp;$AZ$7,データシート1!$A:$BS,MATCH("cb_"&amp;BJ$12,データシート1!$A$1:$BS$1,0),0)</f>
        <v>1255.03</v>
      </c>
      <c r="BK34" s="40">
        <f t="shared" si="3"/>
        <v>86461.229999999967</v>
      </c>
      <c r="BL34" s="42"/>
      <c r="BM34" s="960" t="str">
        <f t="shared" si="4"/>
        <v>11207</v>
      </c>
      <c r="BN34" s="123" t="str">
        <f t="shared" si="5"/>
        <v>秩父市</v>
      </c>
      <c r="BO34" s="40">
        <f>BE34*VLOOKUP(BO$12,別紙!$B$4:$E$10,MATCH("設備利用率",別紙!$B$4:$E$4,0),0)/100*8760/10^3</f>
        <v>14349.954851999964</v>
      </c>
      <c r="BP34" s="40">
        <f>BF34*VLOOKUP(BP$12,別紙!$B$4:$E$10,MATCH("設備利用率",別紙!$B$4:$E$4,0),0)/100*8760/10^3</f>
        <v>59522.083583999993</v>
      </c>
      <c r="BQ34" s="40">
        <f>BG34*VLOOKUP(BQ$12,別紙!$B$4:$E$10,MATCH("設備利用率",別紙!$B$4:$E$4,0),0)/100*8760/10^3</f>
        <v>0</v>
      </c>
      <c r="BR34" s="40">
        <f>BH34*VLOOKUP(BR$12,別紙!$B$4:$E$10,MATCH("設備利用率",別紙!$B$4:$E$4,0),0)/100*8760/10^3</f>
        <v>148485.67919999998</v>
      </c>
      <c r="BS34" s="40">
        <f>BI34*VLOOKUP(BS$12,別紙!$B$4:$E$10,MATCH("設備利用率",別紙!$B$4:$E$4,0),0)/100*8760/10^3</f>
        <v>0</v>
      </c>
      <c r="BT34" s="40">
        <f>BJ34*VLOOKUP(BT$12,別紙!$B$4:$E$10,MATCH("設備利用率",別紙!$B$4:$E$4,0),0)/100*8760/10^3</f>
        <v>8795.2502399999976</v>
      </c>
      <c r="BU34" s="40">
        <f t="shared" si="6"/>
        <v>231152.96787599995</v>
      </c>
      <c r="BV34" s="42"/>
      <c r="BW34" s="38" t="str">
        <f t="shared" si="7"/>
        <v>11207</v>
      </c>
      <c r="BX34" s="38" t="str">
        <f t="shared" si="8"/>
        <v>秩父市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302636.17911900819</v>
      </c>
      <c r="BZ34" s="42"/>
      <c r="CA34" s="38" t="str">
        <f t="shared" si="9"/>
        <v>11207</v>
      </c>
      <c r="CB34" s="38" t="str">
        <f t="shared" si="10"/>
        <v>秩父市</v>
      </c>
      <c r="CC34" s="260">
        <f t="shared" si="11"/>
        <v>4.7416521361634725E-2</v>
      </c>
      <c r="CD34" s="260">
        <f t="shared" si="16"/>
        <v>0.19667867786750512</v>
      </c>
      <c r="CE34" s="260">
        <f t="shared" si="17"/>
        <v>0</v>
      </c>
      <c r="CF34" s="260">
        <f t="shared" si="18"/>
        <v>0.49064087325002115</v>
      </c>
      <c r="CG34" s="260">
        <f t="shared" si="19"/>
        <v>0</v>
      </c>
      <c r="CH34" s="260">
        <f t="shared" si="20"/>
        <v>2.9062124249663378E-2</v>
      </c>
      <c r="CI34" s="260">
        <f t="shared" si="12"/>
        <v>0.76379819672882443</v>
      </c>
      <c r="CK34" s="20" t="str">
        <f t="shared" si="13"/>
        <v>11207</v>
      </c>
      <c r="CL34" s="20" t="str">
        <f t="shared" si="14"/>
        <v>秩父市</v>
      </c>
      <c r="CM34" s="20">
        <f>VLOOKUP($CK34&amp;"_"&amp;$AZ$7,データシート1!$A:$BS,MATCH("ca_太陽光発電（10kW未満）",データシート1!$A$1:$BS$1,0),0)</f>
        <v>2505</v>
      </c>
      <c r="CN34" s="20">
        <f>VLOOKUP($CK34&amp;"_"&amp;$AZ$5,データシート1!$A:$BS,MATCH("ab_家庭",データシート1!$A$1:$BS$1,0),0)</f>
        <v>26414</v>
      </c>
      <c r="CO34" s="260">
        <f t="shared" si="15"/>
        <v>9.4836071780116604E-2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40223</v>
      </c>
      <c r="AY35" s="20" t="str">
        <f>IF(IFERROR(比較地域マスタ!$Z28,"")=0,"",IFERROR(比較地域マスタ!$Z28,""))</f>
        <v>古賀市</v>
      </c>
      <c r="BC35" s="960" t="str">
        <f t="shared" si="0"/>
        <v>40223</v>
      </c>
      <c r="BD35" s="123" t="str">
        <f t="shared" si="2"/>
        <v>古賀市</v>
      </c>
      <c r="BE35" s="40">
        <f>VLOOKUP($BC35&amp;"_"&amp;$AZ$7,データシート1!$A:$BS,MATCH("cb_"&amp;BE$12,データシート1!$A$1:$BS$1,0),0)</f>
        <v>10244.846</v>
      </c>
      <c r="BF35" s="40">
        <f>VLOOKUP($BC35&amp;"_"&amp;$AZ$7,データシート1!$A:$BS,MATCH("cb_"&amp;BF$12,データシート1!$A$1:$BS$1,0),0)</f>
        <v>11237.920000000006</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21482.766000000003</v>
      </c>
      <c r="BL35" s="42"/>
      <c r="BM35" s="960" t="str">
        <f t="shared" si="4"/>
        <v>40223</v>
      </c>
      <c r="BN35" s="123" t="str">
        <f t="shared" si="5"/>
        <v>古賀市</v>
      </c>
      <c r="BO35" s="40">
        <f>BE35*VLOOKUP(BO$12,別紙!$B$4:$E$10,MATCH("設備利用率",別紙!$B$4:$E$4,0),0)/100*8760/10^3</f>
        <v>12295.044581519998</v>
      </c>
      <c r="BP35" s="40">
        <f>BF35*VLOOKUP(BP$12,別紙!$B$4:$E$10,MATCH("設備利用率",別紙!$B$4:$E$4,0),0)/100*8760/10^3</f>
        <v>14865.071059200007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27160.115640720003</v>
      </c>
      <c r="BV35" s="42"/>
      <c r="BW35" s="38" t="str">
        <f t="shared" si="7"/>
        <v>40223</v>
      </c>
      <c r="BX35" s="38" t="str">
        <f t="shared" si="8"/>
        <v>古賀市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442562.88544195116</v>
      </c>
      <c r="BZ35" s="42"/>
      <c r="CA35" s="38" t="str">
        <f t="shared" si="9"/>
        <v>40223</v>
      </c>
      <c r="CB35" s="38" t="str">
        <f t="shared" si="10"/>
        <v>古賀市</v>
      </c>
      <c r="CC35" s="260">
        <f t="shared" si="11"/>
        <v>2.7781463348970054E-2</v>
      </c>
      <c r="CD35" s="260">
        <f t="shared" si="16"/>
        <v>3.3588607513609016E-2</v>
      </c>
      <c r="CE35" s="260">
        <f t="shared" si="17"/>
        <v>0</v>
      </c>
      <c r="CF35" s="260">
        <f t="shared" si="18"/>
        <v>0</v>
      </c>
      <c r="CG35" s="260">
        <f t="shared" si="19"/>
        <v>0</v>
      </c>
      <c r="CH35" s="260">
        <f t="shared" si="20"/>
        <v>0</v>
      </c>
      <c r="CI35" s="260">
        <f t="shared" si="12"/>
        <v>6.1370070862579063E-2</v>
      </c>
      <c r="CK35" s="20" t="str">
        <f t="shared" si="13"/>
        <v>40223</v>
      </c>
      <c r="CL35" s="20" t="str">
        <f t="shared" si="14"/>
        <v>古賀市</v>
      </c>
      <c r="CM35" s="20">
        <f>VLOOKUP($CK35&amp;"_"&amp;$AZ$7,データシート1!$A:$BS,MATCH("ca_太陽光発電（10kW未満）",データシート1!$A$1:$BS$1,0),0)</f>
        <v>2325</v>
      </c>
      <c r="CN35" s="20">
        <f>VLOOKUP($CK35&amp;"_"&amp;$AZ$5,データシート1!$A:$BS,MATCH("ab_家庭",データシート1!$A$1:$BS$1,0),0)</f>
        <v>26292</v>
      </c>
      <c r="CO35" s="260">
        <f t="shared" si="15"/>
        <v>8.8429940666362394E-2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02206</v>
      </c>
      <c r="AY36" s="20" t="str">
        <f>IF(IFERROR(比較地域マスタ!$Z29,"")=0,"",IFERROR(比較地域マスタ!$Z29,""))</f>
        <v>十和田市</v>
      </c>
      <c r="BC36" s="960" t="str">
        <f t="shared" si="0"/>
        <v>02206</v>
      </c>
      <c r="BD36" s="123" t="str">
        <f t="shared" si="2"/>
        <v>十和田市</v>
      </c>
      <c r="BE36" s="40">
        <f>VLOOKUP($BC36&amp;"_"&amp;$AZ$7,データシート1!$A:$BS,MATCH("cb_"&amp;BE$12,データシート1!$A$1:$BS$1,0),0)</f>
        <v>5029.9000000000069</v>
      </c>
      <c r="BF36" s="40">
        <f>VLOOKUP($BC36&amp;"_"&amp;$AZ$7,データシート1!$A:$BS,MATCH("cb_"&amp;BF$12,データシート1!$A$1:$BS$1,0),0)</f>
        <v>54400.199999999975</v>
      </c>
      <c r="BG36" s="40">
        <f>VLOOKUP($BC36&amp;"_"&amp;$AZ$7,データシート1!$A:$BS,MATCH("cb_"&amp;BG$12,データシート1!$A$1:$BS$1,0),0)</f>
        <v>19.5</v>
      </c>
      <c r="BH36" s="40">
        <f>VLOOKUP($BC36&amp;"_"&amp;$AZ$7,データシート1!$A:$BS,MATCH("cb_"&amp;BH$12,データシート1!$A$1:$BS$1,0),0)</f>
        <v>201</v>
      </c>
      <c r="BI36" s="40">
        <f>VLOOKUP($BC36&amp;"_"&amp;$AZ$7,データシート1!$A:$BS,MATCH("cb_"&amp;BI$12,データシート1!$A$1:$BS$1,0),0)</f>
        <v>0</v>
      </c>
      <c r="BJ36" s="40">
        <f>VLOOKUP($BC36&amp;"_"&amp;$AZ$7,データシート1!$A:$BS,MATCH("cb_"&amp;BJ$12,データシート1!$A$1:$BS$1,0),0)</f>
        <v>600</v>
      </c>
      <c r="BK36" s="40">
        <f t="shared" si="3"/>
        <v>60250.599999999984</v>
      </c>
      <c r="BL36" s="42"/>
      <c r="BM36" s="960" t="str">
        <f t="shared" si="4"/>
        <v>02206</v>
      </c>
      <c r="BN36" s="123" t="str">
        <f t="shared" si="5"/>
        <v>十和田市</v>
      </c>
      <c r="BO36" s="40">
        <f>BE36*VLOOKUP(BO$12,別紙!$B$4:$E$10,MATCH("設備利用率",別紙!$B$4:$E$4,0),0)/100*8760/10^3</f>
        <v>6036.4835880000082</v>
      </c>
      <c r="BP36" s="40">
        <f>BF36*VLOOKUP(BP$12,別紙!$B$4:$E$10,MATCH("設備利用率",別紙!$B$4:$E$4,0),0)/100*8760/10^3</f>
        <v>71958.40855199995</v>
      </c>
      <c r="BQ36" s="40">
        <f>BG36*VLOOKUP(BQ$12,別紙!$B$4:$E$10,MATCH("設備利用率",別紙!$B$4:$E$4,0),0)/100*8760/10^3</f>
        <v>42.36336</v>
      </c>
      <c r="BR36" s="40">
        <f>BH36*VLOOKUP(BR$12,別紙!$B$4:$E$10,MATCH("設備利用率",別紙!$B$4:$E$4,0),0)/100*8760/10^3</f>
        <v>1056.4559999999999</v>
      </c>
      <c r="BS36" s="40">
        <f>BI36*VLOOKUP(BS$12,別紙!$B$4:$E$10,MATCH("設備利用率",別紙!$B$4:$E$4,0),0)/100*8760/10^3</f>
        <v>0</v>
      </c>
      <c r="BT36" s="40">
        <f>BJ36*VLOOKUP(BT$12,別紙!$B$4:$E$10,MATCH("設備利用率",別紙!$B$4:$E$4,0),0)/100*8760/10^3</f>
        <v>4204.8</v>
      </c>
      <c r="BU36" s="40">
        <f t="shared" si="6"/>
        <v>83298.511499999964</v>
      </c>
      <c r="BV36" s="42"/>
      <c r="BW36" s="38" t="str">
        <f t="shared" si="7"/>
        <v>02206</v>
      </c>
      <c r="BX36" s="38" t="str">
        <f t="shared" si="8"/>
        <v>十和田市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363499.99219906668</v>
      </c>
      <c r="BZ36" s="42"/>
      <c r="CA36" s="38" t="str">
        <f t="shared" si="9"/>
        <v>02206</v>
      </c>
      <c r="CB36" s="38" t="str">
        <f t="shared" si="10"/>
        <v>十和田市</v>
      </c>
      <c r="CC36" s="260">
        <f t="shared" si="11"/>
        <v>1.6606557682384202E-2</v>
      </c>
      <c r="CD36" s="260">
        <f t="shared" si="16"/>
        <v>0.19795986271326449</v>
      </c>
      <c r="CE36" s="260">
        <f t="shared" si="17"/>
        <v>1.1654294610493467E-4</v>
      </c>
      <c r="CF36" s="260">
        <f t="shared" si="18"/>
        <v>2.9063439413265341E-3</v>
      </c>
      <c r="CG36" s="260">
        <f t="shared" si="19"/>
        <v>0</v>
      </c>
      <c r="CH36" s="260">
        <f t="shared" si="20"/>
        <v>1.1567538074931482E-2</v>
      </c>
      <c r="CI36" s="260">
        <f t="shared" si="12"/>
        <v>0.22915684535801165</v>
      </c>
      <c r="CK36" s="20" t="str">
        <f t="shared" si="13"/>
        <v>02206</v>
      </c>
      <c r="CL36" s="20" t="str">
        <f t="shared" si="14"/>
        <v>十和田市</v>
      </c>
      <c r="CM36" s="20">
        <f>VLOOKUP($CK36&amp;"_"&amp;$AZ$7,データシート1!$A:$BS,MATCH("ca_太陽光発電（10kW未満）",データシート1!$A$1:$BS$1,0),0)</f>
        <v>966</v>
      </c>
      <c r="CN36" s="20">
        <f>VLOOKUP($CK36&amp;"_"&amp;$AZ$5,データシート1!$A:$BS,MATCH("ab_家庭",データシート1!$A$1:$BS$1,0),0)</f>
        <v>27951</v>
      </c>
      <c r="CO36" s="260">
        <f t="shared" si="15"/>
        <v>3.4560480841472577E-2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14208</v>
      </c>
      <c r="AY37" s="20" t="str">
        <f>IF(IFERROR(比較地域マスタ!$Z30,"")=0,"",IFERROR(比較地域マスタ!$Z30,""))</f>
        <v>逗子市</v>
      </c>
      <c r="BC37" s="960" t="str">
        <f t="shared" si="0"/>
        <v>14208</v>
      </c>
      <c r="BD37" s="123" t="str">
        <f t="shared" si="2"/>
        <v>逗子市</v>
      </c>
      <c r="BE37" s="40">
        <f>VLOOKUP($BC37&amp;"_"&amp;$AZ$7,データシート1!$A:$BS,MATCH("cb_"&amp;BE$12,データシート1!$A$1:$BS$1,0),0)</f>
        <v>4380.4000000000042</v>
      </c>
      <c r="BF37" s="40">
        <f>VLOOKUP($BC37&amp;"_"&amp;$AZ$7,データシート1!$A:$BS,MATCH("cb_"&amp;BF$12,データシート1!$A$1:$BS$1,0),0)</f>
        <v>515.30000000000007</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4895.7000000000044</v>
      </c>
      <c r="BL37" s="42"/>
      <c r="BM37" s="960" t="str">
        <f t="shared" si="4"/>
        <v>14208</v>
      </c>
      <c r="BN37" s="123" t="str">
        <f t="shared" si="5"/>
        <v>逗子市</v>
      </c>
      <c r="BO37" s="40">
        <f>BE37*VLOOKUP(BO$12,別紙!$B$4:$E$10,MATCH("設備利用率",別紙!$B$4:$E$4,0),0)/100*8760/10^3</f>
        <v>5257.0056480000048</v>
      </c>
      <c r="BP37" s="40">
        <f>BF37*VLOOKUP(BP$12,別紙!$B$4:$E$10,MATCH("設備利用率",別紙!$B$4:$E$4,0),0)/100*8760/10^3</f>
        <v>681.61822800000016</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5938.6238760000051</v>
      </c>
      <c r="BV37" s="42"/>
      <c r="BW37" s="38" t="str">
        <f t="shared" si="7"/>
        <v>14208</v>
      </c>
      <c r="BX37" s="38" t="str">
        <f t="shared" si="8"/>
        <v>逗子市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194894.21212418302</v>
      </c>
      <c r="BZ37" s="42"/>
      <c r="CA37" s="38" t="str">
        <f t="shared" si="9"/>
        <v>14208</v>
      </c>
      <c r="CB37" s="38" t="str">
        <f t="shared" si="10"/>
        <v>逗子市</v>
      </c>
      <c r="CC37" s="260">
        <f t="shared" si="11"/>
        <v>2.6973636572903137E-2</v>
      </c>
      <c r="CD37" s="260">
        <f t="shared" si="16"/>
        <v>3.4973754252162477E-3</v>
      </c>
      <c r="CE37" s="260">
        <f t="shared" si="17"/>
        <v>0</v>
      </c>
      <c r="CF37" s="260">
        <f t="shared" si="18"/>
        <v>0</v>
      </c>
      <c r="CG37" s="260">
        <f t="shared" si="19"/>
        <v>0</v>
      </c>
      <c r="CH37" s="260">
        <f t="shared" si="20"/>
        <v>0</v>
      </c>
      <c r="CI37" s="260">
        <f t="shared" si="12"/>
        <v>3.0471011998119385E-2</v>
      </c>
      <c r="CK37" s="20" t="str">
        <f t="shared" si="13"/>
        <v>14208</v>
      </c>
      <c r="CL37" s="20" t="str">
        <f t="shared" si="14"/>
        <v>逗子市</v>
      </c>
      <c r="CM37" s="20">
        <f>VLOOKUP($CK37&amp;"_"&amp;$AZ$7,データシート1!$A:$BS,MATCH("ca_太陽光発電（10kW未満）",データシート1!$A$1:$BS$1,0),0)</f>
        <v>1070</v>
      </c>
      <c r="CN37" s="20">
        <f>VLOOKUP($CK37&amp;"_"&amp;$AZ$5,データシート1!$A:$BS,MATCH("ab_家庭",データシート1!$A$1:$BS$1,0),0)</f>
        <v>27917</v>
      </c>
      <c r="CO37" s="260">
        <f t="shared" si="15"/>
        <v>3.8327900562381348E-2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04205</v>
      </c>
      <c r="AY38" s="20" t="str">
        <f>IF(IFERROR(比較地域マスタ!$Z31,"")=0,"",IFERROR(比較地域マスタ!$Z31,""))</f>
        <v>気仙沼市</v>
      </c>
      <c r="BC38" s="960" t="str">
        <f t="shared" si="0"/>
        <v>04205</v>
      </c>
      <c r="BD38" s="123" t="str">
        <f t="shared" si="2"/>
        <v>気仙沼市</v>
      </c>
      <c r="BE38" s="40">
        <f>VLOOKUP($BC38&amp;"_"&amp;$AZ$7,データシート1!$A:$BS,MATCH("cb_"&amp;BE$12,データシート1!$A$1:$BS$1,0),0)</f>
        <v>11396.999999999964</v>
      </c>
      <c r="BF38" s="40">
        <f>VLOOKUP($BC38&amp;"_"&amp;$AZ$7,データシート1!$A:$BS,MATCH("cb_"&amp;BF$12,データシート1!$A$1:$BS$1,0),0)</f>
        <v>79933.900000000023</v>
      </c>
      <c r="BG38" s="40">
        <f>VLOOKUP($BC38&amp;"_"&amp;$AZ$7,データシート1!$A:$BS,MATCH("cb_"&amp;BG$12,データシート1!$A$1:$BS$1,0),0)</f>
        <v>7499.5</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849</v>
      </c>
      <c r="BK38" s="40">
        <f t="shared" si="3"/>
        <v>99679.4</v>
      </c>
      <c r="BL38" s="42"/>
      <c r="BM38" s="960" t="str">
        <f t="shared" si="4"/>
        <v>04205</v>
      </c>
      <c r="BN38" s="123" t="str">
        <f t="shared" si="5"/>
        <v>気仙沼市</v>
      </c>
      <c r="BO38" s="40">
        <f>BE38*VLOOKUP(BO$12,別紙!$B$4:$E$10,MATCH("設備利用率",別紙!$B$4:$E$4,0),0)/100*8760/10^3</f>
        <v>13677.767639999956</v>
      </c>
      <c r="BP38" s="40">
        <f>BF38*VLOOKUP(BP$12,別紙!$B$4:$E$10,MATCH("設備利用率",別紙!$B$4:$E$4,0),0)/100*8760/10^3</f>
        <v>105733.36556400002</v>
      </c>
      <c r="BQ38" s="40">
        <f>BG38*VLOOKUP(BQ$12,別紙!$B$4:$E$10,MATCH("設備利用率",別紙!$B$4:$E$4,0),0)/100*8760/10^3</f>
        <v>16292.51376</v>
      </c>
      <c r="BR38" s="40">
        <f>BH38*VLOOKUP(BR$12,別紙!$B$4:$E$10,MATCH("設備利用率",別紙!$B$4:$E$4,0),0)/100*8760/10^3</f>
        <v>0</v>
      </c>
      <c r="BS38" s="40">
        <f>BI38*VLOOKUP(BS$12,別紙!$B$4:$E$10,MATCH("設備利用率",別紙!$B$4:$E$4,0),0)/100*8760/10^3</f>
        <v>0</v>
      </c>
      <c r="BT38" s="40">
        <f>BJ38*VLOOKUP(BT$12,別紙!$B$4:$E$10,MATCH("設備利用率",別紙!$B$4:$E$4,0),0)/100*8760/10^3</f>
        <v>5949.7920000000004</v>
      </c>
      <c r="BU38" s="40">
        <f t="shared" si="6"/>
        <v>141653.43896399997</v>
      </c>
      <c r="BV38" s="42"/>
      <c r="BW38" s="38" t="str">
        <f t="shared" si="7"/>
        <v>04205</v>
      </c>
      <c r="BX38" s="38" t="str">
        <f t="shared" si="8"/>
        <v>気仙沼市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279837.57611897506</v>
      </c>
      <c r="BZ38" s="42"/>
      <c r="CA38" s="38" t="str">
        <f t="shared" si="9"/>
        <v>04205</v>
      </c>
      <c r="CB38" s="38" t="str">
        <f t="shared" si="10"/>
        <v>気仙沼市</v>
      </c>
      <c r="CC38" s="260">
        <f t="shared" si="11"/>
        <v>4.8877523275089943E-2</v>
      </c>
      <c r="CD38" s="260">
        <f t="shared" si="16"/>
        <v>0.37783834119205878</v>
      </c>
      <c r="CE38" s="260">
        <f t="shared" si="17"/>
        <v>5.8221322475553158E-2</v>
      </c>
      <c r="CF38" s="260">
        <f t="shared" si="18"/>
        <v>0</v>
      </c>
      <c r="CG38" s="260">
        <f t="shared" si="19"/>
        <v>0</v>
      </c>
      <c r="CH38" s="260">
        <f t="shared" si="20"/>
        <v>2.1261590678838645E-2</v>
      </c>
      <c r="CI38" s="260">
        <f t="shared" si="12"/>
        <v>0.50619877762154053</v>
      </c>
      <c r="CK38" s="20" t="str">
        <f t="shared" si="13"/>
        <v>04205</v>
      </c>
      <c r="CL38" s="20" t="str">
        <f t="shared" si="14"/>
        <v>気仙沼市</v>
      </c>
      <c r="CM38" s="20">
        <f>VLOOKUP($CK38&amp;"_"&amp;$AZ$7,データシート1!$A:$BS,MATCH("ca_太陽光発電（10kW未満）",データシート1!$A$1:$BS$1,0),0)</f>
        <v>2337</v>
      </c>
      <c r="CN38" s="20">
        <f>VLOOKUP($CK38&amp;"_"&amp;$AZ$5,データシート1!$A:$BS,MATCH("ab_家庭",データシート1!$A$1:$BS$1,0),0)</f>
        <v>26204</v>
      </c>
      <c r="CO38" s="260">
        <f t="shared" si="15"/>
        <v>8.9184857273698667E-2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07205</v>
      </c>
      <c r="AY39" s="20" t="str">
        <f>IF(IFERROR(比較地域マスタ!$Z32,"")=0,"",IFERROR(比較地域マスタ!$Z32,""))</f>
        <v>白河市</v>
      </c>
      <c r="BC39" s="960" t="str">
        <f t="shared" si="0"/>
        <v>07205</v>
      </c>
      <c r="BD39" s="123" t="str">
        <f t="shared" si="2"/>
        <v>白河市</v>
      </c>
      <c r="BE39" s="40">
        <f>VLOOKUP($BC39&amp;"_"&amp;$AZ$7,データシート1!$A:$BS,MATCH("cb_"&amp;BE$12,データシート1!$A$1:$BS$1,0),0)</f>
        <v>9117.7999999999793</v>
      </c>
      <c r="BF39" s="40">
        <f>VLOOKUP($BC39&amp;"_"&amp;$AZ$7,データシート1!$A:$BS,MATCH("cb_"&amp;BF$12,データシート1!$A$1:$BS$1,0),0)</f>
        <v>232249.20000000013</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12100</v>
      </c>
      <c r="BK39" s="40">
        <f t="shared" si="3"/>
        <v>253467.00000000012</v>
      </c>
      <c r="BL39" s="42"/>
      <c r="BM39" s="960" t="str">
        <f t="shared" si="4"/>
        <v>07205</v>
      </c>
      <c r="BN39" s="123" t="str">
        <f t="shared" si="5"/>
        <v>白河市</v>
      </c>
      <c r="BO39" s="40">
        <f>BE39*VLOOKUP(BO$12,別紙!$B$4:$E$10,MATCH("設備利用率",別紙!$B$4:$E$4,0),0)/100*8760/10^3</f>
        <v>10942.454135999973</v>
      </c>
      <c r="BP39" s="40">
        <f>BF39*VLOOKUP(BP$12,別紙!$B$4:$E$10,MATCH("設備利用率",別紙!$B$4:$E$4,0),0)/100*8760/10^3</f>
        <v>307209.95179200015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84796.800000000003</v>
      </c>
      <c r="BU39" s="40">
        <f t="shared" si="6"/>
        <v>402949.2059280001</v>
      </c>
      <c r="BV39" s="42"/>
      <c r="BW39" s="38" t="str">
        <f t="shared" si="7"/>
        <v>07205</v>
      </c>
      <c r="BX39" s="38" t="str">
        <f t="shared" si="8"/>
        <v>白河市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592592.98006982438</v>
      </c>
      <c r="BZ39" s="42"/>
      <c r="CA39" s="38" t="str">
        <f t="shared" si="9"/>
        <v>07205</v>
      </c>
      <c r="CB39" s="38" t="str">
        <f t="shared" si="10"/>
        <v>白河市</v>
      </c>
      <c r="CC39" s="260">
        <f t="shared" si="11"/>
        <v>1.8465379280582499E-2</v>
      </c>
      <c r="CD39" s="260">
        <f t="shared" si="16"/>
        <v>0.51841645467315867</v>
      </c>
      <c r="CE39" s="260">
        <f t="shared" si="17"/>
        <v>0</v>
      </c>
      <c r="CF39" s="260">
        <f t="shared" si="18"/>
        <v>0</v>
      </c>
      <c r="CG39" s="260">
        <f t="shared" si="19"/>
        <v>0</v>
      </c>
      <c r="CH39" s="260">
        <f t="shared" si="20"/>
        <v>0.14309450643510579</v>
      </c>
      <c r="CI39" s="260">
        <f t="shared" si="12"/>
        <v>0.67997634038884691</v>
      </c>
      <c r="CK39" s="20" t="str">
        <f t="shared" si="13"/>
        <v>07205</v>
      </c>
      <c r="CL39" s="20" t="str">
        <f t="shared" si="14"/>
        <v>白河市</v>
      </c>
      <c r="CM39" s="20">
        <f>VLOOKUP($CK39&amp;"_"&amp;$AZ$7,データシート1!$A:$BS,MATCH("ca_太陽光発電（10kW未満）",データシート1!$A$1:$BS$1,0),0)</f>
        <v>1938</v>
      </c>
      <c r="CN39" s="20">
        <f>VLOOKUP($CK39&amp;"_"&amp;$AZ$5,データシート1!$A:$BS,MATCH("ab_家庭",データシート1!$A$1:$BS$1,0),0)</f>
        <v>24996</v>
      </c>
      <c r="CO39" s="260">
        <f t="shared" si="15"/>
        <v>7.7532405184829567E-2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23216</v>
      </c>
      <c r="AY40" s="20" t="str">
        <f>IF(IFERROR(比較地域マスタ!$Z33,"")=0,"",IFERROR(比較地域マスタ!$Z33,""))</f>
        <v>常滑市</v>
      </c>
      <c r="BC40" s="960" t="str">
        <f t="shared" si="0"/>
        <v>23216</v>
      </c>
      <c r="BD40" s="123" t="str">
        <f t="shared" si="2"/>
        <v>常滑市</v>
      </c>
      <c r="BE40" s="40">
        <f>VLOOKUP($BC40&amp;"_"&amp;$AZ$7,データシート1!$A:$BS,MATCH("cb_"&amp;BE$12,データシート1!$A$1:$BS$1,0),0)</f>
        <v>12772.799999999963</v>
      </c>
      <c r="BF40" s="40">
        <f>VLOOKUP($BC40&amp;"_"&amp;$AZ$7,データシート1!$A:$BS,MATCH("cb_"&amp;BF$12,データシート1!$A$1:$BS$1,0),0)</f>
        <v>56210.700000000063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68983.500000000029</v>
      </c>
      <c r="BL40" s="42"/>
      <c r="BM40" s="960" t="str">
        <f t="shared" si="4"/>
        <v>23216</v>
      </c>
      <c r="BN40" s="123" t="str">
        <f t="shared" si="5"/>
        <v>常滑市</v>
      </c>
      <c r="BO40" s="40">
        <f>BE40*VLOOKUP(BO$12,別紙!$B$4:$E$10,MATCH("設備利用率",別紙!$B$4:$E$4,0),0)/100*8760/10^3</f>
        <v>15328.892735999954</v>
      </c>
      <c r="BP40" s="40">
        <f>BF40*VLOOKUP(BP$12,別紙!$B$4:$E$10,MATCH("設備利用率",別紙!$B$4:$E$4,0),0)/100*8760/10^3</f>
        <v>74353.265532000078</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89682.158268000028</v>
      </c>
      <c r="BV40" s="42"/>
      <c r="BW40" s="38" t="str">
        <f t="shared" si="7"/>
        <v>23216</v>
      </c>
      <c r="BX40" s="38" t="str">
        <f t="shared" si="8"/>
        <v>常滑市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332285.15665573737</v>
      </c>
      <c r="BZ40" s="42"/>
      <c r="CA40" s="38" t="str">
        <f t="shared" si="9"/>
        <v>23216</v>
      </c>
      <c r="CB40" s="38" t="str">
        <f t="shared" si="10"/>
        <v>常滑市</v>
      </c>
      <c r="CC40" s="260">
        <f t="shared" si="11"/>
        <v>4.6131740852575577E-2</v>
      </c>
      <c r="CD40" s="260">
        <f t="shared" si="16"/>
        <v>0.22376342741374231</v>
      </c>
      <c r="CE40" s="260">
        <f t="shared" si="17"/>
        <v>0</v>
      </c>
      <c r="CF40" s="260">
        <f t="shared" si="18"/>
        <v>0</v>
      </c>
      <c r="CG40" s="260">
        <f t="shared" si="19"/>
        <v>0</v>
      </c>
      <c r="CH40" s="260">
        <f t="shared" si="20"/>
        <v>0</v>
      </c>
      <c r="CI40" s="260">
        <f t="shared" si="12"/>
        <v>0.26989516826631788</v>
      </c>
      <c r="CK40" s="20" t="str">
        <f t="shared" si="13"/>
        <v>23216</v>
      </c>
      <c r="CL40" s="20" t="str">
        <f t="shared" si="14"/>
        <v>常滑市</v>
      </c>
      <c r="CM40" s="20">
        <f>VLOOKUP($CK40&amp;"_"&amp;$AZ$7,データシート1!$A:$BS,MATCH("ca_太陽光発電（10kW未満）",データシート1!$A$1:$BS$1,0),0)</f>
        <v>2853</v>
      </c>
      <c r="CN40" s="20">
        <f>VLOOKUP($CK40&amp;"_"&amp;$AZ$5,データシート1!$A:$BS,MATCH("ab_家庭",データシート1!$A$1:$BS$1,0),0)</f>
        <v>24998</v>
      </c>
      <c r="CO40" s="260">
        <f t="shared" si="15"/>
        <v>0.11412913033042643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22221</v>
      </c>
      <c r="AY41" s="20" t="str">
        <f>IF(IFERROR(比較地域マスタ!$Z34,"")=0,"",IFERROR(比較地域マスタ!$Z34,""))</f>
        <v>湖西市</v>
      </c>
      <c r="BC41" s="960" t="str">
        <f t="shared" si="0"/>
        <v>22221</v>
      </c>
      <c r="BD41" s="123" t="str">
        <f t="shared" si="2"/>
        <v>湖西市</v>
      </c>
      <c r="BE41" s="40">
        <f>VLOOKUP($BC41&amp;"_"&amp;$AZ$7,データシート1!$A:$BS,MATCH("cb_"&amp;BE$12,データシート1!$A$1:$BS$1,0),0)</f>
        <v>12666.099999999971</v>
      </c>
      <c r="BF41" s="40">
        <f>VLOOKUP($BC41&amp;"_"&amp;$AZ$7,データシート1!$A:$BS,MATCH("cb_"&amp;BF$12,データシート1!$A$1:$BS$1,0),0)</f>
        <v>87310.300000000032</v>
      </c>
      <c r="BG41" s="40">
        <f>VLOOKUP($BC41&amp;"_"&amp;$AZ$7,データシート1!$A:$BS,MATCH("cb_"&amp;BG$12,データシート1!$A$1:$BS$1,0),0)</f>
        <v>1117.8</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101094.20000000001</v>
      </c>
      <c r="BL41" s="42"/>
      <c r="BM41" s="960" t="str">
        <f t="shared" si="4"/>
        <v>22221</v>
      </c>
      <c r="BN41" s="123" t="str">
        <f t="shared" si="5"/>
        <v>湖西市</v>
      </c>
      <c r="BO41" s="40">
        <f>BE41*VLOOKUP(BO$12,別紙!$B$4:$E$10,MATCH("設備利用率",別紙!$B$4:$E$4,0),0)/100*8760/10^3</f>
        <v>15200.839931999964</v>
      </c>
      <c r="BP41" s="40">
        <f>BF41*VLOOKUP(BP$12,別紙!$B$4:$E$10,MATCH("設備利用率",別紙!$B$4:$E$4,0),0)/100*8760/10^3</f>
        <v>115490.57242800004</v>
      </c>
      <c r="BQ41" s="40">
        <f>BG41*VLOOKUP(BQ$12,別紙!$B$4:$E$10,MATCH("設備利用率",別紙!$B$4:$E$4,0),0)/100*8760/10^3</f>
        <v>2428.3981440000002</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133119.81050399999</v>
      </c>
      <c r="BV41" s="42"/>
      <c r="BW41" s="38" t="str">
        <f t="shared" si="7"/>
        <v>22221</v>
      </c>
      <c r="BX41" s="38" t="str">
        <f t="shared" si="8"/>
        <v>湖西市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1158423.2064697377</v>
      </c>
      <c r="BZ41" s="42"/>
      <c r="CA41" s="38" t="str">
        <f t="shared" si="9"/>
        <v>22221</v>
      </c>
      <c r="CB41" s="38" t="str">
        <f t="shared" si="10"/>
        <v>湖西市</v>
      </c>
      <c r="CC41" s="260">
        <f t="shared" si="11"/>
        <v>1.3122009164788832E-2</v>
      </c>
      <c r="CD41" s="260">
        <f t="shared" si="16"/>
        <v>9.969635603205354E-2</v>
      </c>
      <c r="CE41" s="260">
        <f t="shared" si="17"/>
        <v>2.0962961812552735E-3</v>
      </c>
      <c r="CF41" s="260">
        <f t="shared" si="18"/>
        <v>0</v>
      </c>
      <c r="CG41" s="260">
        <f t="shared" si="19"/>
        <v>0</v>
      </c>
      <c r="CH41" s="260">
        <f t="shared" si="20"/>
        <v>0</v>
      </c>
      <c r="CI41" s="260">
        <f t="shared" si="12"/>
        <v>0.11491466137809764</v>
      </c>
      <c r="CK41" s="20" t="str">
        <f t="shared" si="13"/>
        <v>22221</v>
      </c>
      <c r="CL41" s="20" t="str">
        <f t="shared" si="14"/>
        <v>湖西市</v>
      </c>
      <c r="CM41" s="20">
        <f>VLOOKUP($CK41&amp;"_"&amp;$AZ$7,データシート1!$A:$BS,MATCH("ca_太陽光発電（10kW未満）",データシート1!$A$1:$BS$1,0),0)</f>
        <v>2812</v>
      </c>
      <c r="CN41" s="20">
        <f>VLOOKUP($CK41&amp;"_"&amp;$AZ$5,データシート1!$A:$BS,MATCH("ab_家庭",データシート1!$A$1:$BS$1,0),0)</f>
        <v>24501</v>
      </c>
      <c r="CO41" s="260">
        <f t="shared" si="15"/>
        <v>0.11477082568058447</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28208</v>
      </c>
      <c r="AY72" s="20" t="str">
        <f>IF(IFERROR(比較地域マスタ!$AE7,"")=0,"",IFERROR(比較地域マスタ!$AE7,""))</f>
        <v>相生市</v>
      </c>
      <c r="AZ72" s="18"/>
      <c r="BA72" s="24">
        <v>1</v>
      </c>
      <c r="BB72" s="24">
        <v>1</v>
      </c>
      <c r="BC72" s="20" t="str">
        <f>AX72</f>
        <v>28208</v>
      </c>
      <c r="BD72" s="20" t="str">
        <f>AY72</f>
        <v>相生市</v>
      </c>
      <c r="BE72" s="953">
        <f>VLOOKUP(BC72&amp;"_令和4年度",データシート3!A:AB,MATCH("ea_"&amp;"太陽光（建物系）"&amp;"_年間発電",データシート3!$A$1:$AB$1,0),0)/10^3+VLOOKUP(BC72&amp;"_令和4年度",データシート3!A:AB,MATCH("ea_"&amp;"太陽光（土地系）"&amp;"_年間発電",データシート3!$A$1:$AB$1,0),0)/10^3</f>
        <v>310862.46399999998</v>
      </c>
      <c r="BF72" s="953">
        <f>VLOOKUP(BC72&amp;"_令和4年度",データシート3!A:AB,MATCH("ea_"&amp;"風力（陸上）"&amp;"_年間発電",データシート3!$A$1:$AB$1,0),0)/10^3</f>
        <v>121103.829</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431966.29299999995</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230280.27079384221</v>
      </c>
      <c r="BK72" s="953">
        <f t="shared" ref="BK72:BK103" si="21">BI72-BJ72</f>
        <v>201686.02220615774</v>
      </c>
      <c r="BL72" s="953">
        <f t="shared" ref="BL72:BL103" si="22">IF(BK72&gt;0,0,BK72)</f>
        <v>0</v>
      </c>
      <c r="BM72" s="953">
        <f t="shared" ref="BM72:BM103" si="23">IF(BK72&gt;0,BK72,0)</f>
        <v>201686.02220615774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28203</v>
      </c>
      <c r="AY73" s="20" t="str">
        <f>IF(IFERROR(比較地域マスタ!$AE8,"")=0,"",IFERROR(比較地域マスタ!$AE8,""))</f>
        <v>明石市</v>
      </c>
      <c r="AZ73" s="18"/>
      <c r="BA73" s="24">
        <v>2</v>
      </c>
      <c r="BB73" s="24">
        <v>1</v>
      </c>
      <c r="BC73" s="20" t="str">
        <f t="shared" ref="BC73:BC136" si="24">AX73</f>
        <v>28203</v>
      </c>
      <c r="BD73" s="20" t="str">
        <f t="shared" ref="BD73:BD136" si="25">AY73</f>
        <v>明石市</v>
      </c>
      <c r="BE73" s="953">
        <f>VLOOKUP(BC73&amp;"_令和4年度",データシート3!A:AB,MATCH("ea_"&amp;"太陽光（建物系）"&amp;"_年間発電",データシート3!$A$1:$AB$1,0),0)/10^3+VLOOKUP(BC73&amp;"_令和4年度",データシート3!A:AB,MATCH("ea_"&amp;"太陽光（土地系）"&amp;"_年間発電",データシート3!$A$1:$AB$1,0),0)/10^3</f>
        <v>1087639.173</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1087639.173</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2079122.0567925558</v>
      </c>
      <c r="BK73" s="953">
        <f t="shared" si="21"/>
        <v>-991482.88379255589</v>
      </c>
      <c r="BL73" s="953">
        <f t="shared" si="22"/>
        <v>-991482.88379255589</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28212</v>
      </c>
      <c r="AY74" s="20" t="str">
        <f>IF(IFERROR(比較地域マスタ!$AE9,"")=0,"",IFERROR(比較地域マスタ!$AE9,""))</f>
        <v>赤穂市</v>
      </c>
      <c r="AZ74" s="18"/>
      <c r="BA74" s="24">
        <v>3</v>
      </c>
      <c r="BB74" s="24">
        <v>1</v>
      </c>
      <c r="BC74" s="20" t="str">
        <f t="shared" si="24"/>
        <v>28212</v>
      </c>
      <c r="BD74" s="20" t="str">
        <f t="shared" si="25"/>
        <v>赤穂市</v>
      </c>
      <c r="BE74" s="953">
        <f>VLOOKUP(BC74&amp;"_令和4年度",データシート3!A:AB,MATCH("ea_"&amp;"太陽光（建物系）"&amp;"_年間発電",データシート3!$A$1:$AB$1,0),0)/10^3+VLOOKUP(BC74&amp;"_令和4年度",データシート3!A:AB,MATCH("ea_"&amp;"太陽光（土地系）"&amp;"_年間発電",データシート3!$A$1:$AB$1,0),0)/10^3</f>
        <v>575499.99300000002</v>
      </c>
      <c r="BF74" s="953">
        <f>VLOOKUP(BC74&amp;"_令和4年度",データシート3!A:AB,MATCH("ea_"&amp;"風力（陸上）"&amp;"_年間発電",データシート3!$A$1:$AB$1,0),0)/10^3</f>
        <v>203187.924</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778687.91700000002</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382321.5255874726</v>
      </c>
      <c r="BK74" s="953">
        <f t="shared" si="21"/>
        <v>396366.39141252742</v>
      </c>
      <c r="BL74" s="953">
        <f t="shared" si="22"/>
        <v>0</v>
      </c>
      <c r="BM74" s="953">
        <f t="shared" si="23"/>
        <v>396366.39141252742</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28225</v>
      </c>
      <c r="AY75" s="20" t="str">
        <f>IF(IFERROR(比較地域マスタ!$AE10,"")=0,"",IFERROR(比較地域マスタ!$AE10,""))</f>
        <v>朝来市</v>
      </c>
      <c r="AZ75" s="18"/>
      <c r="BA75" s="24">
        <v>4</v>
      </c>
      <c r="BB75" s="24">
        <v>1</v>
      </c>
      <c r="BC75" s="20" t="str">
        <f t="shared" si="24"/>
        <v>28225</v>
      </c>
      <c r="BD75" s="20" t="str">
        <f t="shared" si="25"/>
        <v>朝来市</v>
      </c>
      <c r="BE75" s="953">
        <f>VLOOKUP(BC75&amp;"_令和4年度",データシート3!A:AB,MATCH("ea_"&amp;"太陽光（建物系）"&amp;"_年間発電",データシート3!$A$1:$AB$1,0),0)/10^3+VLOOKUP(BC75&amp;"_令和4年度",データシート3!A:AB,MATCH("ea_"&amp;"太陽光（土地系）"&amp;"_年間発電",データシート3!$A$1:$AB$1,0),0)/10^3</f>
        <v>483199.37500000012</v>
      </c>
      <c r="BF75" s="953">
        <f>VLOOKUP(BC75&amp;"_令和4年度",データシート3!A:AB,MATCH("ea_"&amp;"風力（陸上）"&amp;"_年間発電",データシート3!$A$1:$AB$1,0),0)/10^3</f>
        <v>1084114.746</v>
      </c>
      <c r="BG75" s="953">
        <f>VLOOKUP(BC75&amp;"_令和4年度",データシート3!A:AB,MATCH("ea_"&amp;"中小水（河川）"&amp;"_年間発電",データシート3!$A$1:$AB$1,0),0)/10^3+VLOOKUP(BC75&amp;"_令和4年度",データシート3!A:AB,MATCH("ea_"&amp;"中小水（農業用水路）"&amp;"_年間発電",データシート3!$A$1:$AB$1,0),0)/10^3</f>
        <v>4759.38</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1572073.5010000002</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184481.42129337299</v>
      </c>
      <c r="BK75" s="953">
        <f t="shared" si="21"/>
        <v>1387592.0797066272</v>
      </c>
      <c r="BL75" s="953">
        <f t="shared" si="22"/>
        <v>0</v>
      </c>
      <c r="BM75" s="953">
        <f t="shared" si="23"/>
        <v>1387592.0797066272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28206</v>
      </c>
      <c r="AY76" s="20" t="str">
        <f>IF(IFERROR(比較地域マスタ!$AE11,"")=0,"",IFERROR(比較地域マスタ!$AE11,""))</f>
        <v>芦屋市</v>
      </c>
      <c r="AZ76" s="18"/>
      <c r="BA76" s="24">
        <v>5</v>
      </c>
      <c r="BB76" s="24">
        <v>1</v>
      </c>
      <c r="BC76" s="20" t="str">
        <f t="shared" si="24"/>
        <v>28206</v>
      </c>
      <c r="BD76" s="20" t="str">
        <f t="shared" si="25"/>
        <v>芦屋市</v>
      </c>
      <c r="BE76" s="953">
        <f>VLOOKUP(BC76&amp;"_令和4年度",データシート3!A:AB,MATCH("ea_"&amp;"太陽光（建物系）"&amp;"_年間発電",データシート3!$A$1:$AB$1,0),0)/10^3+VLOOKUP(BC76&amp;"_令和4年度",データシート3!A:AB,MATCH("ea_"&amp;"太陽光（土地系）"&amp;"_年間発電",データシート3!$A$1:$AB$1,0),0)/10^3</f>
        <v>211909.12900000004</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776.55899999999997</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3.6789999999999998</v>
      </c>
      <c r="BI76" s="953">
        <f t="shared" si="26"/>
        <v>212689.36700000006</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342611.8211970941</v>
      </c>
      <c r="BK76" s="953">
        <f t="shared" si="21"/>
        <v>-129922.45419709405</v>
      </c>
      <c r="BL76" s="953">
        <f t="shared" si="22"/>
        <v>-129922.45419709405</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28202</v>
      </c>
      <c r="AY77" s="20" t="str">
        <f>IF(IFERROR(比較地域マスタ!$AE12,"")=0,"",IFERROR(比較地域マスタ!$AE12,""))</f>
        <v>尼崎市</v>
      </c>
      <c r="AZ77" s="18"/>
      <c r="BA77" s="24">
        <v>6</v>
      </c>
      <c r="BB77" s="24">
        <v>1</v>
      </c>
      <c r="BC77" s="20" t="str">
        <f t="shared" si="24"/>
        <v>28202</v>
      </c>
      <c r="BD77" s="20" t="str">
        <f t="shared" si="25"/>
        <v>尼崎市</v>
      </c>
      <c r="BE77" s="953">
        <f>VLOOKUP(BC77&amp;"_令和4年度",データシート3!A:AB,MATCH("ea_"&amp;"太陽光（建物系）"&amp;"_年間発電",データシート3!$A$1:$AB$1,0),0)/10^3+VLOOKUP(BC77&amp;"_令和4年度",データシート3!A:AB,MATCH("ea_"&amp;"太陽光（土地系）"&amp;"_年間発電",データシート3!$A$1:$AB$1,0),0)/10^3</f>
        <v>1179036.1100000001</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1179036.1100000001</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3005388.4561463124</v>
      </c>
      <c r="BK77" s="953">
        <f t="shared" si="21"/>
        <v>-1826352.3461463123</v>
      </c>
      <c r="BL77" s="953">
        <f t="shared" si="22"/>
        <v>-1826352.3461463123</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28226</v>
      </c>
      <c r="AY78" s="20" t="str">
        <f>IF(IFERROR(比較地域マスタ!$AE13,"")=0,"",IFERROR(比較地域マスタ!$AE13,""))</f>
        <v>淡路市</v>
      </c>
      <c r="AZ78" s="18"/>
      <c r="BA78" s="24">
        <v>7</v>
      </c>
      <c r="BB78" s="24">
        <v>1</v>
      </c>
      <c r="BC78" s="20" t="str">
        <f t="shared" si="24"/>
        <v>28226</v>
      </c>
      <c r="BD78" s="20" t="str">
        <f t="shared" si="25"/>
        <v>淡路市</v>
      </c>
      <c r="BE78" s="953">
        <f>VLOOKUP(BC78&amp;"_令和4年度",データシート3!A:AB,MATCH("ea_"&amp;"太陽光（建物系）"&amp;"_年間発電",データシート3!$A$1:$AB$1,0),0)/10^3+VLOOKUP(BC78&amp;"_令和4年度",データシート3!A:AB,MATCH("ea_"&amp;"太陽光（土地系）"&amp;"_年間発電",データシート3!$A$1:$AB$1,0),0)/10^3</f>
        <v>928818.81799999997</v>
      </c>
      <c r="BF78" s="953">
        <f>VLOOKUP(BC78&amp;"_令和4年度",データシート3!A:AB,MATCH("ea_"&amp;"風力（陸上）"&amp;"_年間発電",データシート3!$A$1:$AB$1,0),0)/10^3</f>
        <v>66579.811000000002</v>
      </c>
      <c r="BG78" s="953">
        <f>VLOOKUP(BC78&amp;"_令和4年度",データシート3!A:AB,MATCH("ea_"&amp;"中小水（河川）"&amp;"_年間発電",データシート3!$A$1:$AB$1,0),0)/10^3+VLOOKUP(BC78&amp;"_令和4年度",データシート3!A:AB,MATCH("ea_"&amp;"中小水（農業用水路）"&amp;"_年間発電",データシート3!$A$1:$AB$1,0),0)/10^3</f>
        <v>1970.6959999999999</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997369.32499999995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212233.32613028487</v>
      </c>
      <c r="BK78" s="953">
        <f t="shared" si="21"/>
        <v>785135.99886971503</v>
      </c>
      <c r="BL78" s="953">
        <f t="shared" si="22"/>
        <v>0</v>
      </c>
      <c r="BM78" s="953">
        <f t="shared" si="23"/>
        <v>785135.99886971503</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28207</v>
      </c>
      <c r="AY79" s="20" t="str">
        <f>IF(IFERROR(比較地域マスタ!$AE14,"")=0,"",IFERROR(比較地域マスタ!$AE14,""))</f>
        <v>伊丹市</v>
      </c>
      <c r="AZ79" s="18"/>
      <c r="BA79" s="24">
        <v>8</v>
      </c>
      <c r="BB79" s="24">
        <v>1</v>
      </c>
      <c r="BC79" s="20" t="str">
        <f t="shared" si="24"/>
        <v>28207</v>
      </c>
      <c r="BD79" s="20" t="str">
        <f t="shared" si="25"/>
        <v>伊丹市</v>
      </c>
      <c r="BE79" s="953">
        <f>VLOOKUP(BC79&amp;"_令和4年度",データシート3!A:AB,MATCH("ea_"&amp;"太陽光（建物系）"&amp;"_年間発電",データシート3!$A$1:$AB$1,0),0)/10^3+VLOOKUP(BC79&amp;"_令和4年度",データシート3!A:AB,MATCH("ea_"&amp;"太陽光（土地系）"&amp;"_年間発電",データシート3!$A$1:$AB$1,0),0)/10^3</f>
        <v>505850.23</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505850.23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1260198.1354023432</v>
      </c>
      <c r="BK79" s="953">
        <f t="shared" si="21"/>
        <v>-754347.90540234325</v>
      </c>
      <c r="BL79" s="953">
        <f>IF(BK79&gt;0,0,BK79)</f>
        <v>-754347.90540234325</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28442</v>
      </c>
      <c r="AY80" s="20" t="str">
        <f>IF(IFERROR(比較地域マスタ!$AE15,"")=0,"",IFERROR(比較地域マスタ!$AE15,""))</f>
        <v>市川町</v>
      </c>
      <c r="AZ80" s="18"/>
      <c r="BA80" s="24">
        <v>9</v>
      </c>
      <c r="BB80" s="24">
        <v>1</v>
      </c>
      <c r="BC80" s="20" t="str">
        <f t="shared" si="24"/>
        <v>28442</v>
      </c>
      <c r="BD80" s="20" t="str">
        <f t="shared" si="25"/>
        <v>市川町</v>
      </c>
      <c r="BE80" s="953">
        <f>VLOOKUP(BC80&amp;"_令和4年度",データシート3!A:AB,MATCH("ea_"&amp;"太陽光（建物系）"&amp;"_年間発電",データシート3!$A$1:$AB$1,0),0)/10^3+VLOOKUP(BC80&amp;"_令和4年度",データシート3!A:AB,MATCH("ea_"&amp;"太陽光（土地系）"&amp;"_年間発電",データシート3!$A$1:$AB$1,0),0)/10^3</f>
        <v>306516.47600000002</v>
      </c>
      <c r="BF80" s="953">
        <f>VLOOKUP(BC80&amp;"_令和4年度",データシート3!A:AB,MATCH("ea_"&amp;"風力（陸上）"&amp;"_年間発電",データシート3!$A$1:$AB$1,0),0)/10^3</f>
        <v>40415.055</v>
      </c>
      <c r="BG80" s="953">
        <f>VLOOKUP(BC80&amp;"_令和4年度",データシート3!A:AB,MATCH("ea_"&amp;"中小水（河川）"&amp;"_年間発電",データシート3!$A$1:$AB$1,0),0)/10^3+VLOOKUP(BC80&amp;"_令和4年度",データシート3!A:AB,MATCH("ea_"&amp;"中小水（農業用水路）"&amp;"_年間発電",データシート3!$A$1:$AB$1,0),0)/10^3</f>
        <v>400.19938638999992</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347331.73038639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60525.156844087665</v>
      </c>
      <c r="BK80" s="953">
        <f t="shared" si="21"/>
        <v>286806.57354230236</v>
      </c>
      <c r="BL80" s="953">
        <f t="shared" si="22"/>
        <v>0</v>
      </c>
      <c r="BM80" s="953">
        <f t="shared" si="23"/>
        <v>286806.57354230236</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28301</v>
      </c>
      <c r="AY81" s="20" t="str">
        <f>IF(IFERROR(比較地域マスタ!$AE16,"")=0,"",IFERROR(比較地域マスタ!$AE16,""))</f>
        <v>猪名川町</v>
      </c>
      <c r="AZ81" s="18"/>
      <c r="BA81" s="24">
        <v>10</v>
      </c>
      <c r="BB81" s="24">
        <v>1</v>
      </c>
      <c r="BC81" s="20" t="str">
        <f t="shared" si="24"/>
        <v>28301</v>
      </c>
      <c r="BD81" s="20" t="str">
        <f t="shared" si="25"/>
        <v>猪名川町</v>
      </c>
      <c r="BE81" s="953">
        <f>VLOOKUP(BC81&amp;"_令和4年度",データシート3!A:AB,MATCH("ea_"&amp;"太陽光（建物系）"&amp;"_年間発電",データシート3!$A$1:$AB$1,0),0)/10^3+VLOOKUP(BC81&amp;"_令和4年度",データシート3!A:AB,MATCH("ea_"&amp;"太陽光（土地系）"&amp;"_年間発電",データシート3!$A$1:$AB$1,0),0)/10^3</f>
        <v>205120.41099999999</v>
      </c>
      <c r="BF81" s="953">
        <f>VLOOKUP(BC81&amp;"_令和4年度",データシート3!A:AB,MATCH("ea_"&amp;"風力（陸上）"&amp;"_年間発電",データシート3!$A$1:$AB$1,0),0)/10^3</f>
        <v>124234.102</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329354.51299999998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101901.97411723595</v>
      </c>
      <c r="BK81" s="953">
        <f t="shared" si="21"/>
        <v>227452.53888276403</v>
      </c>
      <c r="BL81" s="953">
        <f t="shared" si="22"/>
        <v>0</v>
      </c>
      <c r="BM81" s="953">
        <f t="shared" si="23"/>
        <v>227452.53888276403</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28381</v>
      </c>
      <c r="AY82" s="20" t="str">
        <f>IF(IFERROR(比較地域マスタ!$AE17,"")=0,"",IFERROR(比較地域マスタ!$AE17,""))</f>
        <v>稲美町</v>
      </c>
      <c r="AZ82" s="18"/>
      <c r="BA82" s="24">
        <v>11</v>
      </c>
      <c r="BB82" s="24">
        <v>1</v>
      </c>
      <c r="BC82" s="20" t="str">
        <f t="shared" si="24"/>
        <v>28381</v>
      </c>
      <c r="BD82" s="20" t="str">
        <f t="shared" si="25"/>
        <v>稲美町</v>
      </c>
      <c r="BE82" s="953">
        <f>VLOOKUP(BC82&amp;"_令和4年度",データシート3!A:AB,MATCH("ea_"&amp;"太陽光（建物系）"&amp;"_年間発電",データシート3!$A$1:$AB$1,0),0)/10^3+VLOOKUP(BC82&amp;"_令和4年度",データシート3!A:AB,MATCH("ea_"&amp;"太陽光（土地系）"&amp;"_年間発電",データシート3!$A$1:$AB$1,0),0)/10^3</f>
        <v>909411.99300000013</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909411.99300000013</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208655.10592963279</v>
      </c>
      <c r="BK82" s="953">
        <f t="shared" si="21"/>
        <v>700756.88707036735</v>
      </c>
      <c r="BL82" s="953">
        <f t="shared" si="22"/>
        <v>0</v>
      </c>
      <c r="BM82" s="953">
        <f t="shared" si="23"/>
        <v>700756.88707036735</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28218</v>
      </c>
      <c r="AY83" s="20" t="str">
        <f>IF(IFERROR(比較地域マスタ!$AE18,"")=0,"",IFERROR(比較地域マスタ!$AE18,""))</f>
        <v>小野市</v>
      </c>
      <c r="AZ83" s="18"/>
      <c r="BA83" s="24">
        <v>12</v>
      </c>
      <c r="BB83" s="24">
        <v>1</v>
      </c>
      <c r="BC83" s="20" t="str">
        <f t="shared" si="24"/>
        <v>28218</v>
      </c>
      <c r="BD83" s="20" t="str">
        <f t="shared" si="25"/>
        <v>小野市</v>
      </c>
      <c r="BE83" s="953">
        <f>VLOOKUP(BC83&amp;"_令和4年度",データシート3!A:AB,MATCH("ea_"&amp;"太陽光（建物系）"&amp;"_年間発電",データシート3!$A$1:$AB$1,0),0)/10^3+VLOOKUP(BC83&amp;"_令和4年度",データシート3!A:AB,MATCH("ea_"&amp;"太陽光（土地系）"&amp;"_年間発電",データシート3!$A$1:$AB$1,0),0)/10^3</f>
        <v>800631.95</v>
      </c>
      <c r="BF83" s="953">
        <f>VLOOKUP(BC83&amp;"_令和4年度",データシート3!A:AB,MATCH("ea_"&amp;"風力（陸上）"&amp;"_年間発電",データシート3!$A$1:$AB$1,0),0)/10^3</f>
        <v>5438.9160000000002</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806070.86599999992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428950.1892301297</v>
      </c>
      <c r="BK83" s="953">
        <f t="shared" si="21"/>
        <v>377120.67676987022</v>
      </c>
      <c r="BL83" s="953">
        <f t="shared" si="22"/>
        <v>0</v>
      </c>
      <c r="BM83" s="953">
        <f t="shared" si="23"/>
        <v>377120.67676987022</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28210</v>
      </c>
      <c r="AY84" s="20" t="str">
        <f>IF(IFERROR(比較地域マスタ!$AE19,"")=0,"",IFERROR(比較地域マスタ!$AE19,""))</f>
        <v>加古川市</v>
      </c>
      <c r="AZ84" s="18"/>
      <c r="BA84" s="24">
        <v>13</v>
      </c>
      <c r="BB84" s="24">
        <v>1</v>
      </c>
      <c r="BC84" s="20" t="str">
        <f t="shared" si="24"/>
        <v>28210</v>
      </c>
      <c r="BD84" s="20" t="str">
        <f t="shared" si="25"/>
        <v>加古川市</v>
      </c>
      <c r="BE84" s="953">
        <f>VLOOKUP(BC84&amp;"_令和4年度",データシート3!A:AB,MATCH("ea_"&amp;"太陽光（建物系）"&amp;"_年間発電",データシート3!$A$1:$AB$1,0),0)/10^3+VLOOKUP(BC84&amp;"_令和4年度",データシート3!A:AB,MATCH("ea_"&amp;"太陽光（土地系）"&amp;"_年間発電",データシート3!$A$1:$AB$1,0),0)/10^3</f>
        <v>1620404.1599999997</v>
      </c>
      <c r="BF84" s="953">
        <f>VLOOKUP(BC84&amp;"_令和4年度",データシート3!A:AB,MATCH("ea_"&amp;"風力（陸上）"&amp;"_年間発電",データシート3!$A$1:$AB$1,0),0)/10^3</f>
        <v>38940.682000000001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1659344.8419999997</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1691442.2933696059</v>
      </c>
      <c r="BK84" s="953">
        <f t="shared" si="21"/>
        <v>-32097.451369606191</v>
      </c>
      <c r="BL84" s="953">
        <f t="shared" si="22"/>
        <v>-32097.451369606191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28220</v>
      </c>
      <c r="AY85" s="20" t="str">
        <f>IF(IFERROR(比較地域マスタ!$AE20,"")=0,"",IFERROR(比較地域マスタ!$AE20,""))</f>
        <v>加西市</v>
      </c>
      <c r="AZ85" s="18"/>
      <c r="BA85" s="24">
        <v>14</v>
      </c>
      <c r="BB85" s="24">
        <v>1</v>
      </c>
      <c r="BC85" s="20" t="str">
        <f t="shared" si="24"/>
        <v>28220</v>
      </c>
      <c r="BD85" s="20" t="str">
        <f t="shared" si="25"/>
        <v>加西市</v>
      </c>
      <c r="BE85" s="953">
        <f>VLOOKUP(BC85&amp;"_令和4年度",データシート3!A:AB,MATCH("ea_"&amp;"太陽光（建物系）"&amp;"_年間発電",データシート3!$A$1:$AB$1,0),0)/10^3+VLOOKUP(BC85&amp;"_令和4年度",データシート3!A:AB,MATCH("ea_"&amp;"太陽光（土地系）"&amp;"_年間発電",データシート3!$A$1:$AB$1,0),0)/10^3</f>
        <v>1593335.6269999996</v>
      </c>
      <c r="BF85" s="953">
        <f>VLOOKUP(BC85&amp;"_令和4年度",データシート3!A:AB,MATCH("ea_"&amp;"風力（陸上）"&amp;"_年間発電",データシート3!$A$1:$AB$1,0),0)/10^3</f>
        <v>26309.221000000001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861.54988062000007</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1620506.3978806196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392411.95008274267</v>
      </c>
      <c r="BK85" s="953">
        <f t="shared" si="21"/>
        <v>1228094.447797877</v>
      </c>
      <c r="BL85" s="953">
        <f t="shared" si="22"/>
        <v>0</v>
      </c>
      <c r="BM85" s="953">
        <f t="shared" si="23"/>
        <v>1228094.447797877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28228</v>
      </c>
      <c r="AY86" s="20" t="str">
        <f>IF(IFERROR(比較地域マスタ!$AE21,"")=0,"",IFERROR(比較地域マスタ!$AE21,""))</f>
        <v>加東市</v>
      </c>
      <c r="AZ86" s="18"/>
      <c r="BA86" s="24">
        <v>15</v>
      </c>
      <c r="BB86" s="24">
        <v>1</v>
      </c>
      <c r="BC86" s="20" t="str">
        <f t="shared" si="24"/>
        <v>28228</v>
      </c>
      <c r="BD86" s="20" t="str">
        <f t="shared" si="25"/>
        <v>加東市</v>
      </c>
      <c r="BE86" s="953">
        <f>VLOOKUP(BC86&amp;"_令和4年度",データシート3!A:AB,MATCH("ea_"&amp;"太陽光（建物系）"&amp;"_年間発電",データシート3!$A$1:$AB$1,0),0)/10^3+VLOOKUP(BC86&amp;"_令和4年度",データシート3!A:AB,MATCH("ea_"&amp;"太陽光（土地系）"&amp;"_年間発電",データシート3!$A$1:$AB$1,0),0)/10^3</f>
        <v>959230.25000000023</v>
      </c>
      <c r="BF86" s="953">
        <f>VLOOKUP(BC86&amp;"_令和4年度",データシート3!A:AB,MATCH("ea_"&amp;"風力（陸上）"&amp;"_年間発電",データシート3!$A$1:$AB$1,0),0)/10^3</f>
        <v>73178.339999999982</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1032408.5900000002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443282.42363613792</v>
      </c>
      <c r="BK86" s="953">
        <f t="shared" si="21"/>
        <v>589126.16636386234</v>
      </c>
      <c r="BL86" s="953">
        <f t="shared" si="22"/>
        <v>0</v>
      </c>
      <c r="BM86" s="953">
        <f t="shared" si="23"/>
        <v>589126.16636386234</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28446</v>
      </c>
      <c r="AY87" s="20" t="str">
        <f>IF(IFERROR(比較地域マスタ!$AE22,"")=0,"",IFERROR(比較地域マスタ!$AE22,""))</f>
        <v>神河町</v>
      </c>
      <c r="AZ87" s="18"/>
      <c r="BA87" s="24">
        <v>16</v>
      </c>
      <c r="BB87" s="24">
        <v>1</v>
      </c>
      <c r="BC87" s="20" t="str">
        <f t="shared" si="24"/>
        <v>28446</v>
      </c>
      <c r="BD87" s="20" t="str">
        <f t="shared" si="25"/>
        <v>神河町</v>
      </c>
      <c r="BE87" s="953">
        <f>VLOOKUP(BC87&amp;"_令和4年度",データシート3!A:AB,MATCH("ea_"&amp;"太陽光（建物系）"&amp;"_年間発電",データシート3!$A$1:$AB$1,0),0)/10^3+VLOOKUP(BC87&amp;"_令和4年度",データシート3!A:AB,MATCH("ea_"&amp;"太陽光（土地系）"&amp;"_年間発電",データシート3!$A$1:$AB$1,0),0)/10^3</f>
        <v>241436.18700000003</v>
      </c>
      <c r="BF87" s="953">
        <f>VLOOKUP(BC87&amp;"_令和4年度",データシート3!A:AB,MATCH("ea_"&amp;"風力（陸上）"&amp;"_年間発電",データシート3!$A$1:$AB$1,0),0)/10^3</f>
        <v>667281.10499999998</v>
      </c>
      <c r="BG87" s="953">
        <f>VLOOKUP(BC87&amp;"_令和4年度",データシート3!A:AB,MATCH("ea_"&amp;"中小水（河川）"&amp;"_年間発電",データシート3!$A$1:$AB$1,0),0)/10^3+VLOOKUP(BC87&amp;"_令和4年度",データシート3!A:AB,MATCH("ea_"&amp;"中小水（農業用水路）"&amp;"_年間発電",データシート3!$A$1:$AB$1,0),0)/10^3</f>
        <v>698.27599999999995</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909415.56799999997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57706.120954034901</v>
      </c>
      <c r="BK87" s="953">
        <f t="shared" si="21"/>
        <v>851709.44704596512</v>
      </c>
      <c r="BL87" s="953">
        <f t="shared" si="22"/>
        <v>0</v>
      </c>
      <c r="BM87" s="953">
        <f t="shared" si="23"/>
        <v>851709.44704596512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28481</v>
      </c>
      <c r="AY88" s="20" t="str">
        <f>IF(IFERROR(比較地域マスタ!$AE23,"")=0,"",IFERROR(比較地域マスタ!$AE23,""))</f>
        <v>上郡町</v>
      </c>
      <c r="AZ88" s="18"/>
      <c r="BA88" s="24">
        <v>17</v>
      </c>
      <c r="BB88" s="24">
        <v>1</v>
      </c>
      <c r="BC88" s="20" t="str">
        <f t="shared" si="24"/>
        <v>28481</v>
      </c>
      <c r="BD88" s="20" t="str">
        <f t="shared" si="25"/>
        <v>上郡町</v>
      </c>
      <c r="BE88" s="953">
        <f>VLOOKUP(BC88&amp;"_令和4年度",データシート3!A:AB,MATCH("ea_"&amp;"太陽光（建物系）"&amp;"_年間発電",データシート3!$A$1:$AB$1,0),0)/10^3+VLOOKUP(BC88&amp;"_令和4年度",データシート3!A:AB,MATCH("ea_"&amp;"太陽光（土地系）"&amp;"_年間発電",データシート3!$A$1:$AB$1,0),0)/10^3</f>
        <v>358295.66099999996</v>
      </c>
      <c r="BF88" s="953">
        <f>VLOOKUP(BC88&amp;"_令和4年度",データシート3!A:AB,MATCH("ea_"&amp;"風力（陸上）"&amp;"_年間発電",データシート3!$A$1:$AB$1,0),0)/10^3</f>
        <v>196481.448</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554777.10899999994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85853.866120358507</v>
      </c>
      <c r="BK88" s="953">
        <f t="shared" si="21"/>
        <v>468923.24287964142</v>
      </c>
      <c r="BL88" s="953">
        <f t="shared" si="22"/>
        <v>0</v>
      </c>
      <c r="BM88" s="953">
        <f t="shared" si="23"/>
        <v>468923.24287964142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28585</v>
      </c>
      <c r="AY89" s="20" t="str">
        <f>IF(IFERROR(比較地域マスタ!$AE24,"")=0,"",IFERROR(比較地域マスタ!$AE24,""))</f>
        <v>香美町</v>
      </c>
      <c r="AZ89" s="18"/>
      <c r="BA89" s="24">
        <v>18</v>
      </c>
      <c r="BB89" s="24">
        <v>1</v>
      </c>
      <c r="BC89" s="20" t="str">
        <f t="shared" si="24"/>
        <v>28585</v>
      </c>
      <c r="BD89" s="20" t="str">
        <f t="shared" si="25"/>
        <v>香美町</v>
      </c>
      <c r="BE89" s="953">
        <f>VLOOKUP(BC89&amp;"_令和4年度",データシート3!A:AB,MATCH("ea_"&amp;"太陽光（建物系）"&amp;"_年間発電",データシート3!$A$1:$AB$1,0),0)/10^3+VLOOKUP(BC89&amp;"_令和4年度",データシート3!A:AB,MATCH("ea_"&amp;"太陽光（土地系）"&amp;"_年間発電",データシート3!$A$1:$AB$1,0),0)/10^3</f>
        <v>297827.87599999999</v>
      </c>
      <c r="BF89" s="953">
        <f>VLOOKUP(BC89&amp;"_令和4年度",データシート3!A:AB,MATCH("ea_"&amp;"風力（陸上）"&amp;"_年間発電",データシート3!$A$1:$AB$1,0),0)/10^3</f>
        <v>1238078.149</v>
      </c>
      <c r="BG89" s="953">
        <f>VLOOKUP(BC89&amp;"_令和4年度",データシート3!A:AB,MATCH("ea_"&amp;"中小水（河川）"&amp;"_年間発電",データシート3!$A$1:$AB$1,0),0)/10^3+VLOOKUP(BC89&amp;"_令和4年度",データシート3!A:AB,MATCH("ea_"&amp;"中小水（農業用水路）"&amp;"_年間発電",データシート3!$A$1:$AB$1,0),0)/10^3</f>
        <v>36828.252999999997</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929.85599999999999</v>
      </c>
      <c r="BI89" s="953">
        <f t="shared" si="26"/>
        <v>1573664.1339999998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73614.817874819695</v>
      </c>
      <c r="BK89" s="953">
        <f t="shared" si="21"/>
        <v>1500049.3161251801</v>
      </c>
      <c r="BL89" s="953">
        <f t="shared" si="22"/>
        <v>0</v>
      </c>
      <c r="BM89" s="953">
        <f t="shared" si="23"/>
        <v>1500049.3161251801</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28217</v>
      </c>
      <c r="AY90" s="20" t="str">
        <f>IF(IFERROR(比較地域マスタ!$AE25,"")=0,"",IFERROR(比較地域マスタ!$AE25,""))</f>
        <v>川西市</v>
      </c>
      <c r="AZ90" s="18"/>
      <c r="BA90" s="24">
        <v>19</v>
      </c>
      <c r="BB90" s="24">
        <v>1</v>
      </c>
      <c r="BC90" s="20" t="str">
        <f t="shared" si="24"/>
        <v>28217</v>
      </c>
      <c r="BD90" s="20" t="str">
        <f t="shared" si="25"/>
        <v>川西市</v>
      </c>
      <c r="BE90" s="953">
        <f>VLOOKUP(BC90&amp;"_令和4年度",データシート3!A:AB,MATCH("ea_"&amp;"太陽光（建物系）"&amp;"_年間発電",データシート3!$A$1:$AB$1,0),0)/10^3+VLOOKUP(BC90&amp;"_令和4年度",データシート3!A:AB,MATCH("ea_"&amp;"太陽光（土地系）"&amp;"_年間発電",データシート3!$A$1:$AB$1,0),0)/10^3</f>
        <v>505737.28499999997</v>
      </c>
      <c r="BF90" s="953">
        <f>VLOOKUP(BC90&amp;"_令和4年度",データシート3!A:AB,MATCH("ea_"&amp;"風力（陸上）"&amp;"_年間発電",データシート3!$A$1:$AB$1,0),0)/10^3</f>
        <v>5049.7020000000002</v>
      </c>
      <c r="BG90" s="953">
        <f>VLOOKUP(BC90&amp;"_令和4年度",データシート3!A:AB,MATCH("ea_"&amp;"中小水（河川）"&amp;"_年間発電",データシート3!$A$1:$AB$1,0),0)/10^3+VLOOKUP(BC90&amp;"_令和4年度",データシート3!A:AB,MATCH("ea_"&amp;"中小水（農業用水路）"&amp;"_年間発電",データシート3!$A$1:$AB$1,0),0)/10^3</f>
        <v>557.34400000000016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511344.33099999995</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564667.95676205994</v>
      </c>
      <c r="BK90" s="953">
        <f t="shared" si="21"/>
        <v>-53323.625762059994</v>
      </c>
      <c r="BL90" s="953">
        <f t="shared" si="22"/>
        <v>-53323.625762059994</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28100</v>
      </c>
      <c r="AY91" s="20" t="str">
        <f>IF(IFERROR(比較地域マスタ!$AE26,"")=0,"",IFERROR(比較地域マスタ!$AE26,""))</f>
        <v>神戸市</v>
      </c>
      <c r="BA91" s="24">
        <v>20</v>
      </c>
      <c r="BB91" s="24">
        <v>1</v>
      </c>
      <c r="BC91" s="20" t="str">
        <f t="shared" si="24"/>
        <v>28100</v>
      </c>
      <c r="BD91" s="20" t="str">
        <f t="shared" si="25"/>
        <v>神戸市</v>
      </c>
      <c r="BE91" s="953">
        <f>VLOOKUP(BC91&amp;"_令和4年度",データシート3!A:AB,MATCH("ea_"&amp;"太陽光（建物系）"&amp;"_年間発電",データシート3!$A$1:$AB$1,0),0)/10^3+VLOOKUP(BC91&amp;"_令和4年度",データシート3!A:AB,MATCH("ea_"&amp;"太陽光（土地系）"&amp;"_年間発電",データシート3!$A$1:$AB$1,0),0)/10^3</f>
        <v>5679452.5319999997</v>
      </c>
      <c r="BF91" s="953">
        <f>VLOOKUP(BC91&amp;"_令和4年度",データシート3!A:AB,MATCH("ea_"&amp;"風力（陸上）"&amp;"_年間発電",データシート3!$A$1:$AB$1,0),0)/10^3</f>
        <v>589123.92500000016</v>
      </c>
      <c r="BG91" s="953">
        <f>VLOOKUP(BC91&amp;"_令和4年度",データシート3!A:AB,MATCH("ea_"&amp;"中小水（河川）"&amp;"_年間発電",データシート3!$A$1:$AB$1,0),0)/10^3+VLOOKUP(BC91&amp;"_令和4年度",データシート3!A:AB,MATCH("ea_"&amp;"中小水（農業用水路）"&amp;"_年間発電",データシート3!$A$1:$AB$1,0),0)/10^3</f>
        <v>6242.8762148400001</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551.38900000000001</v>
      </c>
      <c r="BI91" s="953">
        <f t="shared" si="26"/>
        <v>6275370.7222148404</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9780399.1111736186</v>
      </c>
      <c r="BK91" s="953">
        <f t="shared" si="21"/>
        <v>-3505028.3889587782</v>
      </c>
      <c r="BL91" s="953">
        <f t="shared" si="22"/>
        <v>-3505028.3889587782</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28501</v>
      </c>
      <c r="AY92" s="20" t="str">
        <f>IF(IFERROR(比較地域マスタ!$AE27,"")=0,"",IFERROR(比較地域マスタ!$AE27,""))</f>
        <v>佐用町</v>
      </c>
      <c r="AZ92" s="18"/>
      <c r="BA92" s="24">
        <v>21</v>
      </c>
      <c r="BB92" s="24">
        <v>1</v>
      </c>
      <c r="BC92" s="20" t="str">
        <f t="shared" si="24"/>
        <v>28501</v>
      </c>
      <c r="BD92" s="20" t="str">
        <f t="shared" si="25"/>
        <v>佐用町</v>
      </c>
      <c r="BE92" s="953">
        <f>VLOOKUP(BC92&amp;"_令和4年度",データシート3!A:AB,MATCH("ea_"&amp;"太陽光（建物系）"&amp;"_年間発電",データシート3!$A$1:$AB$1,0),0)/10^3+VLOOKUP(BC92&amp;"_令和4年度",データシート3!A:AB,MATCH("ea_"&amp;"太陽光（土地系）"&amp;"_年間発電",データシート3!$A$1:$AB$1,0),0)/10^3</f>
        <v>464991.53399999999</v>
      </c>
      <c r="BF92" s="953">
        <f>VLOOKUP(BC92&amp;"_令和4年度",データシート3!A:AB,MATCH("ea_"&amp;"風力（陸上）"&amp;"_年間発電",データシート3!$A$1:$AB$1,0),0)/10^3</f>
        <v>252876.57000000004</v>
      </c>
      <c r="BG92" s="953">
        <f>VLOOKUP(BC92&amp;"_令和4年度",データシート3!A:AB,MATCH("ea_"&amp;"中小水（河川）"&amp;"_年間発電",データシート3!$A$1:$AB$1,0),0)/10^3+VLOOKUP(BC92&amp;"_令和4年度",データシート3!A:AB,MATCH("ea_"&amp;"中小水（農業用水路）"&amp;"_年間発電",データシート3!$A$1:$AB$1,0),0)/10^3</f>
        <v>5378.9099999999989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723247.01400000008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81270.478883214979</v>
      </c>
      <c r="BK92" s="953">
        <f>BI92-BJ92</f>
        <v>641976.53511678509</v>
      </c>
      <c r="BL92" s="953">
        <f t="shared" si="22"/>
        <v>0</v>
      </c>
      <c r="BM92" s="953">
        <f t="shared" si="23"/>
        <v>641976.53511678509</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28219</v>
      </c>
      <c r="AY93" s="20" t="str">
        <f>IF(IFERROR(比較地域マスタ!$AE28,"")=0,"",IFERROR(比較地域マスタ!$AE28,""))</f>
        <v>三田市</v>
      </c>
      <c r="AZ93" s="18"/>
      <c r="BA93" s="24">
        <v>22</v>
      </c>
      <c r="BB93" s="24">
        <v>1</v>
      </c>
      <c r="BC93" s="20" t="str">
        <f t="shared" si="24"/>
        <v>28219</v>
      </c>
      <c r="BD93" s="20" t="str">
        <f t="shared" si="25"/>
        <v>三田市</v>
      </c>
      <c r="BE93" s="953">
        <f>VLOOKUP(BC93&amp;"_令和4年度",データシート3!A:AB,MATCH("ea_"&amp;"太陽光（建物系）"&amp;"_年間発電",データシート3!$A$1:$AB$1,0),0)/10^3+VLOOKUP(BC93&amp;"_令和4年度",データシート3!A:AB,MATCH("ea_"&amp;"太陽光（土地系）"&amp;"_年間発電",データシート3!$A$1:$AB$1,0),0)/10^3</f>
        <v>863674.52500000014</v>
      </c>
      <c r="BF93" s="953">
        <f>VLOOKUP(BC93&amp;"_令和4年度",データシート3!A:AB,MATCH("ea_"&amp;"風力（陸上）"&amp;"_年間発電",データシート3!$A$1:$AB$1,0),0)/10^3</f>
        <v>264881.14799999999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696.22699999999986</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1129251.9000000001</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793312.25661014637</v>
      </c>
      <c r="BK93" s="953">
        <f t="shared" si="21"/>
        <v>335939.64338985377</v>
      </c>
      <c r="BL93" s="953">
        <f t="shared" si="22"/>
        <v>0</v>
      </c>
      <c r="BM93" s="953">
        <f t="shared" si="23"/>
        <v>335939.64338985377</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28227</v>
      </c>
      <c r="AY94" s="20" t="str">
        <f>IF(IFERROR(比較地域マスタ!$AE29,"")=0,"",IFERROR(比較地域マスタ!$AE29,""))</f>
        <v>宍粟市</v>
      </c>
      <c r="AZ94" s="18"/>
      <c r="BA94" s="24">
        <v>23</v>
      </c>
      <c r="BB94" s="24">
        <v>1</v>
      </c>
      <c r="BC94" s="20" t="str">
        <f t="shared" si="24"/>
        <v>28227</v>
      </c>
      <c r="BD94" s="20" t="str">
        <f t="shared" si="25"/>
        <v>宍粟市</v>
      </c>
      <c r="BE94" s="953">
        <f>VLOOKUP(BC94&amp;"_令和4年度",データシート3!A:AB,MATCH("ea_"&amp;"太陽光（建物系）"&amp;"_年間発電",データシート3!$A$1:$AB$1,0),0)/10^3+VLOOKUP(BC94&amp;"_令和4年度",データシート3!A:AB,MATCH("ea_"&amp;"太陽光（土地系）"&amp;"_年間発電",データシート3!$A$1:$AB$1,0),0)/10^3</f>
        <v>597321.11199999996</v>
      </c>
      <c r="BF94" s="953">
        <f>VLOOKUP(BC94&amp;"_令和4年度",データシート3!A:AB,MATCH("ea_"&amp;"風力（陸上）"&amp;"_年間発電",データシート3!$A$1:$AB$1,0),0)/10^3</f>
        <v>2187508.2820000001</v>
      </c>
      <c r="BG94" s="953">
        <f>VLOOKUP(BC94&amp;"_令和4年度",データシート3!A:AB,MATCH("ea_"&amp;"中小水（河川）"&amp;"_年間発電",データシート3!$A$1:$AB$1,0),0)/10^3+VLOOKUP(BC94&amp;"_令和4年度",データシート3!A:AB,MATCH("ea_"&amp;"中小水（農業用水路）"&amp;"_年間発電",データシート3!$A$1:$AB$1,0),0)/10^3</f>
        <v>63495.123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2848324.5170000005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173893.66503593876</v>
      </c>
      <c r="BK94" s="953">
        <f t="shared" si="21"/>
        <v>2674430.8519640616</v>
      </c>
      <c r="BL94" s="953">
        <f t="shared" si="22"/>
        <v>0</v>
      </c>
      <c r="BM94" s="953">
        <f t="shared" si="23"/>
        <v>2674430.8519640616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28586</v>
      </c>
      <c r="AY95" s="20" t="str">
        <f>IF(IFERROR(比較地域マスタ!$AE30,"")=0,"",IFERROR(比較地域マスタ!$AE30,""))</f>
        <v>新温泉町</v>
      </c>
      <c r="AZ95" s="18"/>
      <c r="BA95" s="24">
        <v>24</v>
      </c>
      <c r="BB95" s="24">
        <v>1</v>
      </c>
      <c r="BC95" s="20" t="str">
        <f t="shared" si="24"/>
        <v>28586</v>
      </c>
      <c r="BD95" s="20" t="str">
        <f t="shared" si="25"/>
        <v>新温泉町</v>
      </c>
      <c r="BE95" s="953">
        <f>VLOOKUP(BC95&amp;"_令和4年度",データシート3!A:AB,MATCH("ea_"&amp;"太陽光（建物系）"&amp;"_年間発電",データシート3!$A$1:$AB$1,0),0)/10^3+VLOOKUP(BC95&amp;"_令和4年度",データシート3!A:AB,MATCH("ea_"&amp;"太陽光（土地系）"&amp;"_年間発電",データシート3!$A$1:$AB$1,0),0)/10^3</f>
        <v>259374.06200000003</v>
      </c>
      <c r="BF95" s="953">
        <f>VLOOKUP(BC95&amp;"_令和4年度",データシート3!A:AB,MATCH("ea_"&amp;"風力（陸上）"&amp;"_年間発電",データシート3!$A$1:$AB$1,0),0)/10^3</f>
        <v>641595.196</v>
      </c>
      <c r="BG95" s="953">
        <f>VLOOKUP(BC95&amp;"_令和4年度",データシート3!A:AB,MATCH("ea_"&amp;"中小水（河川）"&amp;"_年間発電",データシート3!$A$1:$AB$1,0),0)/10^3+VLOOKUP(BC95&amp;"_令和4年度",データシート3!A:AB,MATCH("ea_"&amp;"中小水（農業用水路）"&amp;"_年間発電",データシート3!$A$1:$AB$1,0),0)/10^3</f>
        <v>17971.592000000001</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114.79099999999998</v>
      </c>
      <c r="BI95" s="953">
        <f t="shared" si="26"/>
        <v>919055.64099999995</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61585.551820798661</v>
      </c>
      <c r="BK95" s="953">
        <f t="shared" si="21"/>
        <v>857470.08917920128</v>
      </c>
      <c r="BL95" s="953">
        <f t="shared" si="22"/>
        <v>0</v>
      </c>
      <c r="BM95" s="953">
        <f t="shared" si="23"/>
        <v>857470.08917920128</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28205</v>
      </c>
      <c r="AY96" s="20" t="str">
        <f>IF(IFERROR(比較地域マスタ!$AE31,"")=0,"",IFERROR(比較地域マスタ!$AE31,""))</f>
        <v>洲本市</v>
      </c>
      <c r="AZ96" s="18"/>
      <c r="BA96" s="24">
        <v>25</v>
      </c>
      <c r="BB96" s="24">
        <v>1</v>
      </c>
      <c r="BC96" s="20" t="str">
        <f t="shared" si="24"/>
        <v>28205</v>
      </c>
      <c r="BD96" s="20" t="str">
        <f t="shared" si="25"/>
        <v>洲本市</v>
      </c>
      <c r="BE96" s="953">
        <f>VLOOKUP(BC96&amp;"_令和4年度",データシート3!A:AB,MATCH("ea_"&amp;"太陽光（建物系）"&amp;"_年間発電",データシート3!$A$1:$AB$1,0),0)/10^3+VLOOKUP(BC96&amp;"_令和4年度",データシート3!A:AB,MATCH("ea_"&amp;"太陽光（土地系）"&amp;"_年間発電",データシート3!$A$1:$AB$1,0),0)/10^3</f>
        <v>843765.04200000013</v>
      </c>
      <c r="BF96" s="953">
        <f>VLOOKUP(BC96&amp;"_令和4年度",データシート3!A:AB,MATCH("ea_"&amp;"風力（陸上）"&amp;"_年間発電",データシート3!$A$1:$AB$1,0),0)/10^3</f>
        <v>430591.06099999993</v>
      </c>
      <c r="BG96" s="953">
        <f>VLOOKUP(BC96&amp;"_令和4年度",データシート3!A:AB,MATCH("ea_"&amp;"中小水（河川）"&amp;"_年間発電",データシート3!$A$1:$AB$1,0),0)/10^3+VLOOKUP(BC96&amp;"_令和4年度",データシート3!A:AB,MATCH("ea_"&amp;"中小水（農業用水路）"&amp;"_年間発電",データシート3!$A$1:$AB$1,0),0)/10^3</f>
        <v>710.16800000000001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1275066.2710000002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217891.882026112</v>
      </c>
      <c r="BK96" s="953">
        <f t="shared" si="21"/>
        <v>1057174.3889738882</v>
      </c>
      <c r="BL96" s="953">
        <f t="shared" si="22"/>
        <v>0</v>
      </c>
      <c r="BM96" s="953">
        <f t="shared" si="23"/>
        <v>1057174.3889738882</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28464</v>
      </c>
      <c r="AY97" s="20" t="str">
        <f>IF(IFERROR(比較地域マスタ!$AE32,"")=0,"",IFERROR(比較地域マスタ!$AE32,""))</f>
        <v>太子町</v>
      </c>
      <c r="AZ97" s="18"/>
      <c r="BA97" s="24">
        <v>26</v>
      </c>
      <c r="BB97" s="24">
        <v>1</v>
      </c>
      <c r="BC97" s="20" t="str">
        <f t="shared" si="24"/>
        <v>28464</v>
      </c>
      <c r="BD97" s="20" t="str">
        <f t="shared" si="25"/>
        <v>太子町</v>
      </c>
      <c r="BE97" s="953">
        <f>VLOOKUP(BC97&amp;"_令和4年度",データシート3!A:AB,MATCH("ea_"&amp;"太陽光（建物系）"&amp;"_年間発電",データシート3!$A$1:$AB$1,0),0)/10^3+VLOOKUP(BC97&amp;"_令和4年度",データシート3!A:AB,MATCH("ea_"&amp;"太陽光（土地系）"&amp;"_年間発電",データシート3!$A$1:$AB$1,0),0)/10^3</f>
        <v>237534.10700000002</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237534.10700000002</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230758.7179191185</v>
      </c>
      <c r="BK97" s="953">
        <f t="shared" si="21"/>
        <v>6775.3890808815195</v>
      </c>
      <c r="BL97" s="953">
        <f t="shared" si="22"/>
        <v>0</v>
      </c>
      <c r="BM97" s="953">
        <f t="shared" si="23"/>
        <v>6775.3890808815195</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28216</v>
      </c>
      <c r="AY98" s="20" t="str">
        <f>IF(IFERROR(比較地域マスタ!$AE33,"")=0,"",IFERROR(比較地域マスタ!$AE33,""))</f>
        <v>高砂市</v>
      </c>
      <c r="AZ98" s="18"/>
      <c r="BA98" s="24">
        <v>27</v>
      </c>
      <c r="BB98" s="24">
        <v>1</v>
      </c>
      <c r="BC98" s="20" t="str">
        <f t="shared" si="24"/>
        <v>28216</v>
      </c>
      <c r="BD98" s="20" t="str">
        <f t="shared" si="25"/>
        <v>高砂市</v>
      </c>
      <c r="BE98" s="953">
        <f>VLOOKUP(BC98&amp;"_令和4年度",データシート3!A:AB,MATCH("ea_"&amp;"太陽光（建物系）"&amp;"_年間発電",データシート3!$A$1:$AB$1,0),0)/10^3+VLOOKUP(BC98&amp;"_令和4年度",データシート3!A:AB,MATCH("ea_"&amp;"太陽光（土地系）"&amp;"_年間発電",データシート3!$A$1:$AB$1,0),0)/10^3</f>
        <v>537400.97399999993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537400.97399999993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973117.82691247191</v>
      </c>
      <c r="BK98" s="953">
        <f t="shared" si="21"/>
        <v>-435716.85291247198</v>
      </c>
      <c r="BL98" s="953">
        <f t="shared" si="22"/>
        <v>-435716.85291247198</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28365</v>
      </c>
      <c r="AY99" s="20" t="str">
        <f>IF(IFERROR(比較地域マスタ!$AE34,"")=0,"",IFERROR(比較地域マスタ!$AE34,""))</f>
        <v>多可町</v>
      </c>
      <c r="AZ99" s="18"/>
      <c r="BA99" s="24">
        <v>28</v>
      </c>
      <c r="BB99" s="24">
        <v>1</v>
      </c>
      <c r="BC99" s="20" t="str">
        <f t="shared" si="24"/>
        <v>28365</v>
      </c>
      <c r="BD99" s="20" t="str">
        <f t="shared" si="25"/>
        <v>多可町</v>
      </c>
      <c r="BE99" s="953">
        <f>VLOOKUP(BC99&amp;"_令和4年度",データシート3!A:AB,MATCH("ea_"&amp;"太陽光（建物系）"&amp;"_年間発電",データシート3!$A$1:$AB$1,0),0)/10^3+VLOOKUP(BC99&amp;"_令和4年度",データシート3!A:AB,MATCH("ea_"&amp;"太陽光（土地系）"&amp;"_年間発電",データシート3!$A$1:$AB$1,0),0)/10^3</f>
        <v>501692.75399999996</v>
      </c>
      <c r="BF99" s="953">
        <f>VLOOKUP(BC99&amp;"_令和4年度",データシート3!A:AB,MATCH("ea_"&amp;"風力（陸上）"&amp;"_年間発電",データシート3!$A$1:$AB$1,0),0)/10^3</f>
        <v>224517.45800000001</v>
      </c>
      <c r="BG99" s="953">
        <f>VLOOKUP(BC99&amp;"_令和4年度",データシート3!A:AB,MATCH("ea_"&amp;"中小水（河川）"&amp;"_年間発電",データシート3!$A$1:$AB$1,0),0)/10^3+VLOOKUP(BC99&amp;"_令和4年度",データシート3!A:AB,MATCH("ea_"&amp;"中小水（農業用水路）"&amp;"_年間発電",データシート3!$A$1:$AB$1,0),0)/10^3</f>
        <v>1648.4732248500004</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727858.68522484996</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104571.7243246227</v>
      </c>
      <c r="BK99" s="953">
        <f t="shared" si="21"/>
        <v>623286.96090022731</v>
      </c>
      <c r="BL99" s="953">
        <f t="shared" si="22"/>
        <v>0</v>
      </c>
      <c r="BM99" s="953">
        <f t="shared" si="23"/>
        <v>623286.96090022731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28214</v>
      </c>
      <c r="AY100" s="20" t="str">
        <f>IF(IFERROR(比較地域マスタ!$AE35,"")=0,"",IFERROR(比較地域マスタ!$AE35,""))</f>
        <v>宝塚市</v>
      </c>
      <c r="AZ100" s="18"/>
      <c r="BA100" s="24">
        <v>29</v>
      </c>
      <c r="BB100" s="24">
        <v>1</v>
      </c>
      <c r="BC100" s="20" t="str">
        <f t="shared" si="24"/>
        <v>28214</v>
      </c>
      <c r="BD100" s="20" t="str">
        <f t="shared" si="25"/>
        <v>宝塚市</v>
      </c>
      <c r="BE100" s="953">
        <f>VLOOKUP(BC100&amp;"_令和4年度",データシート3!A:AB,MATCH("ea_"&amp;"太陽光（建物系）"&amp;"_年間発電",データシート3!$A$1:$AB$1,0),0)/10^3+VLOOKUP(BC100&amp;"_令和4年度",データシート3!A:AB,MATCH("ea_"&amp;"太陽光（土地系）"&amp;"_年間発電",データシート3!$A$1:$AB$1,0),0)/10^3</f>
        <v>700024.07700000005</v>
      </c>
      <c r="BF100" s="953">
        <f>VLOOKUP(BC100&amp;"_令和4年度",データシート3!A:AB,MATCH("ea_"&amp;"風力（陸上）"&amp;"_年間発電",データシート3!$A$1:$AB$1,0),0)/10^3</f>
        <v>166057.35500000001</v>
      </c>
      <c r="BG100" s="953">
        <f>VLOOKUP(BC100&amp;"_令和4年度",データシート3!A:AB,MATCH("ea_"&amp;"中小水（河川）"&amp;"_年間発電",データシート3!$A$1:$AB$1,0),0)/10^3+VLOOKUP(BC100&amp;"_令和4年度",データシート3!A:AB,MATCH("ea_"&amp;"中小水（農業用水路）"&amp;"_年間発電",データシート3!$A$1:$AB$1,0),0)/10^3</f>
        <v>51.657524670000008</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866133.08952467004</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808154.98559548007</v>
      </c>
      <c r="BK100" s="953">
        <f t="shared" si="21"/>
        <v>57978.103929189965</v>
      </c>
      <c r="BL100" s="953">
        <f t="shared" si="22"/>
        <v>0</v>
      </c>
      <c r="BM100" s="953">
        <f t="shared" si="23"/>
        <v>57978.103929189965</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28229</v>
      </c>
      <c r="AY101" s="20" t="str">
        <f>IF(IFERROR(比較地域マスタ!$AE36,"")=0,"",IFERROR(比較地域マスタ!$AE36,""))</f>
        <v>たつの市</v>
      </c>
      <c r="AZ101" s="18"/>
      <c r="BA101" s="24">
        <v>30</v>
      </c>
      <c r="BB101" s="24">
        <v>1</v>
      </c>
      <c r="BC101" s="20" t="str">
        <f t="shared" si="24"/>
        <v>28229</v>
      </c>
      <c r="BD101" s="20" t="str">
        <f t="shared" si="25"/>
        <v>たつの市</v>
      </c>
      <c r="BE101" s="953">
        <f>VLOOKUP(BC101&amp;"_令和4年度",データシート3!A:AB,MATCH("ea_"&amp;"太陽光（建物系）"&amp;"_年間発電",データシート3!$A$1:$AB$1,0),0)/10^3+VLOOKUP(BC101&amp;"_令和4年度",データシート3!A:AB,MATCH("ea_"&amp;"太陽光（土地系）"&amp;"_年間発電",データシート3!$A$1:$AB$1,0),0)/10^3</f>
        <v>978679.24599999993</v>
      </c>
      <c r="BF101" s="953">
        <f>VLOOKUP(BC101&amp;"_令和4年度",データシート3!A:AB,MATCH("ea_"&amp;"風力（陸上）"&amp;"_年間発電",データシート3!$A$1:$AB$1,0),0)/10^3</f>
        <v>248459.158</v>
      </c>
      <c r="BG101" s="953">
        <f>VLOOKUP(BC101&amp;"_令和4年度",データシート3!A:AB,MATCH("ea_"&amp;"中小水（河川）"&amp;"_年間発電",データシート3!$A$1:$AB$1,0),0)/10^3+VLOOKUP(BC101&amp;"_令和4年度",データシート3!A:AB,MATCH("ea_"&amp;"中小水（農業用水路）"&amp;"_年間発電",データシート3!$A$1:$AB$1,0),0)/10^3</f>
        <v>1711.3182861300002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1228849.7222861298</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565985.19654021692</v>
      </c>
      <c r="BK101" s="953">
        <f t="shared" si="21"/>
        <v>662864.52574591292</v>
      </c>
      <c r="BL101" s="953">
        <f t="shared" si="22"/>
        <v>0</v>
      </c>
      <c r="BM101" s="953">
        <f t="shared" si="23"/>
        <v>662864.52574591292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28221</v>
      </c>
      <c r="AY102" s="20" t="str">
        <f>IF(IFERROR(比較地域マスタ!$AE37,"")=0,"",IFERROR(比較地域マスタ!$AE37,""))</f>
        <v>丹波篠山市</v>
      </c>
      <c r="AZ102" s="18"/>
      <c r="BA102" s="24">
        <v>31</v>
      </c>
      <c r="BB102" s="24">
        <v>1</v>
      </c>
      <c r="BC102" s="20" t="str">
        <f t="shared" si="24"/>
        <v>28221</v>
      </c>
      <c r="BD102" s="20" t="str">
        <f t="shared" si="25"/>
        <v>丹波篠山市</v>
      </c>
      <c r="BE102" s="953">
        <f>VLOOKUP(BC102&amp;"_令和4年度",データシート3!A:AB,MATCH("ea_"&amp;"太陽光（建物系）"&amp;"_年間発電",データシート3!$A$1:$AB$1,0),0)/10^3+VLOOKUP(BC102&amp;"_令和4年度",データシート3!A:AB,MATCH("ea_"&amp;"太陽光（土地系）"&amp;"_年間発電",データシート3!$A$1:$AB$1,0),0)/10^3</f>
        <v>1172631.1039999998</v>
      </c>
      <c r="BF102" s="953">
        <f>VLOOKUP(BC102&amp;"_令和4年度",データシート3!A:AB,MATCH("ea_"&amp;"風力（陸上）"&amp;"_年間発電",データシート3!$A$1:$AB$1,0),0)/10^3</f>
        <v>795543.58600000001</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1968174.69</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363982.17465949</v>
      </c>
      <c r="BK102" s="953">
        <f t="shared" si="21"/>
        <v>1604192.5153405098</v>
      </c>
      <c r="BL102" s="953">
        <f t="shared" si="22"/>
        <v>0</v>
      </c>
      <c r="BM102" s="953">
        <f t="shared" si="23"/>
        <v>1604192.5153405098</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28223</v>
      </c>
      <c r="AY103" s="20" t="str">
        <f>IF(IFERROR(比較地域マスタ!$AE38,"")=0,"",IFERROR(比較地域マスタ!$AE38,""))</f>
        <v>丹波市</v>
      </c>
      <c r="AZ103" s="18"/>
      <c r="BA103" s="24">
        <v>32</v>
      </c>
      <c r="BB103" s="24">
        <v>1</v>
      </c>
      <c r="BC103" s="20" t="str">
        <f t="shared" si="24"/>
        <v>28223</v>
      </c>
      <c r="BD103" s="20" t="str">
        <f t="shared" si="25"/>
        <v>丹波市</v>
      </c>
      <c r="BE103" s="953">
        <f>VLOOKUP(BC103&amp;"_令和4年度",データシート3!A:AB,MATCH("ea_"&amp;"太陽光（建物系）"&amp;"_年間発電",データシート3!$A$1:$AB$1,0),0)/10^3+VLOOKUP(BC103&amp;"_令和4年度",データシート3!A:AB,MATCH("ea_"&amp;"太陽光（土地系）"&amp;"_年間発電",データシート3!$A$1:$AB$1,0),0)/10^3</f>
        <v>1433930.696</v>
      </c>
      <c r="BF103" s="953">
        <f>VLOOKUP(BC103&amp;"_令和4年度",データシート3!A:AB,MATCH("ea_"&amp;"風力（陸上）"&amp;"_年間発電",データシート3!$A$1:$AB$1,0),0)/10^3</f>
        <v>816818.45200000016</v>
      </c>
      <c r="BG103" s="953">
        <f>VLOOKUP(BC103&amp;"_令和4年度",データシート3!A:AB,MATCH("ea_"&amp;"中小水（河川）"&amp;"_年間発電",データシート3!$A$1:$AB$1,0),0)/10^3+VLOOKUP(BC103&amp;"_令和4年度",データシート3!A:AB,MATCH("ea_"&amp;"中小水（農業用水路）"&amp;"_年間発電",データシート3!$A$1:$AB$1,0),0)/10^3</f>
        <v>329.10599999999999</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2251078.2540000002</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401551.10603749042</v>
      </c>
      <c r="BK103" s="953">
        <f t="shared" si="21"/>
        <v>1849527.1479625097</v>
      </c>
      <c r="BL103" s="953">
        <f t="shared" si="22"/>
        <v>0</v>
      </c>
      <c r="BM103" s="953">
        <f t="shared" si="23"/>
        <v>1849527.1479625097</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28209</v>
      </c>
      <c r="AY104" s="20" t="str">
        <f>IF(IFERROR(比較地域マスタ!$AE39,"")=0,"",IFERROR(比較地域マスタ!$AE39,""))</f>
        <v>豊岡市</v>
      </c>
      <c r="AZ104" s="18"/>
      <c r="BA104" s="24">
        <v>33</v>
      </c>
      <c r="BB104" s="24">
        <v>1</v>
      </c>
      <c r="BC104" s="20" t="str">
        <f t="shared" si="24"/>
        <v>28209</v>
      </c>
      <c r="BD104" s="20" t="str">
        <f t="shared" si="25"/>
        <v>豊岡市</v>
      </c>
      <c r="BE104" s="953">
        <f>VLOOKUP(BC104&amp;"_令和4年度",データシート3!A:AB,MATCH("ea_"&amp;"太陽光（建物系）"&amp;"_年間発電",データシート3!$A$1:$AB$1,0),0)/10^3+VLOOKUP(BC104&amp;"_令和4年度",データシート3!A:AB,MATCH("ea_"&amp;"太陽光（土地系）"&amp;"_年間発電",データシート3!$A$1:$AB$1,0),0)/10^3</f>
        <v>1093790.348</v>
      </c>
      <c r="BF104" s="953">
        <f>VLOOKUP(BC104&amp;"_令和4年度",データシート3!A:AB,MATCH("ea_"&amp;"風力（陸上）"&amp;"_年間発電",データシート3!$A$1:$AB$1,0),0)/10^3</f>
        <v>1817238.757</v>
      </c>
      <c r="BG104" s="953">
        <f>VLOOKUP(BC104&amp;"_令和4年度",データシート3!A:AB,MATCH("ea_"&amp;"中小水（河川）"&amp;"_年間発電",データシート3!$A$1:$AB$1,0),0)/10^3+VLOOKUP(BC104&amp;"_令和4年度",データシート3!A:AB,MATCH("ea_"&amp;"中小水（農業用水路）"&amp;"_年間発電",データシート3!$A$1:$AB$1,0),0)/10^3</f>
        <v>7573.2650000000003</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870.25300000000004</v>
      </c>
      <c r="BI104" s="953">
        <f t="shared" si="26"/>
        <v>2919472.6230000001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421171.05839276832</v>
      </c>
      <c r="BK104" s="953">
        <f t="shared" ref="BK104:BK135" si="27">BI104-BJ104</f>
        <v>2498301.5646072319</v>
      </c>
      <c r="BL104" s="953">
        <f t="shared" ref="BL104:BL135" si="28">IF(BK104&gt;0,0,BK104)</f>
        <v>0</v>
      </c>
      <c r="BM104" s="953">
        <f t="shared" ref="BM104:BM135" si="29">IF(BK104&gt;0,BK104,0)</f>
        <v>2498301.5646072319</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28204</v>
      </c>
      <c r="AY105" s="20" t="str">
        <f>IF(IFERROR(比較地域マスタ!$AE40,"")=0,"",IFERROR(比較地域マスタ!$AE40,""))</f>
        <v>西宮市</v>
      </c>
      <c r="AZ105" s="18"/>
      <c r="BA105" s="24">
        <v>34</v>
      </c>
      <c r="BB105" s="24">
        <v>1</v>
      </c>
      <c r="BC105" s="20" t="str">
        <f t="shared" si="24"/>
        <v>28204</v>
      </c>
      <c r="BD105" s="20" t="str">
        <f t="shared" si="25"/>
        <v>西宮市</v>
      </c>
      <c r="BE105" s="953">
        <f>VLOOKUP(BC105&amp;"_令和4年度",データシート3!A:AB,MATCH("ea_"&amp;"太陽光（建物系）"&amp;"_年間発電",データシート3!$A$1:$AB$1,0),0)/10^3+VLOOKUP(BC105&amp;"_令和4年度",データシート3!A:AB,MATCH("ea_"&amp;"太陽光（土地系）"&amp;"_年間発電",データシート3!$A$1:$AB$1,0),0)/10^3</f>
        <v>1086516.2569999998</v>
      </c>
      <c r="BF105" s="953">
        <f>VLOOKUP(BC105&amp;"_令和4年度",データシート3!A:AB,MATCH("ea_"&amp;"風力（陸上）"&amp;"_年間発電",データシート3!$A$1:$AB$1,0),0)/10^3</f>
        <v>79617.684999999998</v>
      </c>
      <c r="BG105" s="953">
        <f>VLOOKUP(BC105&amp;"_令和4年度",データシート3!A:AB,MATCH("ea_"&amp;"中小水（河川）"&amp;"_年間発電",データシート3!$A$1:$AB$1,0),0)/10^3+VLOOKUP(BC105&amp;"_令和4年度",データシート3!A:AB,MATCH("ea_"&amp;"中小水（農業用水路）"&amp;"_年間発電",データシート3!$A$1:$AB$1,0),0)/10^3</f>
        <v>8210.89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579.351</v>
      </c>
      <c r="BI105" s="953">
        <f t="shared" si="26"/>
        <v>1174924.1829999997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2024221.1391087933</v>
      </c>
      <c r="BK105" s="953">
        <f t="shared" si="27"/>
        <v>-849296.95610879362</v>
      </c>
      <c r="BL105" s="953">
        <f t="shared" si="28"/>
        <v>-849296.95610879362</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28213</v>
      </c>
      <c r="AY106" s="20" t="str">
        <f>IF(IFERROR(比較地域マスタ!$AE41,"")=0,"",IFERROR(比較地域マスタ!$AE41,""))</f>
        <v>西脇市</v>
      </c>
      <c r="AZ106" s="18"/>
      <c r="BA106" s="24">
        <v>35</v>
      </c>
      <c r="BB106" s="24">
        <v>1</v>
      </c>
      <c r="BC106" s="20" t="str">
        <f t="shared" si="24"/>
        <v>28213</v>
      </c>
      <c r="BD106" s="20" t="str">
        <f t="shared" si="25"/>
        <v>西脇市</v>
      </c>
      <c r="BE106" s="953">
        <f>VLOOKUP(BC106&amp;"_令和4年度",データシート3!A:AB,MATCH("ea_"&amp;"太陽光（建物系）"&amp;"_年間発電",データシート3!$A$1:$AB$1,0),0)/10^3+VLOOKUP(BC106&amp;"_令和4年度",データシート3!A:AB,MATCH("ea_"&amp;"太陽光（土地系）"&amp;"_年間発電",データシート3!$A$1:$AB$1,0),0)/10^3</f>
        <v>583880.94799999997</v>
      </c>
      <c r="BF106" s="953">
        <f>VLOOKUP(BC106&amp;"_令和4年度",データシート3!A:AB,MATCH("ea_"&amp;"風力（陸上）"&amp;"_年間発電",データシート3!$A$1:$AB$1,0),0)/10^3</f>
        <v>123571.568</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707452.51599999995</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215927.5791977456</v>
      </c>
      <c r="BK106" s="953">
        <f t="shared" si="27"/>
        <v>491524.93680225435</v>
      </c>
      <c r="BL106" s="953">
        <f t="shared" si="28"/>
        <v>0</v>
      </c>
      <c r="BM106" s="953">
        <f t="shared" si="29"/>
        <v>491524.93680225435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28382</v>
      </c>
      <c r="AY107" s="20" t="str">
        <f>IF(IFERROR(比較地域マスタ!$AE42,"")=0,"",IFERROR(比較地域マスタ!$AE42,""))</f>
        <v>播磨町</v>
      </c>
      <c r="AZ107" s="18"/>
      <c r="BA107" s="24">
        <v>36</v>
      </c>
      <c r="BB107" s="24">
        <v>1</v>
      </c>
      <c r="BC107" s="20" t="str">
        <f t="shared" si="24"/>
        <v>28382</v>
      </c>
      <c r="BD107" s="20" t="str">
        <f t="shared" si="25"/>
        <v>播磨町</v>
      </c>
      <c r="BE107" s="953">
        <f>VLOOKUP(BC107&amp;"_令和4年度",データシート3!A:AB,MATCH("ea_"&amp;"太陽光（建物系）"&amp;"_年間発電",データシート3!$A$1:$AB$1,0),0)/10^3+VLOOKUP(BC107&amp;"_令和4年度",データシート3!A:AB,MATCH("ea_"&amp;"太陽光（土地系）"&amp;"_年間発電",データシート3!$A$1:$AB$1,0),0)/10^3</f>
        <v>204503.04300000001</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204503.04300000001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337365.13174931286</v>
      </c>
      <c r="BK107" s="953">
        <f t="shared" si="27"/>
        <v>-132862.08874931285</v>
      </c>
      <c r="BL107" s="953">
        <f t="shared" si="28"/>
        <v>-132862.08874931285</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28201</v>
      </c>
      <c r="AY108" s="20" t="str">
        <f>IF(IFERROR(比較地域マスタ!$AE43,"")=0,"",IFERROR(比較地域マスタ!$AE43,""))</f>
        <v>姫路市</v>
      </c>
      <c r="AZ108" s="18"/>
      <c r="BA108" s="24">
        <v>37</v>
      </c>
      <c r="BB108" s="24">
        <v>1</v>
      </c>
      <c r="BC108" s="20" t="str">
        <f t="shared" si="24"/>
        <v>28201</v>
      </c>
      <c r="BD108" s="20" t="str">
        <f t="shared" si="25"/>
        <v>姫路市</v>
      </c>
      <c r="BE108" s="953">
        <f>VLOOKUP(BC108&amp;"_令和4年度",データシート3!A:AB,MATCH("ea_"&amp;"太陽光（建物系）"&amp;"_年間発電",データシート3!$A$1:$AB$1,0),0)/10^3+VLOOKUP(BC108&amp;"_令和4年度",データシート3!A:AB,MATCH("ea_"&amp;"太陽光（土地系）"&amp;"_年間発電",データシート3!$A$1:$AB$1,0),0)/10^3</f>
        <v>3563140.1370000001</v>
      </c>
      <c r="BF108" s="953">
        <f>VLOOKUP(BC108&amp;"_令和4年度",データシート3!A:AB,MATCH("ea_"&amp;"風力（陸上）"&amp;"_年間発電",データシート3!$A$1:$AB$1,0),0)/10^3</f>
        <v>237829.26</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3800969.3969999999</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4100435.4736131206</v>
      </c>
      <c r="BK108" s="953">
        <f t="shared" si="27"/>
        <v>-299466.07661312073</v>
      </c>
      <c r="BL108" s="953">
        <f t="shared" si="28"/>
        <v>-299466.07661312073</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28443</v>
      </c>
      <c r="AY109" s="20" t="str">
        <f>IF(IFERROR(比較地域マスタ!$AE44,"")=0,"",IFERROR(比較地域マスタ!$AE44,""))</f>
        <v>福崎町</v>
      </c>
      <c r="AZ109" s="18"/>
      <c r="BA109" s="24">
        <v>38</v>
      </c>
      <c r="BB109" s="24">
        <v>1</v>
      </c>
      <c r="BC109" s="20" t="str">
        <f t="shared" si="24"/>
        <v>28443</v>
      </c>
      <c r="BD109" s="20" t="str">
        <f t="shared" si="25"/>
        <v>福崎町</v>
      </c>
      <c r="BE109" s="953">
        <f>VLOOKUP(BC109&amp;"_令和4年度",データシート3!A:AB,MATCH("ea_"&amp;"太陽光（建物系）"&amp;"_年間発電",データシート3!$A$1:$AB$1,0),0)/10^3+VLOOKUP(BC109&amp;"_令和4年度",データシート3!A:AB,MATCH("ea_"&amp;"太陽光（土地系）"&amp;"_年間発電",データシート3!$A$1:$AB$1,0),0)/10^3</f>
        <v>361089.90799999994</v>
      </c>
      <c r="BF109" s="953">
        <f>VLOOKUP(BC109&amp;"_令和4年度",データシート3!A:AB,MATCH("ea_"&amp;"風力（陸上）"&amp;"_年間発電",データシート3!$A$1:$AB$1,0),0)/10^3</f>
        <v>13630.449000000001</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374720.35699999996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234555.60525646326</v>
      </c>
      <c r="BK109" s="953">
        <f t="shared" si="27"/>
        <v>140164.7517435367</v>
      </c>
      <c r="BL109" s="953">
        <f t="shared" si="28"/>
        <v>0</v>
      </c>
      <c r="BM109" s="953">
        <f t="shared" si="29"/>
        <v>140164.7517435367</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28215</v>
      </c>
      <c r="AY110" s="20" t="str">
        <f>IF(IFERROR(比較地域マスタ!$AE45,"")=0,"",IFERROR(比較地域マスタ!$AE45,""))</f>
        <v>三木市</v>
      </c>
      <c r="AZ110" s="18"/>
      <c r="BA110" s="24">
        <v>39</v>
      </c>
      <c r="BB110" s="24">
        <v>1</v>
      </c>
      <c r="BC110" s="20" t="str">
        <f t="shared" si="24"/>
        <v>28215</v>
      </c>
      <c r="BD110" s="20" t="str">
        <f t="shared" si="25"/>
        <v>三木市</v>
      </c>
      <c r="BE110" s="953">
        <f>VLOOKUP(BC110&amp;"_令和4年度",データシート3!A:AB,MATCH("ea_"&amp;"太陽光（建物系）"&amp;"_年間発電",データシート3!$A$1:$AB$1,0),0)/10^3+VLOOKUP(BC110&amp;"_令和4年度",データシート3!A:AB,MATCH("ea_"&amp;"太陽光（土地系）"&amp;"_年間発電",データシート3!$A$1:$AB$1,0),0)/10^3</f>
        <v>1169246.892</v>
      </c>
      <c r="BF110" s="953">
        <f>VLOOKUP(BC110&amp;"_令和4年度",データシート3!A:AB,MATCH("ea_"&amp;"風力（陸上）"&amp;"_年間発電",データシート3!$A$1:$AB$1,0),0)/10^3</f>
        <v>52150.63900000001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3645.6436479399995</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1225043.1746479399</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488810.68980047246</v>
      </c>
      <c r="BK110" s="953">
        <f t="shared" si="27"/>
        <v>736232.48484746739</v>
      </c>
      <c r="BL110" s="953">
        <f t="shared" si="28"/>
        <v>0</v>
      </c>
      <c r="BM110" s="953">
        <f t="shared" si="29"/>
        <v>736232.48484746739</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28224</v>
      </c>
      <c r="AY111" s="20" t="str">
        <f>IF(IFERROR(比較地域マスタ!$AE46,"")=0,"",IFERROR(比較地域マスタ!$AE46,""))</f>
        <v>南あわじ市</v>
      </c>
      <c r="AZ111" s="18"/>
      <c r="BA111" s="24">
        <v>40</v>
      </c>
      <c r="BB111" s="24">
        <v>1</v>
      </c>
      <c r="BC111" s="20" t="str">
        <f t="shared" si="24"/>
        <v>28224</v>
      </c>
      <c r="BD111" s="20" t="str">
        <f t="shared" si="25"/>
        <v>南あわじ市</v>
      </c>
      <c r="BE111" s="953">
        <f>VLOOKUP(BC111&amp;"_令和4年度",データシート3!A:AB,MATCH("ea_"&amp;"太陽光（建物系）"&amp;"_年間発電",データシート3!$A$1:$AB$1,0),0)/10^3+VLOOKUP(BC111&amp;"_令和4年度",データシート3!A:AB,MATCH("ea_"&amp;"太陽光（土地系）"&amp;"_年間発電",データシート3!$A$1:$AB$1,0),0)/10^3</f>
        <v>1410863.953</v>
      </c>
      <c r="BF111" s="953">
        <f>VLOOKUP(BC111&amp;"_令和4年度",データシート3!A:AB,MATCH("ea_"&amp;"風力（陸上）"&amp;"_年間発電",データシート3!$A$1:$AB$1,0),0)/10^3</f>
        <v>402369.103</v>
      </c>
      <c r="BG111" s="953">
        <f>VLOOKUP(BC111&amp;"_令和4年度",データシート3!A:AB,MATCH("ea_"&amp;"中小水（河川）"&amp;"_年間発電",データシート3!$A$1:$AB$1,0),0)/10^3+VLOOKUP(BC111&amp;"_令和4年度",データシート3!A:AB,MATCH("ea_"&amp;"中小水（農業用水路）"&amp;"_年間発電",データシート3!$A$1:$AB$1,0),0)/10^3</f>
        <v>492.79</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1813725.8459999999</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221155.45345354115</v>
      </c>
      <c r="BK111" s="953">
        <f t="shared" si="27"/>
        <v>1592570.3925464586</v>
      </c>
      <c r="BL111" s="953">
        <f t="shared" si="28"/>
        <v>0</v>
      </c>
      <c r="BM111" s="953">
        <f t="shared" si="29"/>
        <v>1592570.3925464586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28222</v>
      </c>
      <c r="AY112" s="20" t="str">
        <f>IF(IFERROR(比較地域マスタ!$AE47,"")=0,"",IFERROR(比較地域マスタ!$AE47,""))</f>
        <v>養父市</v>
      </c>
      <c r="AZ112" s="18"/>
      <c r="BA112" s="24">
        <v>41</v>
      </c>
      <c r="BB112" s="24">
        <v>1</v>
      </c>
      <c r="BC112" s="20" t="str">
        <f t="shared" si="24"/>
        <v>28222</v>
      </c>
      <c r="BD112" s="20" t="str">
        <f t="shared" si="25"/>
        <v>養父市</v>
      </c>
      <c r="BE112" s="953">
        <f>VLOOKUP(BC112&amp;"_令和4年度",データシート3!A:AB,MATCH("ea_"&amp;"太陽光（建物系）"&amp;"_年間発電",データシート3!$A$1:$AB$1,0),0)/10^3+VLOOKUP(BC112&amp;"_令和4年度",データシート3!A:AB,MATCH("ea_"&amp;"太陽光（土地系）"&amp;"_年間発電",データシート3!$A$1:$AB$1,0),0)/10^3</f>
        <v>398081.36100000003</v>
      </c>
      <c r="BF112" s="953">
        <f>VLOOKUP(BC112&amp;"_令和4年度",データシート3!A:AB,MATCH("ea_"&amp;"風力（陸上）"&amp;"_年間発電",データシート3!$A$1:$AB$1,0),0)/10^3</f>
        <v>1181155.977</v>
      </c>
      <c r="BG112" s="953">
        <f>VLOOKUP(BC112&amp;"_令和4年度",データシート3!A:AB,MATCH("ea_"&amp;"中小水（河川）"&amp;"_年間発電",データシート3!$A$1:$AB$1,0),0)/10^3+VLOOKUP(BC112&amp;"_令和4年度",データシート3!A:AB,MATCH("ea_"&amp;"中小水（農業用水路）"&amp;"_年間発電",データシート3!$A$1:$AB$1,0),0)/10^3</f>
        <v>29679.797999999995</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1608917.1359999999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120731.50390991788</v>
      </c>
      <c r="BK112" s="953">
        <f t="shared" si="27"/>
        <v>1488185.6320900822</v>
      </c>
      <c r="BL112" s="953">
        <f t="shared" si="28"/>
        <v>0</v>
      </c>
      <c r="BM112" s="953">
        <f t="shared" si="29"/>
        <v>1488185.6320900822</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丹波市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28223</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12</v>
      </c>
      <c r="H7" s="786">
        <f t="shared" si="2"/>
        <v>11</v>
      </c>
      <c r="I7" s="786">
        <f t="shared" si="2"/>
        <v>11</v>
      </c>
      <c r="J7" s="786">
        <f t="shared" si="2"/>
        <v>11</v>
      </c>
      <c r="K7" s="787">
        <f t="shared" si="2"/>
        <v>11</v>
      </c>
      <c r="L7" s="787">
        <f t="shared" si="2"/>
        <v>11</v>
      </c>
      <c r="M7" s="787">
        <f t="shared" si="2"/>
        <v>11</v>
      </c>
      <c r="N7" s="787">
        <f t="shared" si="2"/>
        <v>10</v>
      </c>
      <c r="O7" s="787">
        <f>SUM(O8:O13)</f>
        <v>11</v>
      </c>
      <c r="P7" s="787">
        <f t="shared" si="2"/>
        <v>11</v>
      </c>
      <c r="Q7" s="788">
        <f>SUM(Q8:Q13)</f>
        <v>11</v>
      </c>
      <c r="R7" s="1028">
        <f t="shared" si="2"/>
        <v>128.60400000000001</v>
      </c>
      <c r="S7" s="1029">
        <f t="shared" si="2"/>
        <v>136.78299999999999</v>
      </c>
      <c r="T7" s="1029">
        <f t="shared" si="2"/>
        <v>132.48099999999999</v>
      </c>
      <c r="U7" s="1029">
        <f t="shared" si="2"/>
        <v>112.568</v>
      </c>
      <c r="V7" s="1029">
        <f t="shared" si="2"/>
        <v>123.64</v>
      </c>
      <c r="W7" s="1029">
        <f t="shared" si="2"/>
        <v>132.47200000000001</v>
      </c>
      <c r="X7" s="1029">
        <f t="shared" si="2"/>
        <v>134.78</v>
      </c>
      <c r="Y7" s="1029">
        <f t="shared" si="2"/>
        <v>120.259</v>
      </c>
      <c r="Z7" s="1029">
        <f>SUM(Z8:Z13)</f>
        <v>101.497</v>
      </c>
      <c r="AA7" s="1029">
        <f>SUM(AA8:AA13)</f>
        <v>95.869</v>
      </c>
      <c r="AB7" s="1030">
        <f t="shared" si="2"/>
        <v>92.882999999999996</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12</v>
      </c>
      <c r="H10" s="803">
        <f>VLOOKUP($D$3&amp;"_"&amp;H$3,データシート1!$A:$BT,MATCH($G$2&amp;"_"&amp;$C10,データシート1!$A$1:$BT$1,0),0)</f>
        <v>11</v>
      </c>
      <c r="I10" s="803">
        <f>VLOOKUP($D$3&amp;"_"&amp;I$3,データシート1!$A:$BT,MATCH($G$2&amp;"_"&amp;$C10,データシート1!$A$1:$BT$1,0),0)</f>
        <v>11</v>
      </c>
      <c r="J10" s="803">
        <f>VLOOKUP($D$3&amp;"_"&amp;J$3,データシート1!$A:$BT,MATCH($G$2&amp;"_"&amp;$C10,データシート1!$A$1:$BT$1,0),0)</f>
        <v>11</v>
      </c>
      <c r="K10" s="804">
        <f>VLOOKUP($D$3&amp;"_"&amp;K$3,データシート1!$A:$BT,MATCH($G$2&amp;"_"&amp;$C10,データシート1!$A$1:$BT$1,0),0)</f>
        <v>11</v>
      </c>
      <c r="L10" s="804">
        <f>VLOOKUP($D$3&amp;"_"&amp;L$3,データシート1!$A:$BT,MATCH($G$2&amp;"_"&amp;$C10,データシート1!$A$1:$BT$1,0),0)</f>
        <v>11</v>
      </c>
      <c r="M10" s="804">
        <f>VLOOKUP($D$3&amp;"_"&amp;M$3,データシート1!$A:$BT,MATCH($G$2&amp;"_"&amp;$C10,データシート1!$A$1:$BT$1,0),0)</f>
        <v>11</v>
      </c>
      <c r="N10" s="804">
        <f>VLOOKUP($D$3&amp;"_"&amp;N$3,データシート1!$A:$BT,MATCH($G$2&amp;"_"&amp;$C10,データシート1!$A$1:$BT$1,0),0)</f>
        <v>10</v>
      </c>
      <c r="O10" s="804">
        <f>VLOOKUP($D$3&amp;"_"&amp;O$3,データシート1!$A:$BT,MATCH($G$2&amp;"_"&amp;$C10,データシート1!$A$1:$BT$1,0),0)</f>
        <v>11</v>
      </c>
      <c r="P10" s="804">
        <f>VLOOKUP($D$3&amp;"_"&amp;P$3,データシート1!$A:$BT,MATCH($G$2&amp;"_"&amp;$C10,データシート1!$A$1:$BT$1,0),0)</f>
        <v>11</v>
      </c>
      <c r="Q10" s="805">
        <f>VLOOKUP($D$3&amp;"_"&amp;Q$3,データシート1!$A:$BT,MATCH($G$2&amp;"_"&amp;$C10,データシート1!$A$1:$BT$1,0),0)</f>
        <v>10</v>
      </c>
      <c r="R10" s="1034">
        <f>VLOOKUP($D$3&amp;"_"&amp;R$3,データシート1!$A:$BT,MATCH($R$2&amp;"_"&amp;$C10,データシート1!$A$1:$BT$1,0),0)</f>
        <v>128.60400000000001</v>
      </c>
      <c r="S10" s="1035">
        <f>VLOOKUP($D$3&amp;"_"&amp;S$3,データシート1!$A:$BT,MATCH($R$2&amp;"_"&amp;$C10,データシート1!$A$1:$BT$1,0),0)</f>
        <v>136.78299999999999</v>
      </c>
      <c r="T10" s="1035">
        <f>VLOOKUP($D$3&amp;"_"&amp;T$3,データシート1!$A:$BT,MATCH($R$2&amp;"_"&amp;$C10,データシート1!$A$1:$BT$1,0),0)</f>
        <v>132.48099999999999</v>
      </c>
      <c r="U10" s="1035">
        <f>VLOOKUP($D$3&amp;"_"&amp;U$3,データシート1!$A:$BT,MATCH($R$2&amp;"_"&amp;$C10,データシート1!$A$1:$BT$1,0),0)</f>
        <v>112.568</v>
      </c>
      <c r="V10" s="1035">
        <f>VLOOKUP($D$3&amp;"_"&amp;V$3,データシート1!$A:$BT,MATCH($R$2&amp;"_"&amp;$C10,データシート1!$A$1:$BT$1,0),0)</f>
        <v>123.64</v>
      </c>
      <c r="W10" s="1035">
        <f>VLOOKUP($D$3&amp;"_"&amp;W$3,データシート1!$A:$BT,MATCH($R$2&amp;"_"&amp;$C10,データシート1!$A$1:$BT$1,0),0)</f>
        <v>132.47200000000001</v>
      </c>
      <c r="X10" s="1035">
        <f>VLOOKUP($D$3&amp;"_"&amp;X$3,データシート1!$A:$BT,MATCH($R$2&amp;"_"&amp;$C10,データシート1!$A$1:$BT$1,0),0)</f>
        <v>134.78</v>
      </c>
      <c r="Y10" s="1035">
        <f>VLOOKUP($D$3&amp;"_"&amp;Y$3,データシート1!$A:$BT,MATCH($R$2&amp;"_"&amp;$C10,データシート1!$A$1:$BT$1,0),0)</f>
        <v>120.259</v>
      </c>
      <c r="Z10" s="1035">
        <f>VLOOKUP($D$3&amp;"_"&amp;Z$3,データシート1!$A:$BT,MATCH($R$2&amp;"_"&amp;$C10,データシート1!$A$1:$BT$1,0),0)</f>
        <v>101.497</v>
      </c>
      <c r="AA10" s="1035">
        <f>VLOOKUP($D$3&amp;"_"&amp;AA$3,データシート1!$A:$BT,MATCH($R$2&amp;"_"&amp;$C10,データシート1!$A$1:$BT$1,0),0)</f>
        <v>95.869</v>
      </c>
      <c r="AB10" s="1036">
        <f>VLOOKUP($D$3&amp;"_"&amp;AB$3,データシート1!$A:$BT,MATCH($R$2&amp;"_"&amp;$C10,データシート1!$A$1:$BT$1,0),0)</f>
        <v>89.533000000000001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1</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3.35</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12</v>
      </c>
      <c r="H26" s="829">
        <f>VLOOKUP($D$3&amp;"_"&amp;H$3,データシート2!$A:$SI,MATCH($G$2&amp;"_"&amp;$B26,データシート2!$A$1:$SI$1,0),0)</f>
        <v>11</v>
      </c>
      <c r="I26" s="829">
        <f>VLOOKUP($D$3&amp;"_"&amp;I$3,データシート2!$A:$SI,MATCH($G$2&amp;"_"&amp;$B26,データシート2!$A$1:$SI$1,0),0)</f>
        <v>11</v>
      </c>
      <c r="J26" s="829">
        <f>VLOOKUP($D$3&amp;"_"&amp;J$3,データシート2!$A:$SI,MATCH($G$2&amp;"_"&amp;$B26,データシート2!$A$1:$SI$1,0),0)</f>
        <v>11</v>
      </c>
      <c r="K26" s="830">
        <f>VLOOKUP($D$3&amp;"_"&amp;K$3,データシート2!$A:$SI,MATCH($G$2&amp;"_"&amp;$B26,データシート2!$A$1:$SI$1,0),0)</f>
        <v>11</v>
      </c>
      <c r="L26" s="830">
        <f>VLOOKUP($D$3&amp;"_"&amp;L$3,データシート2!$A:$SI,MATCH($G$2&amp;"_"&amp;$B26,データシート2!$A$1:$SI$1,0),0)</f>
        <v>11</v>
      </c>
      <c r="M26" s="830">
        <f>VLOOKUP($D$3&amp;"_"&amp;M$3,データシート2!$A:$SI,MATCH($G$2&amp;"_"&amp;$B26,データシート2!$A$1:$SI$1,0),0)</f>
        <v>11</v>
      </c>
      <c r="N26" s="830">
        <f>VLOOKUP($D$3&amp;"_"&amp;N$3,データシート2!$A:$SI,MATCH($G$2&amp;"_"&amp;$B26,データシート2!$A$1:$SI$1,0),0)</f>
        <v>10</v>
      </c>
      <c r="O26" s="830">
        <f>VLOOKUP($D$3&amp;"_"&amp;O$3,データシート2!$A:$SI,MATCH($G$2&amp;"_"&amp;$B26,データシート2!$A$1:$SI$1,0),0)</f>
        <v>11</v>
      </c>
      <c r="P26" s="830">
        <f>VLOOKUP($D$3&amp;"_"&amp;P$3,データシート2!$A:$SI,MATCH($G$2&amp;"_"&amp;$B26,データシート2!$A$1:$SI$1,0),0)</f>
        <v>11</v>
      </c>
      <c r="Q26" s="831">
        <f>VLOOKUP($D$3&amp;"_"&amp;Q$3,データシート2!$A:$SI,MATCH($G$2&amp;"_"&amp;$B26,データシート2!$A$1:$SI$1,0),0)</f>
        <v>10</v>
      </c>
      <c r="R26" s="1043">
        <f>VLOOKUP($D$3&amp;"_"&amp;R$3,データシート2!$A:$SI,MATCH($R$2&amp;"_"&amp;$B26,データシート2!$A$1:$SI$1,0),0)</f>
        <v>128.60400000000001</v>
      </c>
      <c r="S26" s="1044">
        <f>VLOOKUP($D$3&amp;"_"&amp;S$3,データシート2!$A:$SI,MATCH($R$2&amp;"_"&amp;$B26,データシート2!$A$1:$SI$1,0),0)</f>
        <v>136.78299999999999</v>
      </c>
      <c r="T26" s="1044">
        <f>VLOOKUP($D$3&amp;"_"&amp;T$3,データシート2!$A:$SI,MATCH($R$2&amp;"_"&amp;$B26,データシート2!$A$1:$SI$1,0),0)</f>
        <v>132.48099999999999</v>
      </c>
      <c r="U26" s="1044">
        <f>VLOOKUP($D$3&amp;"_"&amp;U$3,データシート2!$A:$SI,MATCH($R$2&amp;"_"&amp;$B26,データシート2!$A$1:$SI$1,0),0)</f>
        <v>112.568</v>
      </c>
      <c r="V26" s="1044">
        <f>VLOOKUP($D$3&amp;"_"&amp;V$3,データシート2!$A:$SI,MATCH($R$2&amp;"_"&amp;$B26,データシート2!$A$1:$SI$1,0),0)</f>
        <v>123.64</v>
      </c>
      <c r="W26" s="1044">
        <f>VLOOKUP($D$3&amp;"_"&amp;W$3,データシート2!$A:$SI,MATCH($R$2&amp;"_"&amp;$B26,データシート2!$A$1:$SI$1,0),0)</f>
        <v>132.47200000000001</v>
      </c>
      <c r="X26" s="1044">
        <f>VLOOKUP($D$3&amp;"_"&amp;X$3,データシート2!$A:$SI,MATCH($R$2&amp;"_"&amp;$B26,データシート2!$A$1:$SI$1,0),0)</f>
        <v>134.78</v>
      </c>
      <c r="Y26" s="1044">
        <f>VLOOKUP($D$3&amp;"_"&amp;Y$3,データシート2!$A:$SI,MATCH($R$2&amp;"_"&amp;$B26,データシート2!$A$1:$SI$1,0),0)</f>
        <v>120.259</v>
      </c>
      <c r="Z26" s="1044">
        <f>VLOOKUP($D$3&amp;"_"&amp;Z$3,データシート2!$A:$SI,MATCH($R$2&amp;"_"&amp;$B26,データシート2!$A$1:$SI$1,0),0)</f>
        <v>101.497</v>
      </c>
      <c r="AA26" s="1044">
        <f>VLOOKUP($D$3&amp;"_"&amp;AA$3,データシート2!$A:$SI,MATCH($R$2&amp;"_"&amp;$B26,データシート2!$A$1:$SI$1,0),0)</f>
        <v>95.869</v>
      </c>
      <c r="AB26" s="1045">
        <f>VLOOKUP($D$3&amp;"_"&amp;AB$3,データシート2!$A:$SI,MATCH($R$2&amp;"_"&amp;$B26,データシート2!$A$1:$SI$1,0),0)</f>
        <v>89.533000000000001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2</v>
      </c>
      <c r="H32" s="866">
        <f>VLOOKUP($D$3&amp;"_"&amp;H$3,データシート2!$A:$SI,MATCH($G$2&amp;"_"&amp;$C32,データシート2!$A$1:$SI$1,0),0)</f>
        <v>2</v>
      </c>
      <c r="I32" s="866">
        <f>VLOOKUP($D$3&amp;"_"&amp;I$3,データシート2!$A:$SI,MATCH($G$2&amp;"_"&amp;$C32,データシート2!$A$1:$SI$1,0),0)</f>
        <v>2</v>
      </c>
      <c r="J32" s="866">
        <f>VLOOKUP($D$3&amp;"_"&amp;J$3,データシート2!$A:$SI,MATCH($G$2&amp;"_"&amp;$C32,データシート2!$A$1:$SI$1,0),0)</f>
        <v>2</v>
      </c>
      <c r="K32" s="867">
        <f>VLOOKUP($D$3&amp;"_"&amp;K$3,データシート2!$A:$SI,MATCH($G$2&amp;"_"&amp;$C32,データシート2!$A$1:$SI$1,0),0)</f>
        <v>2</v>
      </c>
      <c r="L32" s="867">
        <f>VLOOKUP($D$3&amp;"_"&amp;L$3,データシート2!$A:$SI,MATCH($G$2&amp;"_"&amp;$C32,データシート2!$A$1:$SI$1,0),0)</f>
        <v>2</v>
      </c>
      <c r="M32" s="867">
        <f>VLOOKUP($D$3&amp;"_"&amp;M$3,データシート2!$A:$SI,MATCH($G$2&amp;"_"&amp;$C32,データシート2!$A$1:$SI$1,0),0)</f>
        <v>2</v>
      </c>
      <c r="N32" s="867">
        <f>VLOOKUP($D$3&amp;"_"&amp;N$3,データシート2!$A:$SI,MATCH($G$2&amp;"_"&amp;$C32,データシート2!$A$1:$SI$1,0),0)</f>
        <v>2</v>
      </c>
      <c r="O32" s="867">
        <f>VLOOKUP($D$3&amp;"_"&amp;O$3,データシート2!$A:$SI,MATCH($G$2&amp;"_"&amp;$C32,データシート2!$A$1:$SI$1,0),0)</f>
        <v>2</v>
      </c>
      <c r="P32" s="867">
        <f>VLOOKUP($D$3&amp;"_"&amp;P$3,データシート2!$A:$SI,MATCH($G$2&amp;"_"&amp;$C32,データシート2!$A$1:$SI$1,0),0)</f>
        <v>2</v>
      </c>
      <c r="Q32" s="868">
        <f>VLOOKUP($D$3&amp;"_"&amp;Q$3,データシート2!$A:$SI,MATCH($G$2&amp;"_"&amp;$C32,データシート2!$A$1:$SI$1,0),0)</f>
        <v>1</v>
      </c>
      <c r="R32" s="1056">
        <f>VLOOKUP($D$3&amp;"_"&amp;R$3,データシート2!$A:$SI,MATCH($R$2&amp;"_"&amp;$C32,データシート2!$A$1:$SI$1,0),0)</f>
        <v>74.241</v>
      </c>
      <c r="S32" s="1057">
        <f>VLOOKUP($D$3&amp;"_"&amp;S$3,データシート2!$A:$SI,MATCH($R$2&amp;"_"&amp;$C32,データシート2!$A$1:$SI$1,0),0)</f>
        <v>89.155000000000001</v>
      </c>
      <c r="T32" s="1057">
        <f>VLOOKUP($D$3&amp;"_"&amp;T$3,データシート2!$A:$SI,MATCH($R$2&amp;"_"&amp;$C32,データシート2!$A$1:$SI$1,0),0)</f>
        <v>76.078999999999994</v>
      </c>
      <c r="U32" s="1057">
        <f>VLOOKUP($D$3&amp;"_"&amp;U$3,データシート2!$A:$SI,MATCH($R$2&amp;"_"&amp;$C32,データシート2!$A$1:$SI$1,0),0)</f>
        <v>67.745999999999995</v>
      </c>
      <c r="V32" s="1057">
        <f>VLOOKUP($D$3&amp;"_"&amp;V$3,データシート2!$A:$SI,MATCH($R$2&amp;"_"&amp;$C32,データシート2!$A$1:$SI$1,0),0)</f>
        <v>75.698999999999998</v>
      </c>
      <c r="W32" s="1057">
        <f>VLOOKUP($D$3&amp;"_"&amp;W$3,データシート2!$A:$SI,MATCH($R$2&amp;"_"&amp;$C32,データシート2!$A$1:$SI$1,0),0)</f>
        <v>84.783000000000001</v>
      </c>
      <c r="X32" s="1057">
        <f>VLOOKUP($D$3&amp;"_"&amp;X$3,データシート2!$A:$SI,MATCH($R$2&amp;"_"&amp;$C32,データシート2!$A$1:$SI$1,0),0)</f>
        <v>87.313000000000002</v>
      </c>
      <c r="Y32" s="1057">
        <f>VLOOKUP($D$3&amp;"_"&amp;Y$3,データシート2!$A:$SI,MATCH($R$2&amp;"_"&amp;$C32,データシート2!$A$1:$SI$1,0),0)</f>
        <v>79.468000000000004</v>
      </c>
      <c r="Z32" s="1057">
        <f>VLOOKUP($D$3&amp;"_"&amp;Z$3,データシート2!$A:$SI,MATCH($R$2&amp;"_"&amp;$C32,データシート2!$A$1:$SI$1,0),0)</f>
        <v>57.368000000000002</v>
      </c>
      <c r="AA32" s="1057">
        <f>VLOOKUP($D$3&amp;"_"&amp;AA$3,データシート2!$A:$SI,MATCH($R$2&amp;"_"&amp;$C32,データシート2!$A$1:$SI$1,0),0)</f>
        <v>58.78</v>
      </c>
      <c r="AB32" s="1058">
        <f>VLOOKUP($D$3&amp;"_"&amp;AB$3,データシート2!$A:$SI,MATCH($R$2&amp;"_"&amp;$C32,データシート2!$A$1:$SI$1,0),0)</f>
        <v>55.344000000000001</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1</v>
      </c>
      <c r="H33" s="866">
        <f>VLOOKUP($D$3&amp;"_"&amp;H$3,データシート2!$A:$SI,MATCH($G$2&amp;"_"&amp;$C33,データシート2!$A$1:$SI$1,0),0)</f>
        <v>1</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2.3730000000000002</v>
      </c>
      <c r="S33" s="1057">
        <f>VLOOKUP($D$3&amp;"_"&amp;S$3,データシート2!$A:$SI,MATCH($R$2&amp;"_"&amp;$C33,データシート2!$A$1:$SI$1,0),0)</f>
        <v>2.1459999999999999</v>
      </c>
      <c r="T33" s="1057">
        <f>VLOOKUP($D$3&amp;"_"&amp;T$3,データシート2!$A:$SI,MATCH($R$2&amp;"_"&amp;$C33,データシート2!$A$1:$SI$1,0),0)</f>
        <v>2.2349999999999999</v>
      </c>
      <c r="U33" s="1057">
        <f>VLOOKUP($D$3&amp;"_"&amp;U$3,データシート2!$A:$SI,MATCH($R$2&amp;"_"&amp;$C33,データシート2!$A$1:$SI$1,0),0)</f>
        <v>2.4910000000000001</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2</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2</v>
      </c>
      <c r="K34" s="867">
        <f>VLOOKUP($D$3&amp;"_"&amp;K$3,データシート2!$A:$SI,MATCH($G$2&amp;"_"&amp;$C34,データシート2!$A$1:$SI$1,0),0)</f>
        <v>2</v>
      </c>
      <c r="L34" s="867">
        <f>VLOOKUP($D$3&amp;"_"&amp;L$3,データシート2!$A:$SI,MATCH($G$2&amp;"_"&amp;$C34,データシート2!$A$1:$SI$1,0),0)</f>
        <v>2</v>
      </c>
      <c r="M34" s="867">
        <f>VLOOKUP($D$3&amp;"_"&amp;M$3,データシート2!$A:$SI,MATCH($G$2&amp;"_"&amp;$C34,データシート2!$A$1:$SI$1,0),0)</f>
        <v>2</v>
      </c>
      <c r="N34" s="867">
        <f>VLOOKUP($D$3&amp;"_"&amp;N$3,データシート2!$A:$SI,MATCH($G$2&amp;"_"&amp;$C34,データシート2!$A$1:$SI$1,0),0)</f>
        <v>2</v>
      </c>
      <c r="O34" s="867">
        <f>VLOOKUP($D$3&amp;"_"&amp;O$3,データシート2!$A:$SI,MATCH($G$2&amp;"_"&amp;$C34,データシート2!$A$1:$SI$1,0),0)</f>
        <v>2</v>
      </c>
      <c r="P34" s="867">
        <f>VLOOKUP($D$3&amp;"_"&amp;P$3,データシート2!$A:$SI,MATCH($G$2&amp;"_"&amp;$C34,データシート2!$A$1:$SI$1,0),0)</f>
        <v>1</v>
      </c>
      <c r="Q34" s="868">
        <f>VLOOKUP($D$3&amp;"_"&amp;Q$3,データシート2!$A:$SI,MATCH($G$2&amp;"_"&amp;$C34,データシート2!$A$1:$SI$1,0),0)</f>
        <v>2</v>
      </c>
      <c r="R34" s="1056">
        <f>VLOOKUP($D$3&amp;"_"&amp;R$3,データシート2!$A:$SI,MATCH($R$2&amp;"_"&amp;$C34,データシート2!$A$1:$SI$1,0),0)</f>
        <v>8.2100000000000009</v>
      </c>
      <c r="S34" s="1057">
        <f>VLOOKUP($D$3&amp;"_"&amp;S$3,データシート2!$A:$SI,MATCH($R$2&amp;"_"&amp;$C34,データシート2!$A$1:$SI$1,0),0)</f>
        <v>4.1970000000000001</v>
      </c>
      <c r="T34" s="1057">
        <f>VLOOKUP($D$3&amp;"_"&amp;T$3,データシート2!$A:$SI,MATCH($R$2&amp;"_"&amp;$C34,データシート2!$A$1:$SI$1,0),0)</f>
        <v>4.4829999999999997</v>
      </c>
      <c r="U34" s="1057">
        <f>VLOOKUP($D$3&amp;"_"&amp;U$3,データシート2!$A:$SI,MATCH($R$2&amp;"_"&amp;$C34,データシート2!$A$1:$SI$1,0),0)</f>
        <v>9.4450000000000003</v>
      </c>
      <c r="V34" s="1057">
        <f>VLOOKUP($D$3&amp;"_"&amp;V$3,データシート2!$A:$SI,MATCH($R$2&amp;"_"&amp;$C34,データシート2!$A$1:$SI$1,0),0)</f>
        <v>9.5559999999999992</v>
      </c>
      <c r="W34" s="1057">
        <f>VLOOKUP($D$3&amp;"_"&amp;W$3,データシート2!$A:$SI,MATCH($R$2&amp;"_"&amp;$C34,データシート2!$A$1:$SI$1,0),0)</f>
        <v>8.8580000000000005</v>
      </c>
      <c r="X34" s="1057">
        <f>VLOOKUP($D$3&amp;"_"&amp;X$3,データシート2!$A:$SI,MATCH($R$2&amp;"_"&amp;$C34,データシート2!$A$1:$SI$1,0),0)</f>
        <v>8.9830000000000005</v>
      </c>
      <c r="Y34" s="1057">
        <f>VLOOKUP($D$3&amp;"_"&amp;Y$3,データシート2!$A:$SI,MATCH($R$2&amp;"_"&amp;$C34,データシート2!$A$1:$SI$1,0),0)</f>
        <v>9.8970000000000002</v>
      </c>
      <c r="Z34" s="1057">
        <f>VLOOKUP($D$3&amp;"_"&amp;Z$3,データシート2!$A:$SI,MATCH($R$2&amp;"_"&amp;$C34,データシート2!$A$1:$SI$1,0),0)</f>
        <v>9.4459999999999997</v>
      </c>
      <c r="AA34" s="1057">
        <f>VLOOKUP($D$3&amp;"_"&amp;AA$3,データシート2!$A:$SI,MATCH($R$2&amp;"_"&amp;$C34,データシート2!$A$1:$SI$1,0),0)</f>
        <v>4.0999999999999996</v>
      </c>
      <c r="AB34" s="1058">
        <f>VLOOKUP($D$3&amp;"_"&amp;AB$3,データシート2!$A:$SI,MATCH($R$2&amp;"_"&amp;$C34,データシート2!$A$1:$SI$1,0),0)</f>
        <v>7.8319999999999999</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1</v>
      </c>
      <c r="I38" s="866">
        <f>VLOOKUP($D$3&amp;"_"&amp;I$3,データシート2!$A:$SI,MATCH($G$2&amp;"_"&amp;$C38,データシート2!$A$1:$SI$1,0),0)</f>
        <v>2</v>
      </c>
      <c r="J38" s="866">
        <f>VLOOKUP($D$3&amp;"_"&amp;J$3,データシート2!$A:$SI,MATCH($G$2&amp;"_"&amp;$C38,データシート2!$A$1:$SI$1,0),0)</f>
        <v>2</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0</v>
      </c>
      <c r="S38" s="1057">
        <f>VLOOKUP($D$3&amp;"_"&amp;S$3,データシート2!$A:$SI,MATCH($R$2&amp;"_"&amp;$C38,データシート2!$A$1:$SI$1,0),0)</f>
        <v>4.4219999999999997</v>
      </c>
      <c r="T38" s="1057">
        <f>VLOOKUP($D$3&amp;"_"&amp;T$3,データシート2!$A:$SI,MATCH($R$2&amp;"_"&amp;$C38,データシート2!$A$1:$SI$1,0),0)</f>
        <v>8.8699999999999992</v>
      </c>
      <c r="U38" s="1057">
        <f>VLOOKUP($D$3&amp;"_"&amp;U$3,データシート2!$A:$SI,MATCH($R$2&amp;"_"&amp;$C38,データシート2!$A$1:$SI$1,0),0)</f>
        <v>9.7560000000000002</v>
      </c>
      <c r="V38" s="1057">
        <f>VLOOKUP($D$3&amp;"_"&amp;V$3,データシート2!$A:$SI,MATCH($R$2&amp;"_"&amp;$C38,データシート2!$A$1:$SI$1,0),0)</f>
        <v>7.06</v>
      </c>
      <c r="W38" s="1057">
        <f>VLOOKUP($D$3&amp;"_"&amp;W$3,データシート2!$A:$SI,MATCH($R$2&amp;"_"&amp;$C38,データシート2!$A$1:$SI$1,0),0)</f>
        <v>7.06</v>
      </c>
      <c r="X38" s="1057">
        <f>VLOOKUP($D$3&amp;"_"&amp;X$3,データシート2!$A:$SI,MATCH($R$2&amp;"_"&amp;$C38,データシート2!$A$1:$SI$1,0),0)</f>
        <v>6.8650000000000002</v>
      </c>
      <c r="Y38" s="1057">
        <f>VLOOKUP($D$3&amp;"_"&amp;Y$3,データシート2!$A:$SI,MATCH($R$2&amp;"_"&amp;$C38,データシート2!$A$1:$SI$1,0),0)</f>
        <v>6.74</v>
      </c>
      <c r="Z38" s="1057">
        <f>VLOOKUP($D$3&amp;"_"&amp;Z$3,データシート2!$A:$SI,MATCH($R$2&amp;"_"&amp;$C38,データシート2!$A$1:$SI$1,0),0)</f>
        <v>5.3819999999999997</v>
      </c>
      <c r="AA38" s="1057">
        <f>VLOOKUP($D$3&amp;"_"&amp;AA$3,データシート2!$A:$SI,MATCH($R$2&amp;"_"&amp;$C38,データシート2!$A$1:$SI$1,0),0)</f>
        <v>4.05</v>
      </c>
      <c r="AB38" s="1058">
        <f>VLOOKUP($D$3&amp;"_"&amp;AB$3,データシート2!$A:$SI,MATCH($R$2&amp;"_"&amp;$C38,データシート2!$A$1:$SI$1,0),0)</f>
        <v>4.2679999999999998</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1</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6.8289999999999997</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1</v>
      </c>
      <c r="H41" s="866">
        <f>VLOOKUP($D$3&amp;"_"&amp;H$3,データシート2!$A:$SI,MATCH($G$2&amp;"_"&amp;$C41,データシート2!$A$1:$SI$1,0),0)</f>
        <v>1</v>
      </c>
      <c r="I41" s="866">
        <f>VLOOKUP($D$3&amp;"_"&amp;I$3,データシート2!$A:$SI,MATCH($G$2&amp;"_"&amp;$C41,データシート2!$A$1:$SI$1,0),0)</f>
        <v>1</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15.507</v>
      </c>
      <c r="S41" s="1057">
        <f>VLOOKUP($D$3&amp;"_"&amp;S$3,データシート2!$A:$SI,MATCH($R$2&amp;"_"&amp;$C41,データシート2!$A$1:$SI$1,0),0)</f>
        <v>13.407999999999999</v>
      </c>
      <c r="T41" s="1057">
        <f>VLOOKUP($D$3&amp;"_"&amp;T$3,データシート2!$A:$SI,MATCH($R$2&amp;"_"&amp;$C41,データシート2!$A$1:$SI$1,0),0)</f>
        <v>18.620999999999999</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1</v>
      </c>
      <c r="H43" s="866">
        <f>VLOOKUP($D$3&amp;"_"&amp;H$3,データシート2!$A:$SI,MATCH($G$2&amp;"_"&amp;$C43,データシート2!$A$1:$SI$1,0),0)</f>
        <v>1</v>
      </c>
      <c r="I43" s="866">
        <f>VLOOKUP($D$3&amp;"_"&amp;I$3,データシート2!$A:$SI,MATCH($G$2&amp;"_"&amp;$C43,データシート2!$A$1:$SI$1,0),0)</f>
        <v>1</v>
      </c>
      <c r="J43" s="866">
        <f>VLOOKUP($D$3&amp;"_"&amp;J$3,データシート2!$A:$SI,MATCH($G$2&amp;"_"&amp;$C43,データシート2!$A$1:$SI$1,0),0)</f>
        <v>1</v>
      </c>
      <c r="K43" s="867">
        <f>VLOOKUP($D$3&amp;"_"&amp;K$3,データシート2!$A:$SI,MATCH($G$2&amp;"_"&amp;$C43,データシート2!$A$1:$SI$1,0),0)</f>
        <v>1</v>
      </c>
      <c r="L43" s="867">
        <f>VLOOKUP($D$3&amp;"_"&amp;L$3,データシート2!$A:$SI,MATCH($G$2&amp;"_"&amp;$C43,データシート2!$A$1:$SI$1,0),0)</f>
        <v>1</v>
      </c>
      <c r="M43" s="867">
        <f>VLOOKUP($D$3&amp;"_"&amp;M$3,データシート2!$A:$SI,MATCH($G$2&amp;"_"&amp;$C43,データシート2!$A$1:$SI$1,0),0)</f>
        <v>1</v>
      </c>
      <c r="N43" s="867">
        <f>VLOOKUP($D$3&amp;"_"&amp;N$3,データシート2!$A:$SI,MATCH($G$2&amp;"_"&amp;$C43,データシート2!$A$1:$SI$1,0),0)</f>
        <v>1</v>
      </c>
      <c r="O43" s="867">
        <f>VLOOKUP($D$3&amp;"_"&amp;O$3,データシート2!$A:$SI,MATCH($G$2&amp;"_"&amp;$C43,データシート2!$A$1:$SI$1,0),0)</f>
        <v>1</v>
      </c>
      <c r="P43" s="867">
        <f>VLOOKUP($D$3&amp;"_"&amp;P$3,データシート2!$A:$SI,MATCH($G$2&amp;"_"&amp;$C43,データシート2!$A$1:$SI$1,0),0)</f>
        <v>2</v>
      </c>
      <c r="Q43" s="868">
        <f>VLOOKUP($D$3&amp;"_"&amp;Q$3,データシート2!$A:$SI,MATCH($G$2&amp;"_"&amp;$C43,データシート2!$A$1:$SI$1,0),0)</f>
        <v>1</v>
      </c>
      <c r="R43" s="1056">
        <f>VLOOKUP($D$3&amp;"_"&amp;R$3,データシート2!$A:$SI,MATCH($R$2&amp;"_"&amp;$C43,データシート2!$A$1:$SI$1,0),0)</f>
        <v>1.9990000000000001</v>
      </c>
      <c r="S43" s="1057">
        <f>VLOOKUP($D$3&amp;"_"&amp;S$3,データシート2!$A:$SI,MATCH($R$2&amp;"_"&amp;$C43,データシート2!$A$1:$SI$1,0),0)</f>
        <v>1.7929999999999999</v>
      </c>
      <c r="T43" s="1057">
        <f>VLOOKUP($D$3&amp;"_"&amp;T$3,データシート2!$A:$SI,MATCH($R$2&amp;"_"&amp;$C43,データシート2!$A$1:$SI$1,0),0)</f>
        <v>2.4630000000000001</v>
      </c>
      <c r="U43" s="1057">
        <f>VLOOKUP($D$3&amp;"_"&amp;U$3,データシート2!$A:$SI,MATCH($R$2&amp;"_"&amp;$C43,データシート2!$A$1:$SI$1,0),0)</f>
        <v>2.77</v>
      </c>
      <c r="V43" s="1057">
        <f>VLOOKUP($D$3&amp;"_"&amp;V$3,データシート2!$A:$SI,MATCH($R$2&amp;"_"&amp;$C43,データシート2!$A$1:$SI$1,0),0)</f>
        <v>2.8479999999999999</v>
      </c>
      <c r="W43" s="1057">
        <f>VLOOKUP($D$3&amp;"_"&amp;W$3,データシート2!$A:$SI,MATCH($R$2&amp;"_"&amp;$C43,データシート2!$A$1:$SI$1,0),0)</f>
        <v>2.7970000000000002</v>
      </c>
      <c r="X43" s="1057">
        <f>VLOOKUP($D$3&amp;"_"&amp;X$3,データシート2!$A:$SI,MATCH($R$2&amp;"_"&amp;$C43,データシート2!$A$1:$SI$1,0),0)</f>
        <v>2.7130000000000001</v>
      </c>
      <c r="Y43" s="1057">
        <f>VLOOKUP($D$3&amp;"_"&amp;Y$3,データシート2!$A:$SI,MATCH($R$2&amp;"_"&amp;$C43,データシート2!$A$1:$SI$1,0),0)</f>
        <v>3.1509999999999998</v>
      </c>
      <c r="Z43" s="1057">
        <f>VLOOKUP($D$3&amp;"_"&amp;Z$3,データシート2!$A:$SI,MATCH($R$2&amp;"_"&amp;$C43,データシート2!$A$1:$SI$1,0),0)</f>
        <v>2.798</v>
      </c>
      <c r="AA43" s="1057">
        <f>VLOOKUP($D$3&amp;"_"&amp;AA$3,データシート2!$A:$SI,MATCH($R$2&amp;"_"&amp;$C43,データシート2!$A$1:$SI$1,0),0)</f>
        <v>7.2539999999999996</v>
      </c>
      <c r="AB43" s="1058">
        <f>VLOOKUP($D$3&amp;"_"&amp;AB$3,データシート2!$A:$SI,MATCH($R$2&amp;"_"&amp;$C43,データシート2!$A$1:$SI$1,0),0)</f>
        <v>2.105</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2</v>
      </c>
      <c r="H44" s="866">
        <f>VLOOKUP($D$3&amp;"_"&amp;H$3,データシート2!$A:$SI,MATCH($G$2&amp;"_"&amp;$C44,データシート2!$A$1:$SI$1,0),0)</f>
        <v>1</v>
      </c>
      <c r="I44" s="866">
        <f>VLOOKUP($D$3&amp;"_"&amp;I$3,データシート2!$A:$SI,MATCH($G$2&amp;"_"&amp;$C44,データシート2!$A$1:$SI$1,0),0)</f>
        <v>1</v>
      </c>
      <c r="J44" s="866">
        <f>VLOOKUP($D$3&amp;"_"&amp;J$3,データシート2!$A:$SI,MATCH($G$2&amp;"_"&amp;$C44,データシート2!$A$1:$SI$1,0),0)</f>
        <v>1</v>
      </c>
      <c r="K44" s="867">
        <f>VLOOKUP($D$3&amp;"_"&amp;K$3,データシート2!$A:$SI,MATCH($G$2&amp;"_"&amp;$C44,データシート2!$A$1:$SI$1,0),0)</f>
        <v>1</v>
      </c>
      <c r="L44" s="867">
        <f>VLOOKUP($D$3&amp;"_"&amp;L$3,データシート2!$A:$SI,MATCH($G$2&amp;"_"&amp;$C44,データシート2!$A$1:$SI$1,0),0)</f>
        <v>1</v>
      </c>
      <c r="M44" s="867">
        <f>VLOOKUP($D$3&amp;"_"&amp;M$3,データシート2!$A:$SI,MATCH($G$2&amp;"_"&amp;$C44,データシート2!$A$1:$SI$1,0),0)</f>
        <v>1</v>
      </c>
      <c r="N44" s="867">
        <f>VLOOKUP($D$3&amp;"_"&amp;N$3,データシート2!$A:$SI,MATCH($G$2&amp;"_"&amp;$C44,データシート2!$A$1:$SI$1,0),0)</f>
        <v>1</v>
      </c>
      <c r="O44" s="867">
        <f>VLOOKUP($D$3&amp;"_"&amp;O$3,データシート2!$A:$SI,MATCH($G$2&amp;"_"&amp;$C44,データシート2!$A$1:$SI$1,0),0)</f>
        <v>1</v>
      </c>
      <c r="P44" s="867">
        <f>VLOOKUP($D$3&amp;"_"&amp;P$3,データシート2!$A:$SI,MATCH($G$2&amp;"_"&amp;$C44,データシート2!$A$1:$SI$1,0),0)</f>
        <v>1</v>
      </c>
      <c r="Q44" s="868">
        <f>VLOOKUP($D$3&amp;"_"&amp;Q$3,データシート2!$A:$SI,MATCH($G$2&amp;"_"&amp;$C44,データシート2!$A$1:$SI$1,0),0)</f>
        <v>1</v>
      </c>
      <c r="R44" s="1056">
        <f>VLOOKUP($D$3&amp;"_"&amp;R$3,データシート2!$A:$SI,MATCH($R$2&amp;"_"&amp;$C44,データシート2!$A$1:$SI$1,0),0)</f>
        <v>9.7639999999999993</v>
      </c>
      <c r="S44" s="1057">
        <f>VLOOKUP($D$3&amp;"_"&amp;S$3,データシート2!$A:$SI,MATCH($R$2&amp;"_"&amp;$C44,データシート2!$A$1:$SI$1,0),0)</f>
        <v>5.625</v>
      </c>
      <c r="T44" s="1057">
        <f>VLOOKUP($D$3&amp;"_"&amp;T$3,データシート2!$A:$SI,MATCH($R$2&amp;"_"&amp;$C44,データシート2!$A$1:$SI$1,0),0)</f>
        <v>5.8620000000000001</v>
      </c>
      <c r="U44" s="1057">
        <f>VLOOKUP($D$3&amp;"_"&amp;U$3,データシート2!$A:$SI,MATCH($R$2&amp;"_"&amp;$C44,データシート2!$A$1:$SI$1,0),0)</f>
        <v>6.2110000000000003</v>
      </c>
      <c r="V44" s="1057">
        <f>VLOOKUP($D$3&amp;"_"&amp;V$3,データシート2!$A:$SI,MATCH($R$2&amp;"_"&amp;$C44,データシート2!$A$1:$SI$1,0),0)</f>
        <v>6.76</v>
      </c>
      <c r="W44" s="1057">
        <f>VLOOKUP($D$3&amp;"_"&amp;W$3,データシート2!$A:$SI,MATCH($R$2&amp;"_"&amp;$C44,データシート2!$A$1:$SI$1,0),0)</f>
        <v>7.274</v>
      </c>
      <c r="X44" s="1057">
        <f>VLOOKUP($D$3&amp;"_"&amp;X$3,データシート2!$A:$SI,MATCH($R$2&amp;"_"&amp;$C44,データシート2!$A$1:$SI$1,0),0)</f>
        <v>6.4279999999999999</v>
      </c>
      <c r="Y44" s="1057">
        <f>VLOOKUP($D$3&amp;"_"&amp;Y$3,データシート2!$A:$SI,MATCH($R$2&amp;"_"&amp;$C44,データシート2!$A$1:$SI$1,0),0)</f>
        <v>6.6829999999999998</v>
      </c>
      <c r="Z44" s="1057">
        <f>VLOOKUP($D$3&amp;"_"&amp;Z$3,データシート2!$A:$SI,MATCH($R$2&amp;"_"&amp;$C44,データシート2!$A$1:$SI$1,0),0)</f>
        <v>6.1760000000000002</v>
      </c>
      <c r="AA44" s="1057">
        <f>VLOOKUP($D$3&amp;"_"&amp;AA$3,データシート2!$A:$SI,MATCH($R$2&amp;"_"&amp;$C44,データシート2!$A$1:$SI$1,0),0)</f>
        <v>5.5519999999999996</v>
      </c>
      <c r="AB44" s="1058">
        <f>VLOOKUP($D$3&amp;"_"&amp;AB$3,データシート2!$A:$SI,MATCH($R$2&amp;"_"&amp;$C44,データシート2!$A$1:$SI$1,0),0)</f>
        <v>5.1219999999999999</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1</v>
      </c>
      <c r="H49" s="866">
        <f>VLOOKUP($D$3&amp;"_"&amp;H$3,データシート2!$A:$SI,MATCH($G$2&amp;"_"&amp;$C49,データシート2!$A$1:$SI$1,0),0)</f>
        <v>1</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1</v>
      </c>
      <c r="L49" s="867">
        <f>VLOOKUP($D$3&amp;"_"&amp;L$3,データシート2!$A:$SI,MATCH($G$2&amp;"_"&amp;$C49,データシート2!$A$1:$SI$1,0),0)</f>
        <v>1</v>
      </c>
      <c r="M49" s="867">
        <f>VLOOKUP($D$3&amp;"_"&amp;M$3,データシート2!$A:$SI,MATCH($G$2&amp;"_"&amp;$C49,データシート2!$A$1:$SI$1,0),0)</f>
        <v>1</v>
      </c>
      <c r="N49" s="867">
        <f>VLOOKUP($D$3&amp;"_"&amp;N$3,データシート2!$A:$SI,MATCH($G$2&amp;"_"&amp;$C49,データシート2!$A$1:$SI$1,0),0)</f>
        <v>1</v>
      </c>
      <c r="O49" s="867">
        <f>VLOOKUP($D$3&amp;"_"&amp;O$3,データシート2!$A:$SI,MATCH($G$2&amp;"_"&amp;$C49,データシート2!$A$1:$SI$1,0),0)</f>
        <v>1</v>
      </c>
      <c r="P49" s="867">
        <f>VLOOKUP($D$3&amp;"_"&amp;P$3,データシート2!$A:$SI,MATCH($G$2&amp;"_"&amp;$C49,データシート2!$A$1:$SI$1,0),0)</f>
        <v>1</v>
      </c>
      <c r="Q49" s="868">
        <f>VLOOKUP($D$3&amp;"_"&amp;Q$3,データシート2!$A:$SI,MATCH($G$2&amp;"_"&amp;$C49,データシート2!$A$1:$SI$1,0),0)</f>
        <v>1</v>
      </c>
      <c r="R49" s="1056">
        <f>VLOOKUP($D$3&amp;"_"&amp;R$3,データシート2!$A:$SI,MATCH($R$2&amp;"_"&amp;$C49,データシート2!$A$1:$SI$1,0),0)</f>
        <v>3.9319999999999999</v>
      </c>
      <c r="S49" s="1057">
        <f>VLOOKUP($D$3&amp;"_"&amp;S$3,データシート2!$A:$SI,MATCH($R$2&amp;"_"&amp;$C49,データシート2!$A$1:$SI$1,0),0)</f>
        <v>3.8530000000000002</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4.96</v>
      </c>
      <c r="W49" s="1057">
        <f>VLOOKUP($D$3&amp;"_"&amp;W$3,データシート2!$A:$SI,MATCH($R$2&amp;"_"&amp;$C49,データシート2!$A$1:$SI$1,0),0)</f>
        <v>5.28</v>
      </c>
      <c r="X49" s="1057">
        <f>VLOOKUP($D$3&amp;"_"&amp;X$3,データシート2!$A:$SI,MATCH($R$2&amp;"_"&amp;$C49,データシート2!$A$1:$SI$1,0),0)</f>
        <v>5.3940000000000001</v>
      </c>
      <c r="Y49" s="1057">
        <f>VLOOKUP($D$3&amp;"_"&amp;Y$3,データシート2!$A:$SI,MATCH($R$2&amp;"_"&amp;$C49,データシート2!$A$1:$SI$1,0),0)</f>
        <v>5.6479999999999997</v>
      </c>
      <c r="Z49" s="1057">
        <f>VLOOKUP($D$3&amp;"_"&amp;Z$3,データシート2!$A:$SI,MATCH($R$2&amp;"_"&amp;$C49,データシート2!$A$1:$SI$1,0),0)</f>
        <v>5.0919999999999996</v>
      </c>
      <c r="AA49" s="1057">
        <f>VLOOKUP($D$3&amp;"_"&amp;AA$3,データシート2!$A:$SI,MATCH($R$2&amp;"_"&amp;$C49,データシート2!$A$1:$SI$1,0),0)</f>
        <v>4.2460000000000004</v>
      </c>
      <c r="AB49" s="1058">
        <f>VLOOKUP($D$3&amp;"_"&amp;AB$3,データシート2!$A:$SI,MATCH($R$2&amp;"_"&amp;$C49,データシート2!$A$1:$SI$1,0),0)</f>
        <v>4.0309999999999997</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v>
      </c>
      <c r="H51" s="866">
        <f>VLOOKUP($D$3&amp;"_"&amp;H$3,データシート2!$A:$SI,MATCH($G$2&amp;"_"&amp;$C51,データシート2!$A$1:$SI$1,0),0)</f>
        <v>1</v>
      </c>
      <c r="I51" s="866">
        <f>VLOOKUP($D$3&amp;"_"&amp;I$3,データシート2!$A:$SI,MATCH($G$2&amp;"_"&amp;$C51,データシート2!$A$1:$SI$1,0),0)</f>
        <v>1</v>
      </c>
      <c r="J51" s="866">
        <f>VLOOKUP($D$3&amp;"_"&amp;J$3,データシート2!$A:$SI,MATCH($G$2&amp;"_"&amp;$C51,データシート2!$A$1:$SI$1,0),0)</f>
        <v>1</v>
      </c>
      <c r="K51" s="867">
        <f>VLOOKUP($D$3&amp;"_"&amp;K$3,データシート2!$A:$SI,MATCH($G$2&amp;"_"&amp;$C51,データシート2!$A$1:$SI$1,0),0)</f>
        <v>2</v>
      </c>
      <c r="L51" s="867">
        <f>VLOOKUP($D$3&amp;"_"&amp;L$3,データシート2!$A:$SI,MATCH($G$2&amp;"_"&amp;$C51,データシート2!$A$1:$SI$1,0),0)</f>
        <v>2</v>
      </c>
      <c r="M51" s="867">
        <f>VLOOKUP($D$3&amp;"_"&amp;M$3,データシート2!$A:$SI,MATCH($G$2&amp;"_"&amp;$C51,データシート2!$A$1:$SI$1,0),0)</f>
        <v>2</v>
      </c>
      <c r="N51" s="867">
        <f>VLOOKUP($D$3&amp;"_"&amp;N$3,データシート2!$A:$SI,MATCH($G$2&amp;"_"&amp;$C51,データシート2!$A$1:$SI$1,0),0)</f>
        <v>2</v>
      </c>
      <c r="O51" s="867">
        <f>VLOOKUP($D$3&amp;"_"&amp;O$3,データシート2!$A:$SI,MATCH($G$2&amp;"_"&amp;$C51,データシート2!$A$1:$SI$1,0),0)</f>
        <v>2</v>
      </c>
      <c r="P51" s="867">
        <f>VLOOKUP($D$3&amp;"_"&amp;P$3,データシート2!$A:$SI,MATCH($G$2&amp;"_"&amp;$C51,データシート2!$A$1:$SI$1,0),0)</f>
        <v>2</v>
      </c>
      <c r="Q51" s="868">
        <f>VLOOKUP($D$3&amp;"_"&amp;Q$3,データシート2!$A:$SI,MATCH($G$2&amp;"_"&amp;$C51,データシート2!$A$1:$SI$1,0),0)</f>
        <v>2</v>
      </c>
      <c r="R51" s="1056">
        <f>VLOOKUP($D$3&amp;"_"&amp;R$3,データシート2!$A:$SI,MATCH($R$2&amp;"_"&amp;$C51,データシート2!$A$1:$SI$1,0),0)</f>
        <v>5.1280000000000001</v>
      </c>
      <c r="S51" s="1057">
        <f>VLOOKUP($D$3&amp;"_"&amp;S$3,データシート2!$A:$SI,MATCH($R$2&amp;"_"&amp;$C51,データシート2!$A$1:$SI$1,0),0)</f>
        <v>4.6109999999999998</v>
      </c>
      <c r="T51" s="1057">
        <f>VLOOKUP($D$3&amp;"_"&amp;T$3,データシート2!$A:$SI,MATCH($R$2&amp;"_"&amp;$C51,データシート2!$A$1:$SI$1,0),0)</f>
        <v>5.5209999999999999</v>
      </c>
      <c r="U51" s="1057">
        <f>VLOOKUP($D$3&amp;"_"&amp;U$3,データシート2!$A:$SI,MATCH($R$2&amp;"_"&amp;$C51,データシート2!$A$1:$SI$1,0),0)</f>
        <v>5.4089999999999998</v>
      </c>
      <c r="V51" s="1057">
        <f>VLOOKUP($D$3&amp;"_"&amp;V$3,データシート2!$A:$SI,MATCH($R$2&amp;"_"&amp;$C51,データシート2!$A$1:$SI$1,0),0)</f>
        <v>8.2439999999999998</v>
      </c>
      <c r="W51" s="1057">
        <f>VLOOKUP($D$3&amp;"_"&amp;W$3,データシート2!$A:$SI,MATCH($R$2&amp;"_"&amp;$C51,データシート2!$A$1:$SI$1,0),0)</f>
        <v>8.3930000000000007</v>
      </c>
      <c r="X51" s="1057">
        <f>VLOOKUP($D$3&amp;"_"&amp;X$3,データシート2!$A:$SI,MATCH($R$2&amp;"_"&amp;$C51,データシート2!$A$1:$SI$1,0),0)</f>
        <v>8.7609999999999992</v>
      </c>
      <c r="Y51" s="1057">
        <f>VLOOKUP($D$3&amp;"_"&amp;Y$3,データシート2!$A:$SI,MATCH($R$2&amp;"_"&amp;$C51,データシート2!$A$1:$SI$1,0),0)</f>
        <v>8.6720000000000006</v>
      </c>
      <c r="Z51" s="1057">
        <f>VLOOKUP($D$3&amp;"_"&amp;Z$3,データシート2!$A:$SI,MATCH($R$2&amp;"_"&amp;$C51,データシート2!$A$1:$SI$1,0),0)</f>
        <v>7.6029999999999998</v>
      </c>
      <c r="AA51" s="1057">
        <f>VLOOKUP($D$3&amp;"_"&amp;AA$3,データシート2!$A:$SI,MATCH($R$2&amp;"_"&amp;$C51,データシート2!$A$1:$SI$1,0),0)</f>
        <v>5.0579999999999998</v>
      </c>
      <c r="AB51" s="1058">
        <f>VLOOKUP($D$3&amp;"_"&amp;AB$3,データシート2!$A:$SI,MATCH($R$2&amp;"_"&amp;$C51,データシート2!$A$1:$SI$1,0),0)</f>
        <v>4.524</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1</v>
      </c>
      <c r="H52" s="849">
        <f>VLOOKUP($D$3&amp;"_"&amp;H$3,データシート2!$A:$SI,MATCH($G$2&amp;"_"&amp;$C52,データシート2!$A$1:$SI$1,0),0)</f>
        <v>1</v>
      </c>
      <c r="I52" s="849">
        <f>VLOOKUP($D$3&amp;"_"&amp;I$3,データシート2!$A:$SI,MATCH($G$2&amp;"_"&amp;$C52,データシート2!$A$1:$SI$1,0),0)</f>
        <v>1</v>
      </c>
      <c r="J52" s="849">
        <f>VLOOKUP($D$3&amp;"_"&amp;J$3,データシート2!$A:$SI,MATCH($G$2&amp;"_"&amp;$C52,データシート2!$A$1:$SI$1,0),0)</f>
        <v>1</v>
      </c>
      <c r="K52" s="850">
        <f>VLOOKUP($D$3&amp;"_"&amp;K$3,データシート2!$A:$SI,MATCH($G$2&amp;"_"&amp;$C52,データシート2!$A$1:$SI$1,0),0)</f>
        <v>1</v>
      </c>
      <c r="L52" s="850">
        <f>VLOOKUP($D$3&amp;"_"&amp;L$3,データシート2!$A:$SI,MATCH($G$2&amp;"_"&amp;$C52,データシート2!$A$1:$SI$1,0),0)</f>
        <v>1</v>
      </c>
      <c r="M52" s="850">
        <f>VLOOKUP($D$3&amp;"_"&amp;M$3,データシート2!$A:$SI,MATCH($G$2&amp;"_"&amp;$C52,データシート2!$A$1:$SI$1,0),0)</f>
        <v>1</v>
      </c>
      <c r="N52" s="850">
        <f>VLOOKUP($D$3&amp;"_"&amp;N$3,データシート2!$A:$SI,MATCH($G$2&amp;"_"&amp;$C52,データシート2!$A$1:$SI$1,0),0)</f>
        <v>0</v>
      </c>
      <c r="O52" s="850">
        <f>VLOOKUP($D$3&amp;"_"&amp;O$3,データシート2!$A:$SI,MATCH($G$2&amp;"_"&amp;$C52,データシート2!$A$1:$SI$1,0),0)</f>
        <v>1</v>
      </c>
      <c r="P52" s="850">
        <f>VLOOKUP($D$3&amp;"_"&amp;P$3,データシート2!$A:$SI,MATCH($G$2&amp;"_"&amp;$C52,データシート2!$A$1:$SI$1,0),0)</f>
        <v>0</v>
      </c>
      <c r="Q52" s="851">
        <f>VLOOKUP($D$3&amp;"_"&amp;Q$3,データシート2!$A:$SI,MATCH($G$2&amp;"_"&amp;$C52,データシート2!$A$1:$SI$1,0),0)</f>
        <v>1</v>
      </c>
      <c r="R52" s="1049">
        <f>VLOOKUP($D$3&amp;"_"&amp;R$3,データシート2!$A:$SI,MATCH($R$2&amp;"_"&amp;$C52,データシート2!$A$1:$SI$1,0),0)</f>
        <v>7.45</v>
      </c>
      <c r="S52" s="1050">
        <f>VLOOKUP($D$3&amp;"_"&amp;S$3,データシート2!$A:$SI,MATCH($R$2&amp;"_"&amp;$C52,データシート2!$A$1:$SI$1,0),0)</f>
        <v>7.5730000000000004</v>
      </c>
      <c r="T52" s="1050">
        <f>VLOOKUP($D$3&amp;"_"&amp;T$3,データシート2!$A:$SI,MATCH($R$2&amp;"_"&amp;$C52,データシート2!$A$1:$SI$1,0),0)</f>
        <v>8.3469999999999995</v>
      </c>
      <c r="U52" s="1050">
        <f>VLOOKUP($D$3&amp;"_"&amp;U$3,データシート2!$A:$SI,MATCH($R$2&amp;"_"&amp;$C52,データシート2!$A$1:$SI$1,0),0)</f>
        <v>8.74</v>
      </c>
      <c r="V52" s="1050">
        <f>VLOOKUP($D$3&amp;"_"&amp;V$3,データシート2!$A:$SI,MATCH($R$2&amp;"_"&amp;$C52,データシート2!$A$1:$SI$1,0),0)</f>
        <v>8.5129999999999999</v>
      </c>
      <c r="W52" s="1050">
        <f>VLOOKUP($D$3&amp;"_"&amp;W$3,データシート2!$A:$SI,MATCH($R$2&amp;"_"&amp;$C52,データシート2!$A$1:$SI$1,0),0)</f>
        <v>8.0269999999999992</v>
      </c>
      <c r="X52" s="1050">
        <f>VLOOKUP($D$3&amp;"_"&amp;X$3,データシート2!$A:$SI,MATCH($R$2&amp;"_"&amp;$C52,データシート2!$A$1:$SI$1,0),0)</f>
        <v>8.3230000000000004</v>
      </c>
      <c r="Y52" s="1050">
        <f>VLOOKUP($D$3&amp;"_"&amp;Y$3,データシート2!$A:$SI,MATCH($R$2&amp;"_"&amp;$C52,データシート2!$A$1:$SI$1,0),0)</f>
        <v>0</v>
      </c>
      <c r="Z52" s="1050">
        <f>VLOOKUP($D$3&amp;"_"&amp;Z$3,データシート2!$A:$SI,MATCH($R$2&amp;"_"&amp;$C52,データシート2!$A$1:$SI$1,0),0)</f>
        <v>7.6319999999999997</v>
      </c>
      <c r="AA52" s="1050">
        <f>VLOOKUP($D$3&amp;"_"&amp;AA$3,データシート2!$A:$SI,MATCH($R$2&amp;"_"&amp;$C52,データシート2!$A$1:$SI$1,0),0)</f>
        <v>0</v>
      </c>
      <c r="AB52" s="1051">
        <f>VLOOKUP($D$3&amp;"_"&amp;AB$3,データシート2!$A:$SI,MATCH($R$2&amp;"_"&amp;$C52,データシート2!$A$1:$SI$1,0),0)</f>
        <v>6.3070000000000004</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1</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3.35</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1</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3.35</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2024-03-14T13:45:13Z</dcterms:created>
  <dcterms:modified xsi:type="dcterms:W3CDTF">2024-03-14T13:45:14Z</dcterms:modified>
  <cp:category/>
  <cp:contentStatus/>
</cp:coreProperties>
</file>